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OneDrive - Khon Kaen University\ปี 2565\1.รายงานผล PARA 65\02.Export จาก Google Sheet\04. ข้อมูล ณ 15 ม.ค. 65\รายงานผลเบิกจ่าย สบก. และมีงบลงทุน\"/>
    </mc:Choice>
  </mc:AlternateContent>
  <xr:revisionPtr revIDLastSave="1" documentId="13_ncr:1_{EEEECD51-B3DE-4099-A13D-A2924E6A42C1}" xr6:coauthVersionLast="37" xr6:coauthVersionMax="47" xr10:uidLastSave="{8AADC21D-B1F5-45D8-A794-F4F3C39CAD24}"/>
  <bookViews>
    <workbookView xWindow="-105" yWindow="-105" windowWidth="23250" windowHeight="1257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calcPr calcId="179021"/>
</workbook>
</file>

<file path=xl/calcChain.xml><?xml version="1.0" encoding="utf-8"?>
<calcChain xmlns="http://schemas.openxmlformats.org/spreadsheetml/2006/main">
  <c r="J635" i="22" l="1"/>
  <c r="I635" i="22"/>
  <c r="J634" i="22"/>
  <c r="I634" i="22"/>
  <c r="J633" i="22"/>
  <c r="I633" i="22"/>
  <c r="K633" i="22" s="1"/>
  <c r="J632" i="22"/>
  <c r="I632" i="22"/>
  <c r="K632" i="22" s="1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N564" i="22"/>
  <c r="L564" i="22"/>
  <c r="J564" i="22"/>
  <c r="I564" i="22"/>
  <c r="J563" i="22"/>
  <c r="I563" i="22"/>
  <c r="J562" i="22"/>
  <c r="I562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K369" i="22" s="1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M331" i="22" s="1"/>
  <c r="O332" i="22"/>
  <c r="P330" i="22"/>
  <c r="O330" i="22"/>
  <c r="N330" i="22"/>
  <c r="M330" i="22"/>
  <c r="L330" i="22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M312" i="22" s="1"/>
  <c r="P312" i="22" s="1"/>
  <c r="O313" i="22"/>
  <c r="O311" i="22"/>
  <c r="N311" i="22"/>
  <c r="M311" i="22"/>
  <c r="L311" i="22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P294" i="22" s="1"/>
  <c r="O293" i="22"/>
  <c r="P291" i="22"/>
  <c r="O291" i="22"/>
  <c r="N291" i="22"/>
  <c r="M291" i="22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6" i="22"/>
  <c r="N275" i="22"/>
  <c r="M275" i="22"/>
  <c r="O274" i="22"/>
  <c r="N272" i="22"/>
  <c r="M272" i="22"/>
  <c r="P272" i="22" s="1"/>
  <c r="L272" i="22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P254" i="22" s="1"/>
  <c r="O253" i="22"/>
  <c r="P251" i="22"/>
  <c r="N251" i="22"/>
  <c r="M251" i="22"/>
  <c r="L251" i="22"/>
  <c r="O251" i="22" s="1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O223" i="22"/>
  <c r="P221" i="22"/>
  <c r="N221" i="22"/>
  <c r="M221" i="22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O143" i="22"/>
  <c r="P141" i="22"/>
  <c r="O141" i="22"/>
  <c r="N141" i="22"/>
  <c r="M141" i="22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P122" i="22" s="1"/>
  <c r="O121" i="22"/>
  <c r="P119" i="22"/>
  <c r="O119" i="22"/>
  <c r="N119" i="22"/>
  <c r="M119" i="22"/>
  <c r="L119" i="22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O97" i="22"/>
  <c r="N95" i="22"/>
  <c r="M95" i="22"/>
  <c r="L95" i="22"/>
  <c r="O95" i="22" s="1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L72" i="22"/>
  <c r="L71" i="22"/>
  <c r="N70" i="22"/>
  <c r="M70" i="22"/>
  <c r="P70" i="22" s="1"/>
  <c r="O69" i="22"/>
  <c r="O67" i="22"/>
  <c r="N67" i="22"/>
  <c r="M67" i="22"/>
  <c r="L67" i="22"/>
  <c r="J65" i="22"/>
  <c r="I65" i="22"/>
  <c r="K65" i="22" s="1"/>
  <c r="J64" i="22"/>
  <c r="I64" i="22"/>
  <c r="K64" i="22" s="1"/>
  <c r="N61" i="22"/>
  <c r="O61" i="22" s="1"/>
  <c r="L59" i="22"/>
  <c r="L58" i="22"/>
  <c r="N57" i="22"/>
  <c r="M57" i="22"/>
  <c r="N54" i="22"/>
  <c r="M54" i="22"/>
  <c r="L54" i="22"/>
  <c r="O54" i="22" s="1"/>
  <c r="N49" i="22"/>
  <c r="L49" i="22"/>
  <c r="O49" i="22" s="1"/>
  <c r="L47" i="22"/>
  <c r="L46" i="22"/>
  <c r="N45" i="22"/>
  <c r="M45" i="22"/>
  <c r="M43" i="22" s="1"/>
  <c r="O42" i="22"/>
  <c r="N42" i="22"/>
  <c r="M42" i="22"/>
  <c r="P42" i="22" s="1"/>
  <c r="L42" i="22"/>
  <c r="P36" i="22"/>
  <c r="O36" i="22"/>
  <c r="P35" i="22"/>
  <c r="O35" i="22"/>
  <c r="M34" i="22"/>
  <c r="P34" i="22" s="1"/>
  <c r="M33" i="22"/>
  <c r="P33" i="22" s="1"/>
  <c r="P32" i="22"/>
  <c r="M32" i="22"/>
  <c r="M31" i="22"/>
  <c r="P31" i="22" s="1"/>
  <c r="M30" i="22"/>
  <c r="P30" i="22" s="1"/>
  <c r="P26" i="22"/>
  <c r="M26" i="22"/>
  <c r="N25" i="22"/>
  <c r="N15" i="22" s="1"/>
  <c r="M25" i="22"/>
  <c r="L25" i="22"/>
  <c r="O25" i="22" s="1"/>
  <c r="N24" i="22"/>
  <c r="M24" i="22"/>
  <c r="P24" i="22" s="1"/>
  <c r="P23" i="22"/>
  <c r="N23" i="22"/>
  <c r="M23" i="22"/>
  <c r="P21" i="22"/>
  <c r="O21" i="22"/>
  <c r="N21" i="22"/>
  <c r="N19" i="22" s="1"/>
  <c r="M21" i="22"/>
  <c r="L21" i="22"/>
  <c r="O19" i="22"/>
  <c r="L19" i="22"/>
  <c r="M16" i="22"/>
  <c r="P16" i="22" s="1"/>
  <c r="O15" i="22"/>
  <c r="L15" i="22"/>
  <c r="P13" i="22"/>
  <c r="M13" i="22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3" i="21"/>
  <c r="I563" i="21"/>
  <c r="J562" i="21"/>
  <c r="I562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L335" i="21"/>
  <c r="L334" i="21"/>
  <c r="N333" i="21"/>
  <c r="M333" i="21"/>
  <c r="M331" i="21" s="1"/>
  <c r="O332" i="21"/>
  <c r="P330" i="21"/>
  <c r="O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P314" i="21" s="1"/>
  <c r="O313" i="21"/>
  <c r="O311" i="21"/>
  <c r="N311" i="21"/>
  <c r="M311" i="21"/>
  <c r="P311" i="21" s="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M292" i="21" s="1"/>
  <c r="O293" i="21"/>
  <c r="P291" i="21"/>
  <c r="N291" i="21"/>
  <c r="M291" i="21"/>
  <c r="L291" i="21"/>
  <c r="O291" i="21" s="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P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O251" i="21"/>
  <c r="N251" i="21"/>
  <c r="M251" i="21"/>
  <c r="P251" i="21" s="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P221" i="21"/>
  <c r="N221" i="21"/>
  <c r="M221" i="21"/>
  <c r="L221" i="21"/>
  <c r="O221" i="21" s="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P141" i="21"/>
  <c r="O141" i="21"/>
  <c r="N141" i="21"/>
  <c r="M141" i="2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N119" i="21"/>
  <c r="M119" i="21"/>
  <c r="P119" i="21" s="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M96" i="21" s="1"/>
  <c r="P96" i="21" s="1"/>
  <c r="O97" i="21"/>
  <c r="N95" i="21"/>
  <c r="M95" i="21"/>
  <c r="L95" i="21"/>
  <c r="O95" i="21" s="1"/>
  <c r="J93" i="21"/>
  <c r="I93" i="21"/>
  <c r="K93" i="21" s="1"/>
  <c r="J92" i="21"/>
  <c r="I92" i="21"/>
  <c r="K92" i="21" s="1"/>
  <c r="J90" i="21"/>
  <c r="J89" i="21"/>
  <c r="J88" i="21"/>
  <c r="I88" i="21"/>
  <c r="K88" i="21" s="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L72" i="21"/>
  <c r="L71" i="21"/>
  <c r="N70" i="21"/>
  <c r="M70" i="21"/>
  <c r="O69" i="21"/>
  <c r="O67" i="21"/>
  <c r="N67" i="21"/>
  <c r="M67" i="21"/>
  <c r="L67" i="21"/>
  <c r="J65" i="21"/>
  <c r="I65" i="21"/>
  <c r="J64" i="21"/>
  <c r="I64" i="21"/>
  <c r="N61" i="21"/>
  <c r="O61" i="21"/>
  <c r="L59" i="21"/>
  <c r="L58" i="21"/>
  <c r="N57" i="21"/>
  <c r="M57" i="21"/>
  <c r="P54" i="21"/>
  <c r="N54" i="21"/>
  <c r="M54" i="21"/>
  <c r="L54" i="21"/>
  <c r="O54" i="21" s="1"/>
  <c r="N49" i="21"/>
  <c r="L49" i="21"/>
  <c r="O49" i="21" s="1"/>
  <c r="L47" i="21"/>
  <c r="L46" i="21"/>
  <c r="N45" i="21"/>
  <c r="M45" i="21"/>
  <c r="O42" i="21"/>
  <c r="N42" i="21"/>
  <c r="M42" i="21"/>
  <c r="P42" i="21" s="1"/>
  <c r="L42" i="21"/>
  <c r="P36" i="21"/>
  <c r="O36" i="21"/>
  <c r="P35" i="21"/>
  <c r="O35" i="21"/>
  <c r="M34" i="21"/>
  <c r="M33" i="21"/>
  <c r="P33" i="21" s="1"/>
  <c r="M32" i="21"/>
  <c r="P32" i="21" s="1"/>
  <c r="P31" i="21"/>
  <c r="M31" i="21"/>
  <c r="M29" i="21"/>
  <c r="M26" i="21"/>
  <c r="P26" i="21" s="1"/>
  <c r="P25" i="21"/>
  <c r="N25" i="21"/>
  <c r="M25" i="21"/>
  <c r="L25" i="21"/>
  <c r="O25" i="21" s="1"/>
  <c r="P24" i="21"/>
  <c r="N24" i="21"/>
  <c r="M24" i="21"/>
  <c r="P23" i="21"/>
  <c r="N23" i="21"/>
  <c r="M23" i="21"/>
  <c r="N21" i="21"/>
  <c r="M21" i="21"/>
  <c r="L21" i="21"/>
  <c r="N15" i="21"/>
  <c r="M15" i="21"/>
  <c r="P15" i="21" s="1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3" i="20"/>
  <c r="I563" i="20"/>
  <c r="J562" i="20"/>
  <c r="I562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O384" i="20" s="1"/>
  <c r="N383" i="20"/>
  <c r="L383" i="20"/>
  <c r="O383" i="20" s="1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K369" i="20" s="1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O351" i="20" s="1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L335" i="20"/>
  <c r="L334" i="20"/>
  <c r="N333" i="20"/>
  <c r="M333" i="20"/>
  <c r="O332" i="20"/>
  <c r="N330" i="20"/>
  <c r="M330" i="20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N311" i="20"/>
  <c r="M311" i="20"/>
  <c r="P311" i="20" s="1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N291" i="20"/>
  <c r="M291" i="20"/>
  <c r="L291" i="20"/>
  <c r="O291" i="20" s="1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M273" i="20" s="1"/>
  <c r="P273" i="20" s="1"/>
  <c r="O274" i="20"/>
  <c r="P272" i="20"/>
  <c r="O272" i="20"/>
  <c r="N272" i="20"/>
  <c r="M272" i="20"/>
  <c r="L272" i="20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M252" i="20" s="1"/>
  <c r="O253" i="20"/>
  <c r="O251" i="20"/>
  <c r="N251" i="20"/>
  <c r="M251" i="20"/>
  <c r="P251" i="20" s="1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N221" i="20"/>
  <c r="M221" i="20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N141" i="20"/>
  <c r="M141" i="20"/>
  <c r="L141" i="20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M120" i="20" s="1"/>
  <c r="P120" i="20" s="1"/>
  <c r="O121" i="20"/>
  <c r="P119" i="20"/>
  <c r="O119" i="20"/>
  <c r="N119" i="20"/>
  <c r="M119" i="20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P95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O67" i="20"/>
  <c r="N67" i="20"/>
  <c r="M67" i="20"/>
  <c r="L67" i="20"/>
  <c r="J65" i="20"/>
  <c r="I65" i="20"/>
  <c r="K65" i="20" s="1"/>
  <c r="J64" i="20"/>
  <c r="I64" i="20"/>
  <c r="K64" i="20" s="1"/>
  <c r="N61" i="20"/>
  <c r="O61" i="20"/>
  <c r="L59" i="20"/>
  <c r="L58" i="20"/>
  <c r="N57" i="20"/>
  <c r="M57" i="20"/>
  <c r="P54" i="20"/>
  <c r="O54" i="20"/>
  <c r="N54" i="20"/>
  <c r="M54" i="20"/>
  <c r="L54" i="20"/>
  <c r="N49" i="20"/>
  <c r="L49" i="20"/>
  <c r="L47" i="20"/>
  <c r="L46" i="20"/>
  <c r="N45" i="20"/>
  <c r="M45" i="20"/>
  <c r="M43" i="20" s="1"/>
  <c r="P42" i="20"/>
  <c r="N42" i="20"/>
  <c r="M42" i="20"/>
  <c r="L42" i="20"/>
  <c r="P36" i="20"/>
  <c r="O36" i="20"/>
  <c r="P35" i="20"/>
  <c r="O35" i="20"/>
  <c r="P34" i="20"/>
  <c r="M34" i="20"/>
  <c r="P33" i="20"/>
  <c r="M33" i="20"/>
  <c r="P32" i="20"/>
  <c r="M32" i="20"/>
  <c r="P31" i="20"/>
  <c r="M31" i="20"/>
  <c r="M30" i="20"/>
  <c r="P30" i="20" s="1"/>
  <c r="M29" i="20"/>
  <c r="P29" i="20" s="1"/>
  <c r="M28" i="20"/>
  <c r="P28" i="20" s="1"/>
  <c r="P26" i="20"/>
  <c r="M26" i="20"/>
  <c r="P25" i="20"/>
  <c r="O25" i="20"/>
  <c r="N25" i="20"/>
  <c r="M25" i="20"/>
  <c r="L25" i="20"/>
  <c r="N24" i="20"/>
  <c r="M24" i="20"/>
  <c r="M14" i="20" s="1"/>
  <c r="P14" i="20" s="1"/>
  <c r="N23" i="20"/>
  <c r="M23" i="20"/>
  <c r="P23" i="20" s="1"/>
  <c r="P21" i="20"/>
  <c r="N21" i="20"/>
  <c r="M21" i="20"/>
  <c r="M19" i="20" s="1"/>
  <c r="L21" i="20"/>
  <c r="N19" i="20"/>
  <c r="M16" i="20"/>
  <c r="P16" i="20" s="1"/>
  <c r="N15" i="20"/>
  <c r="M15" i="20"/>
  <c r="P15" i="20" s="1"/>
  <c r="L15" i="20"/>
  <c r="O15" i="20" s="1"/>
  <c r="M11" i="20"/>
  <c r="M9" i="20" s="1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6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3" i="19"/>
  <c r="I563" i="19"/>
  <c r="J562" i="19"/>
  <c r="I562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M331" i="19" s="1"/>
  <c r="O332" i="19"/>
  <c r="P330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P311" i="19"/>
  <c r="N311" i="19"/>
  <c r="M311" i="19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O293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P272" i="19"/>
  <c r="N272" i="19"/>
  <c r="M272" i="19"/>
  <c r="L272" i="19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O253" i="19"/>
  <c r="O251" i="19"/>
  <c r="N251" i="19"/>
  <c r="M251" i="19"/>
  <c r="L251" i="19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O223" i="19"/>
  <c r="P221" i="19"/>
  <c r="O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P141" i="19"/>
  <c r="O141" i="19"/>
  <c r="N141" i="19"/>
  <c r="M141" i="19"/>
  <c r="L141" i="19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M120" i="19" s="1"/>
  <c r="O121" i="19"/>
  <c r="O119" i="19"/>
  <c r="N119" i="19"/>
  <c r="M119" i="19"/>
  <c r="P119" i="19" s="1"/>
  <c r="L119" i="19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L100" i="19"/>
  <c r="L99" i="19"/>
  <c r="N98" i="19"/>
  <c r="M98" i="19"/>
  <c r="M96" i="19" s="1"/>
  <c r="O97" i="19"/>
  <c r="O95" i="19"/>
  <c r="N95" i="19"/>
  <c r="M95" i="19"/>
  <c r="L95" i="19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O69" i="19"/>
  <c r="O67" i="19"/>
  <c r="N67" i="19"/>
  <c r="M67" i="19"/>
  <c r="P67" i="19" s="1"/>
  <c r="L67" i="19"/>
  <c r="J65" i="19"/>
  <c r="I65" i="19"/>
  <c r="K65" i="19" s="1"/>
  <c r="J64" i="19"/>
  <c r="I64" i="19"/>
  <c r="K64" i="19" s="1"/>
  <c r="N61" i="19"/>
  <c r="O61" i="19"/>
  <c r="L59" i="19"/>
  <c r="L58" i="19"/>
  <c r="N57" i="19"/>
  <c r="M57" i="19"/>
  <c r="O54" i="19"/>
  <c r="N54" i="19"/>
  <c r="M54" i="19"/>
  <c r="L54" i="19"/>
  <c r="N49" i="19"/>
  <c r="L49" i="19"/>
  <c r="O49" i="19" s="1"/>
  <c r="L47" i="19"/>
  <c r="L46" i="19"/>
  <c r="N45" i="19"/>
  <c r="M45" i="19"/>
  <c r="P42" i="19"/>
  <c r="O42" i="19"/>
  <c r="N42" i="19"/>
  <c r="M42" i="19"/>
  <c r="L42" i="19"/>
  <c r="P36" i="19"/>
  <c r="O36" i="19"/>
  <c r="P35" i="19"/>
  <c r="O35" i="19"/>
  <c r="P34" i="19"/>
  <c r="M34" i="19"/>
  <c r="P33" i="19"/>
  <c r="M33" i="19"/>
  <c r="P32" i="19"/>
  <c r="M32" i="19"/>
  <c r="P31" i="19"/>
  <c r="M31" i="19"/>
  <c r="M29" i="19" s="1"/>
  <c r="P30" i="19"/>
  <c r="M30" i="19"/>
  <c r="M26" i="19"/>
  <c r="P26" i="19" s="1"/>
  <c r="O25" i="19"/>
  <c r="N25" i="19"/>
  <c r="M25" i="19"/>
  <c r="L25" i="19"/>
  <c r="L19" i="19" s="1"/>
  <c r="O19" i="19" s="1"/>
  <c r="N24" i="19"/>
  <c r="M24" i="19"/>
  <c r="P24" i="19" s="1"/>
  <c r="N23" i="19"/>
  <c r="M23" i="19"/>
  <c r="P21" i="19"/>
  <c r="N21" i="19"/>
  <c r="M21" i="19"/>
  <c r="M19" i="19" s="1"/>
  <c r="L21" i="19"/>
  <c r="O21" i="19" s="1"/>
  <c r="N19" i="19"/>
  <c r="N15" i="19"/>
  <c r="L15" i="19"/>
  <c r="O15" i="19" s="1"/>
  <c r="M11" i="19"/>
  <c r="P11" i="19" s="1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4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I563" i="18"/>
  <c r="J562" i="18"/>
  <c r="I562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O354" i="18" s="1"/>
  <c r="N353" i="18"/>
  <c r="L353" i="18"/>
  <c r="O353" i="18" s="1"/>
  <c r="N352" i="18"/>
  <c r="L352" i="18"/>
  <c r="O352" i="18" s="1"/>
  <c r="N351" i="18"/>
  <c r="L351" i="18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P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O293" i="18"/>
  <c r="P291" i="18"/>
  <c r="O291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P272" i="18"/>
  <c r="N272" i="18"/>
  <c r="M272" i="18"/>
  <c r="L272" i="18"/>
  <c r="O272" i="18" s="1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O253" i="18"/>
  <c r="P251" i="18"/>
  <c r="O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O221" i="18"/>
  <c r="N221" i="18"/>
  <c r="M221" i="18"/>
  <c r="P221" i="18" s="1"/>
  <c r="L221" i="18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M140" i="18" s="1"/>
  <c r="O143" i="18"/>
  <c r="P141" i="18"/>
  <c r="O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N119" i="18"/>
  <c r="M119" i="18"/>
  <c r="L119" i="18"/>
  <c r="O119" i="18" s="1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N95" i="18"/>
  <c r="M95" i="18"/>
  <c r="L95" i="18"/>
  <c r="O95" i="18" s="1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N67" i="18"/>
  <c r="M67" i="18"/>
  <c r="L67" i="18"/>
  <c r="O67" i="18" s="1"/>
  <c r="J65" i="18"/>
  <c r="I65" i="18"/>
  <c r="J64" i="18"/>
  <c r="I64" i="18"/>
  <c r="N61" i="18"/>
  <c r="L59" i="18"/>
  <c r="L58" i="18"/>
  <c r="N57" i="18"/>
  <c r="M57" i="18"/>
  <c r="P54" i="18"/>
  <c r="N54" i="18"/>
  <c r="M54" i="18"/>
  <c r="L54" i="18"/>
  <c r="O54" i="18" s="1"/>
  <c r="N49" i="18"/>
  <c r="L49" i="18"/>
  <c r="O49" i="18" s="1"/>
  <c r="L47" i="18"/>
  <c r="L46" i="18"/>
  <c r="N45" i="18"/>
  <c r="M45" i="18"/>
  <c r="M43" i="18" s="1"/>
  <c r="O42" i="18"/>
  <c r="N42" i="18"/>
  <c r="M42" i="18"/>
  <c r="L42" i="18"/>
  <c r="P36" i="18"/>
  <c r="O36" i="18"/>
  <c r="P35" i="18"/>
  <c r="O35" i="18"/>
  <c r="M34" i="18"/>
  <c r="P34" i="18" s="1"/>
  <c r="M33" i="18"/>
  <c r="P33" i="18" s="1"/>
  <c r="M32" i="18"/>
  <c r="P32" i="18" s="1"/>
  <c r="P31" i="18"/>
  <c r="M31" i="18"/>
  <c r="M29" i="18" s="1"/>
  <c r="P30" i="18"/>
  <c r="M30" i="18"/>
  <c r="P29" i="18"/>
  <c r="M26" i="18"/>
  <c r="P26" i="18" s="1"/>
  <c r="N25" i="18"/>
  <c r="M25" i="18"/>
  <c r="P25" i="18" s="1"/>
  <c r="L25" i="18"/>
  <c r="O25" i="18" s="1"/>
  <c r="N24" i="18"/>
  <c r="M24" i="18"/>
  <c r="P24" i="18" s="1"/>
  <c r="P23" i="18"/>
  <c r="N23" i="18"/>
  <c r="M23" i="18"/>
  <c r="O21" i="18"/>
  <c r="N21" i="18"/>
  <c r="N19" i="18" s="1"/>
  <c r="M21" i="18"/>
  <c r="L21" i="18"/>
  <c r="N15" i="18"/>
  <c r="M15" i="18"/>
  <c r="P15" i="18" s="1"/>
  <c r="M14" i="18"/>
  <c r="P14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3" i="17"/>
  <c r="I563" i="17"/>
  <c r="J562" i="17"/>
  <c r="I562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P330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P311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N291" i="17"/>
  <c r="M291" i="17"/>
  <c r="L291" i="17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N272" i="17"/>
  <c r="M272" i="17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P141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N119" i="17"/>
  <c r="M119" i="17"/>
  <c r="P119" i="17" s="1"/>
  <c r="L119" i="17"/>
  <c r="O119" i="17" s="1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P98" i="17" s="1"/>
  <c r="O97" i="17"/>
  <c r="O95" i="17"/>
  <c r="N95" i="17"/>
  <c r="M95" i="17"/>
  <c r="L95" i="17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L72" i="17"/>
  <c r="L71" i="17"/>
  <c r="N70" i="17"/>
  <c r="M70" i="17"/>
  <c r="M68" i="17" s="1"/>
  <c r="M66" i="17" s="1"/>
  <c r="O69" i="17"/>
  <c r="P67" i="17"/>
  <c r="N67" i="17"/>
  <c r="M67" i="17"/>
  <c r="L67" i="17"/>
  <c r="O67" i="17" s="1"/>
  <c r="J65" i="17"/>
  <c r="I65" i="17"/>
  <c r="J64" i="17"/>
  <c r="I64" i="17"/>
  <c r="N61" i="17"/>
  <c r="O61" i="17"/>
  <c r="L59" i="17"/>
  <c r="L58" i="17"/>
  <c r="N57" i="17"/>
  <c r="M57" i="17"/>
  <c r="M55" i="17" s="1"/>
  <c r="O54" i="17"/>
  <c r="N54" i="17"/>
  <c r="M54" i="17"/>
  <c r="L54" i="17"/>
  <c r="N49" i="17"/>
  <c r="L49" i="17"/>
  <c r="O49" i="17" s="1"/>
  <c r="L47" i="17"/>
  <c r="L46" i="17"/>
  <c r="N45" i="17"/>
  <c r="M45" i="17"/>
  <c r="M43" i="17" s="1"/>
  <c r="P42" i="17"/>
  <c r="O42" i="17"/>
  <c r="N42" i="17"/>
  <c r="M42" i="17"/>
  <c r="L42" i="17"/>
  <c r="P36" i="17"/>
  <c r="O36" i="17"/>
  <c r="P35" i="17"/>
  <c r="O35" i="17"/>
  <c r="M34" i="17"/>
  <c r="P34" i="17" s="1"/>
  <c r="P33" i="17"/>
  <c r="M33" i="17"/>
  <c r="M32" i="17"/>
  <c r="P32" i="17" s="1"/>
  <c r="M31" i="17"/>
  <c r="M26" i="17"/>
  <c r="P26" i="17" s="1"/>
  <c r="O25" i="17"/>
  <c r="N25" i="17"/>
  <c r="M25" i="17"/>
  <c r="L25" i="17"/>
  <c r="N24" i="17"/>
  <c r="M24" i="17"/>
  <c r="P24" i="17" s="1"/>
  <c r="N23" i="17"/>
  <c r="M23" i="17"/>
  <c r="N21" i="17"/>
  <c r="M21" i="17"/>
  <c r="P21" i="17" s="1"/>
  <c r="L21" i="17"/>
  <c r="O21" i="17" s="1"/>
  <c r="L19" i="17"/>
  <c r="O19" i="17" s="1"/>
  <c r="M16" i="17"/>
  <c r="P16" i="17" s="1"/>
  <c r="L15" i="17"/>
  <c r="O15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I563" i="16"/>
  <c r="J562" i="16"/>
  <c r="I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O353" i="16" s="1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M331" i="16" s="1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P291" i="16"/>
  <c r="O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P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O119" i="16"/>
  <c r="N119" i="16"/>
  <c r="M119" i="16"/>
  <c r="P119" i="16" s="1"/>
  <c r="L119" i="16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L100" i="16"/>
  <c r="L99" i="16"/>
  <c r="N98" i="16"/>
  <c r="M98" i="16"/>
  <c r="M96" i="16" s="1"/>
  <c r="O97" i="16"/>
  <c r="O95" i="16"/>
  <c r="N95" i="16"/>
  <c r="M95" i="16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L72" i="16"/>
  <c r="L71" i="16"/>
  <c r="N70" i="16"/>
  <c r="M70" i="16"/>
  <c r="M68" i="16" s="1"/>
  <c r="O69" i="16"/>
  <c r="O67" i="16"/>
  <c r="N67" i="16"/>
  <c r="M67" i="16"/>
  <c r="P67" i="16" s="1"/>
  <c r="L67" i="16"/>
  <c r="J65" i="16"/>
  <c r="I65" i="16"/>
  <c r="K65" i="16" s="1"/>
  <c r="J64" i="16"/>
  <c r="I64" i="16"/>
  <c r="K64" i="16" s="1"/>
  <c r="N61" i="16"/>
  <c r="L59" i="16"/>
  <c r="L58" i="16"/>
  <c r="N57" i="16"/>
  <c r="M57" i="16"/>
  <c r="M55" i="16" s="1"/>
  <c r="O54" i="16"/>
  <c r="N54" i="16"/>
  <c r="M54" i="16"/>
  <c r="L54" i="16"/>
  <c r="N49" i="16"/>
  <c r="L49" i="16"/>
  <c r="O49" i="16" s="1"/>
  <c r="L47" i="16"/>
  <c r="L46" i="16"/>
  <c r="N45" i="16"/>
  <c r="M45" i="16"/>
  <c r="M43" i="16" s="1"/>
  <c r="P42" i="16"/>
  <c r="O42" i="16"/>
  <c r="N42" i="16"/>
  <c r="M42" i="16"/>
  <c r="L42" i="16"/>
  <c r="P36" i="16"/>
  <c r="O36" i="16"/>
  <c r="P35" i="16"/>
  <c r="O35" i="16"/>
  <c r="P34" i="16"/>
  <c r="M34" i="16"/>
  <c r="P33" i="16"/>
  <c r="M33" i="16"/>
  <c r="P32" i="16"/>
  <c r="M32" i="16"/>
  <c r="M31" i="16"/>
  <c r="M30" i="16"/>
  <c r="P30" i="16" s="1"/>
  <c r="M26" i="16"/>
  <c r="O25" i="16"/>
  <c r="N25" i="16"/>
  <c r="N15" i="16" s="1"/>
  <c r="M25" i="16"/>
  <c r="L25" i="16"/>
  <c r="N24" i="16"/>
  <c r="M24" i="16"/>
  <c r="P24" i="16" s="1"/>
  <c r="P23" i="16"/>
  <c r="N23" i="16"/>
  <c r="M23" i="16"/>
  <c r="P21" i="16"/>
  <c r="O21" i="16"/>
  <c r="N21" i="16"/>
  <c r="M21" i="16"/>
  <c r="L21" i="16"/>
  <c r="L19" i="16"/>
  <c r="O19" i="16" s="1"/>
  <c r="O15" i="16"/>
  <c r="L15" i="16"/>
  <c r="M13" i="16"/>
  <c r="P13" i="16" s="1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I578" i="15"/>
  <c r="K578" i="15" s="1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I563" i="15"/>
  <c r="J562" i="15"/>
  <c r="I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L316" i="15"/>
  <c r="L315" i="15"/>
  <c r="N314" i="15"/>
  <c r="M314" i="15"/>
  <c r="P314" i="15" s="1"/>
  <c r="O313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M292" i="15" s="1"/>
  <c r="P292" i="15" s="1"/>
  <c r="O293" i="15"/>
  <c r="P291" i="15"/>
  <c r="O291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N279" i="15"/>
  <c r="L279" i="15"/>
  <c r="O279" i="15" s="1"/>
  <c r="L277" i="15"/>
  <c r="L276" i="15"/>
  <c r="N275" i="15"/>
  <c r="M275" i="15"/>
  <c r="M273" i="15" s="1"/>
  <c r="O274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M250" i="15" s="1"/>
  <c r="O253" i="15"/>
  <c r="P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N221" i="15"/>
  <c r="M221" i="15"/>
  <c r="L221" i="15"/>
  <c r="O221" i="15" s="1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N119" i="15"/>
  <c r="M119" i="15"/>
  <c r="P119" i="15" s="1"/>
  <c r="L119" i="15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M96" i="15" s="1"/>
  <c r="P96" i="15" s="1"/>
  <c r="O97" i="15"/>
  <c r="P95" i="15"/>
  <c r="N95" i="15"/>
  <c r="M95" i="15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P68" i="15" s="1"/>
  <c r="O69" i="15"/>
  <c r="N67" i="15"/>
  <c r="M67" i="15"/>
  <c r="L67" i="15"/>
  <c r="J65" i="15"/>
  <c r="I65" i="15"/>
  <c r="K65" i="15" s="1"/>
  <c r="J64" i="15"/>
  <c r="I64" i="15"/>
  <c r="K64" i="15" s="1"/>
  <c r="N61" i="15"/>
  <c r="O61" i="15"/>
  <c r="L59" i="15"/>
  <c r="L58" i="15"/>
  <c r="N57" i="15"/>
  <c r="M57" i="15"/>
  <c r="M55" i="15" s="1"/>
  <c r="M53" i="15" s="1"/>
  <c r="P54" i="15"/>
  <c r="N54" i="15"/>
  <c r="M54" i="15"/>
  <c r="L54" i="15"/>
  <c r="O54" i="15" s="1"/>
  <c r="N49" i="15"/>
  <c r="L49" i="15"/>
  <c r="O49" i="15" s="1"/>
  <c r="L47" i="15"/>
  <c r="L46" i="15"/>
  <c r="N45" i="15"/>
  <c r="M45" i="15"/>
  <c r="N42" i="15"/>
  <c r="M42" i="15"/>
  <c r="P42" i="15" s="1"/>
  <c r="L42" i="15"/>
  <c r="P36" i="15"/>
  <c r="O36" i="15"/>
  <c r="P35" i="15"/>
  <c r="O35" i="15"/>
  <c r="P34" i="15"/>
  <c r="M34" i="15"/>
  <c r="M33" i="15"/>
  <c r="P33" i="15" s="1"/>
  <c r="M32" i="15"/>
  <c r="P32" i="15" s="1"/>
  <c r="P31" i="15"/>
  <c r="M31" i="15"/>
  <c r="M30" i="15"/>
  <c r="P29" i="15"/>
  <c r="M29" i="15"/>
  <c r="P26" i="15"/>
  <c r="M26" i="15"/>
  <c r="P25" i="15"/>
  <c r="N25" i="15"/>
  <c r="M25" i="15"/>
  <c r="L25" i="15"/>
  <c r="O25" i="15" s="1"/>
  <c r="N24" i="15"/>
  <c r="M24" i="15"/>
  <c r="N23" i="15"/>
  <c r="M23" i="15"/>
  <c r="P23" i="15" s="1"/>
  <c r="P21" i="15"/>
  <c r="O21" i="15"/>
  <c r="N21" i="15"/>
  <c r="M21" i="15"/>
  <c r="M19" i="15" s="1"/>
  <c r="L21" i="15"/>
  <c r="L19" i="15" s="1"/>
  <c r="O19" i="15" s="1"/>
  <c r="N19" i="15"/>
  <c r="M16" i="15"/>
  <c r="P16" i="15" s="1"/>
  <c r="P15" i="15"/>
  <c r="N15" i="15"/>
  <c r="M15" i="15"/>
  <c r="M11" i="15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3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I563" i="14"/>
  <c r="J562" i="14"/>
  <c r="I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M331" i="14" s="1"/>
  <c r="O332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M312" i="14" s="1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P119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O69" i="14"/>
  <c r="P67" i="14"/>
  <c r="N67" i="14"/>
  <c r="M67" i="14"/>
  <c r="L67" i="14"/>
  <c r="O67" i="14" s="1"/>
  <c r="J65" i="14"/>
  <c r="I65" i="14"/>
  <c r="K65" i="14" s="1"/>
  <c r="J64" i="14"/>
  <c r="I64" i="14"/>
  <c r="K64" i="14" s="1"/>
  <c r="N61" i="14"/>
  <c r="O61" i="14"/>
  <c r="L59" i="14"/>
  <c r="L58" i="14"/>
  <c r="N57" i="14"/>
  <c r="M57" i="14"/>
  <c r="N54" i="14"/>
  <c r="M54" i="14"/>
  <c r="L54" i="14"/>
  <c r="N49" i="14"/>
  <c r="L49" i="14"/>
  <c r="L47" i="14"/>
  <c r="L46" i="14"/>
  <c r="N45" i="14"/>
  <c r="M45" i="14"/>
  <c r="N42" i="14"/>
  <c r="M42" i="14"/>
  <c r="L42" i="14"/>
  <c r="P36" i="14"/>
  <c r="O36" i="14"/>
  <c r="P35" i="14"/>
  <c r="O35" i="14"/>
  <c r="M34" i="14"/>
  <c r="P34" i="14" s="1"/>
  <c r="M33" i="14"/>
  <c r="P33" i="14" s="1"/>
  <c r="M32" i="14"/>
  <c r="P32" i="14" s="1"/>
  <c r="P31" i="14"/>
  <c r="M31" i="14"/>
  <c r="P30" i="14"/>
  <c r="M30" i="14"/>
  <c r="M29" i="14"/>
  <c r="P29" i="14" s="1"/>
  <c r="P26" i="14"/>
  <c r="M26" i="14"/>
  <c r="N25" i="14"/>
  <c r="M25" i="14"/>
  <c r="L25" i="14"/>
  <c r="P24" i="14"/>
  <c r="N24" i="14"/>
  <c r="M24" i="14"/>
  <c r="N23" i="14"/>
  <c r="M23" i="14"/>
  <c r="P23" i="14" s="1"/>
  <c r="N21" i="14"/>
  <c r="M21" i="14"/>
  <c r="P21" i="14" s="1"/>
  <c r="L21" i="14"/>
  <c r="O21" i="14" s="1"/>
  <c r="N19" i="14"/>
  <c r="P16" i="14"/>
  <c r="M16" i="14"/>
  <c r="N15" i="14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3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I563" i="13"/>
  <c r="J562" i="13"/>
  <c r="I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K499" i="13" s="1"/>
  <c r="J498" i="13"/>
  <c r="I498" i="13"/>
  <c r="K498" i="13" s="1"/>
  <c r="J497" i="13"/>
  <c r="I497" i="13"/>
  <c r="K497" i="13" s="1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O383" i="13" s="1"/>
  <c r="N382" i="13"/>
  <c r="L382" i="13"/>
  <c r="O382" i="13" s="1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O354" i="13" s="1"/>
  <c r="N353" i="13"/>
  <c r="L353" i="13"/>
  <c r="O353" i="13" s="1"/>
  <c r="N352" i="13"/>
  <c r="L352" i="13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L335" i="13"/>
  <c r="L334" i="13"/>
  <c r="N333" i="13"/>
  <c r="M333" i="13"/>
  <c r="M331" i="13" s="1"/>
  <c r="O332" i="13"/>
  <c r="P330" i="13"/>
  <c r="N330" i="13"/>
  <c r="M330" i="13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M312" i="13" s="1"/>
  <c r="M310" i="13" s="1"/>
  <c r="P310" i="13" s="1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M290" i="13" s="1"/>
  <c r="P290" i="13" s="1"/>
  <c r="O293" i="13"/>
  <c r="P291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L277" i="13"/>
  <c r="L276" i="13"/>
  <c r="N275" i="13"/>
  <c r="M275" i="13"/>
  <c r="P275" i="13" s="1"/>
  <c r="O274" i="13"/>
  <c r="P272" i="13"/>
  <c r="N272" i="13"/>
  <c r="M272" i="13"/>
  <c r="L272" i="13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O251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O221" i="13"/>
  <c r="N221" i="13"/>
  <c r="M221" i="13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P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P122" i="13" s="1"/>
  <c r="O121" i="13"/>
  <c r="N119" i="13"/>
  <c r="M119" i="13"/>
  <c r="P119" i="13" s="1"/>
  <c r="L119" i="13"/>
  <c r="O119" i="13" s="1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N67" i="13"/>
  <c r="M67" i="13"/>
  <c r="L67" i="13"/>
  <c r="J65" i="13"/>
  <c r="I65" i="13"/>
  <c r="J64" i="13"/>
  <c r="I64" i="13"/>
  <c r="O61" i="13"/>
  <c r="N61" i="13"/>
  <c r="L59" i="13"/>
  <c r="L58" i="13"/>
  <c r="N57" i="13"/>
  <c r="M57" i="13"/>
  <c r="M55" i="13" s="1"/>
  <c r="N54" i="13"/>
  <c r="M54" i="13"/>
  <c r="L54" i="13"/>
  <c r="O54" i="13" s="1"/>
  <c r="N49" i="13"/>
  <c r="L49" i="13"/>
  <c r="O49" i="13" s="1"/>
  <c r="L47" i="13"/>
  <c r="L46" i="13"/>
  <c r="N45" i="13"/>
  <c r="M45" i="13"/>
  <c r="M43" i="13" s="1"/>
  <c r="O42" i="13"/>
  <c r="N42" i="13"/>
  <c r="M42" i="13"/>
  <c r="P42" i="13" s="1"/>
  <c r="L42" i="13"/>
  <c r="P36" i="13"/>
  <c r="O36" i="13"/>
  <c r="P35" i="13"/>
  <c r="O35" i="13"/>
  <c r="M34" i="13"/>
  <c r="P34" i="13" s="1"/>
  <c r="M33" i="13"/>
  <c r="M32" i="13"/>
  <c r="P31" i="13"/>
  <c r="M31" i="13"/>
  <c r="M29" i="13" s="1"/>
  <c r="P29" i="13" s="1"/>
  <c r="M26" i="13"/>
  <c r="P26" i="13" s="1"/>
  <c r="N25" i="13"/>
  <c r="M25" i="13"/>
  <c r="P25" i="13" s="1"/>
  <c r="L25" i="13"/>
  <c r="P24" i="13"/>
  <c r="N24" i="13"/>
  <c r="M24" i="13"/>
  <c r="N23" i="13"/>
  <c r="M23" i="13"/>
  <c r="P23" i="13" s="1"/>
  <c r="O21" i="13"/>
  <c r="N21" i="13"/>
  <c r="M21" i="13"/>
  <c r="P21" i="13" s="1"/>
  <c r="L21" i="13"/>
  <c r="M19" i="13"/>
  <c r="P15" i="13"/>
  <c r="N15" i="13"/>
  <c r="M15" i="13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1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O597" i="12" s="1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I563" i="12"/>
  <c r="J562" i="12"/>
  <c r="I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K423" i="12" s="1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K397" i="12" s="1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K380" i="12" s="1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O311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O291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P273" i="12" s="1"/>
  <c r="O274" i="12"/>
  <c r="O272" i="12"/>
  <c r="N272" i="12"/>
  <c r="M272" i="12"/>
  <c r="P272" i="12" s="1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N221" i="12"/>
  <c r="M221" i="12"/>
  <c r="L221" i="12"/>
  <c r="O221" i="12" s="1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K164" i="12" s="1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P141" i="12"/>
  <c r="N141" i="12"/>
  <c r="M141" i="12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P120" i="12" s="1"/>
  <c r="O121" i="12"/>
  <c r="O119" i="12"/>
  <c r="N119" i="12"/>
  <c r="M119" i="12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M96" i="12" s="1"/>
  <c r="O97" i="12"/>
  <c r="O95" i="12"/>
  <c r="N95" i="12"/>
  <c r="M95" i="12"/>
  <c r="P95" i="12" s="1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O69" i="12"/>
  <c r="O67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59" i="12"/>
  <c r="L58" i="12"/>
  <c r="N57" i="12"/>
  <c r="M57" i="12"/>
  <c r="M55" i="12" s="1"/>
  <c r="O54" i="12"/>
  <c r="N54" i="12"/>
  <c r="M54" i="12"/>
  <c r="P54" i="12" s="1"/>
  <c r="L54" i="12"/>
  <c r="N49" i="12"/>
  <c r="L49" i="12"/>
  <c r="O49" i="12" s="1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P34" i="12"/>
  <c r="M34" i="12"/>
  <c r="P33" i="12"/>
  <c r="M33" i="12"/>
  <c r="P32" i="12"/>
  <c r="M32" i="12"/>
  <c r="M30" i="12" s="1"/>
  <c r="P30" i="12" s="1"/>
  <c r="M31" i="12"/>
  <c r="P31" i="12" s="1"/>
  <c r="M26" i="12"/>
  <c r="O25" i="12"/>
  <c r="N25" i="12"/>
  <c r="N15" i="12" s="1"/>
  <c r="M25" i="12"/>
  <c r="P25" i="12" s="1"/>
  <c r="L25" i="12"/>
  <c r="N24" i="12"/>
  <c r="M24" i="12"/>
  <c r="P24" i="12" s="1"/>
  <c r="P23" i="12"/>
  <c r="N23" i="12"/>
  <c r="M23" i="12"/>
  <c r="P21" i="12"/>
  <c r="O21" i="12"/>
  <c r="N21" i="12"/>
  <c r="M21" i="12"/>
  <c r="L21" i="12"/>
  <c r="P19" i="12"/>
  <c r="M19" i="12"/>
  <c r="L19" i="12"/>
  <c r="O15" i="12"/>
  <c r="L15" i="12"/>
  <c r="M13" i="12"/>
  <c r="P13" i="12" s="1"/>
  <c r="M11" i="12"/>
  <c r="P11" i="12" s="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N564" i="11"/>
  <c r="L564" i="11"/>
  <c r="J564" i="11"/>
  <c r="I564" i="11"/>
  <c r="J563" i="11"/>
  <c r="I563" i="11"/>
  <c r="J562" i="11"/>
  <c r="I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M312" i="11" s="1"/>
  <c r="P312" i="11" s="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P252" i="11" s="1"/>
  <c r="O253" i="11"/>
  <c r="P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N119" i="11"/>
  <c r="M119" i="11"/>
  <c r="P119" i="11" s="1"/>
  <c r="L119" i="11"/>
  <c r="O119" i="11" s="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M96" i="11" s="1"/>
  <c r="P96" i="11" s="1"/>
  <c r="O97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P68" i="11" s="1"/>
  <c r="O69" i="11"/>
  <c r="P67" i="11"/>
  <c r="O67" i="11"/>
  <c r="N67" i="11"/>
  <c r="M67" i="11"/>
  <c r="L67" i="11"/>
  <c r="J65" i="11"/>
  <c r="I65" i="11"/>
  <c r="K65" i="11" s="1"/>
  <c r="J64" i="11"/>
  <c r="I64" i="11"/>
  <c r="K64" i="11" s="1"/>
  <c r="O61" i="11"/>
  <c r="N61" i="11"/>
  <c r="L59" i="11"/>
  <c r="L58" i="11"/>
  <c r="N57" i="11"/>
  <c r="M57" i="11"/>
  <c r="M55" i="11" s="1"/>
  <c r="N54" i="11"/>
  <c r="M54" i="11"/>
  <c r="L54" i="11"/>
  <c r="O54" i="11" s="1"/>
  <c r="N49" i="11"/>
  <c r="L49" i="11"/>
  <c r="L47" i="11"/>
  <c r="L46" i="11"/>
  <c r="N45" i="11"/>
  <c r="M45" i="11"/>
  <c r="O42" i="11"/>
  <c r="N42" i="11"/>
  <c r="M42" i="11"/>
  <c r="P42" i="11" s="1"/>
  <c r="L42" i="11"/>
  <c r="P36" i="11"/>
  <c r="O36" i="11"/>
  <c r="P35" i="11"/>
  <c r="O35" i="11"/>
  <c r="M34" i="11"/>
  <c r="P34" i="11" s="1"/>
  <c r="M33" i="11"/>
  <c r="P33" i="11" s="1"/>
  <c r="P32" i="11"/>
  <c r="M32" i="11"/>
  <c r="M30" i="11" s="1"/>
  <c r="P30" i="11" s="1"/>
  <c r="M31" i="11"/>
  <c r="M26" i="11"/>
  <c r="P26" i="11" s="1"/>
  <c r="N25" i="11"/>
  <c r="M25" i="11"/>
  <c r="P25" i="11" s="1"/>
  <c r="L25" i="11"/>
  <c r="O25" i="11" s="1"/>
  <c r="P24" i="11"/>
  <c r="N24" i="11"/>
  <c r="M24" i="11"/>
  <c r="P23" i="11"/>
  <c r="N23" i="11"/>
  <c r="M23" i="11"/>
  <c r="O21" i="11"/>
  <c r="N21" i="11"/>
  <c r="M21" i="11"/>
  <c r="L21" i="11"/>
  <c r="L19" i="11"/>
  <c r="O19" i="11" s="1"/>
  <c r="N15" i="11"/>
  <c r="M14" i="11"/>
  <c r="P14" i="11" s="1"/>
  <c r="M13" i="11"/>
  <c r="P13" i="11" s="1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3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I563" i="10"/>
  <c r="J562" i="10"/>
  <c r="I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M331" i="10" s="1"/>
  <c r="O332" i="10"/>
  <c r="O330" i="10"/>
  <c r="N330" i="10"/>
  <c r="M330" i="10"/>
  <c r="L330" i="10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P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N272" i="10"/>
  <c r="M272" i="10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L256" i="10"/>
  <c r="L255" i="10"/>
  <c r="N254" i="10"/>
  <c r="M254" i="10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P221" i="10"/>
  <c r="O221" i="10"/>
  <c r="N221" i="10"/>
  <c r="M221" i="10"/>
  <c r="L221" i="10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P120" i="10" s="1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M96" i="10" s="1"/>
  <c r="P96" i="10" s="1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N67" i="10"/>
  <c r="M67" i="10"/>
  <c r="L67" i="10"/>
  <c r="J65" i="10"/>
  <c r="I65" i="10"/>
  <c r="K65" i="10" s="1"/>
  <c r="J64" i="10"/>
  <c r="I64" i="10"/>
  <c r="K64" i="10" s="1"/>
  <c r="N61" i="10"/>
  <c r="O61" i="10"/>
  <c r="L59" i="10"/>
  <c r="L58" i="10"/>
  <c r="N57" i="10"/>
  <c r="M57" i="10"/>
  <c r="M55" i="10" s="1"/>
  <c r="N54" i="10"/>
  <c r="M54" i="10"/>
  <c r="P54" i="10" s="1"/>
  <c r="L54" i="10"/>
  <c r="O54" i="10" s="1"/>
  <c r="N49" i="10"/>
  <c r="L49" i="10"/>
  <c r="L47" i="10"/>
  <c r="L46" i="10"/>
  <c r="N45" i="10"/>
  <c r="M45" i="10"/>
  <c r="M43" i="10" s="1"/>
  <c r="N42" i="10"/>
  <c r="M42" i="10"/>
  <c r="P42" i="10" s="1"/>
  <c r="L42" i="10"/>
  <c r="P36" i="10"/>
  <c r="O36" i="10"/>
  <c r="P35" i="10"/>
  <c r="O35" i="10"/>
  <c r="P34" i="10"/>
  <c r="M34" i="10"/>
  <c r="M33" i="10"/>
  <c r="M13" i="10" s="1"/>
  <c r="P13" i="10" s="1"/>
  <c r="M32" i="10"/>
  <c r="P32" i="10" s="1"/>
  <c r="P31" i="10"/>
  <c r="M31" i="10"/>
  <c r="P30" i="10"/>
  <c r="M30" i="10"/>
  <c r="M29" i="10"/>
  <c r="P29" i="10" s="1"/>
  <c r="M28" i="10"/>
  <c r="P28" i="10" s="1"/>
  <c r="P26" i="10"/>
  <c r="M26" i="10"/>
  <c r="N25" i="10"/>
  <c r="M25" i="10"/>
  <c r="P25" i="10" s="1"/>
  <c r="L25" i="10"/>
  <c r="L19" i="10" s="1"/>
  <c r="N24" i="10"/>
  <c r="M24" i="10"/>
  <c r="P23" i="10"/>
  <c r="N23" i="10"/>
  <c r="M23" i="10"/>
  <c r="P21" i="10"/>
  <c r="N21" i="10"/>
  <c r="M21" i="10"/>
  <c r="M19" i="10" s="1"/>
  <c r="L21" i="10"/>
  <c r="O21" i="10" s="1"/>
  <c r="N19" i="10"/>
  <c r="P16" i="10"/>
  <c r="M16" i="10"/>
  <c r="N15" i="10"/>
  <c r="M15" i="10"/>
  <c r="P15" i="10" s="1"/>
  <c r="M11" i="10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1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I563" i="9"/>
  <c r="J562" i="9"/>
  <c r="I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L330" i="9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O313" i="9"/>
  <c r="P311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M252" i="9" s="1"/>
  <c r="P252" i="9" s="1"/>
  <c r="O253" i="9"/>
  <c r="O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O221" i="9"/>
  <c r="N221" i="9"/>
  <c r="M221" i="9"/>
  <c r="L221" i="9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N141" i="9"/>
  <c r="M141" i="9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P119" i="9"/>
  <c r="N119" i="9"/>
  <c r="M119" i="9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M96" i="9" s="1"/>
  <c r="P96" i="9" s="1"/>
  <c r="O97" i="9"/>
  <c r="P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O67" i="9"/>
  <c r="N67" i="9"/>
  <c r="M67" i="9"/>
  <c r="P67" i="9" s="1"/>
  <c r="L67" i="9"/>
  <c r="J65" i="9"/>
  <c r="I65" i="9"/>
  <c r="K65" i="9" s="1"/>
  <c r="J64" i="9"/>
  <c r="I64" i="9"/>
  <c r="K64" i="9" s="1"/>
  <c r="N61" i="9"/>
  <c r="O61" i="9"/>
  <c r="L59" i="9"/>
  <c r="L58" i="9"/>
  <c r="N57" i="9"/>
  <c r="M57" i="9"/>
  <c r="M55" i="9" s="1"/>
  <c r="P54" i="9"/>
  <c r="N54" i="9"/>
  <c r="M54" i="9"/>
  <c r="L54" i="9"/>
  <c r="N49" i="9"/>
  <c r="L49" i="9"/>
  <c r="O49" i="9" s="1"/>
  <c r="L47" i="9"/>
  <c r="L46" i="9"/>
  <c r="N45" i="9"/>
  <c r="M45" i="9"/>
  <c r="P42" i="9"/>
  <c r="N42" i="9"/>
  <c r="M42" i="9"/>
  <c r="L42" i="9"/>
  <c r="P36" i="9"/>
  <c r="O36" i="9"/>
  <c r="P35" i="9"/>
  <c r="O35" i="9"/>
  <c r="M34" i="9"/>
  <c r="P34" i="9" s="1"/>
  <c r="P33" i="9"/>
  <c r="M33" i="9"/>
  <c r="P32" i="9"/>
  <c r="M32" i="9"/>
  <c r="P31" i="9"/>
  <c r="M31" i="9"/>
  <c r="M30" i="9"/>
  <c r="P30" i="9" s="1"/>
  <c r="M29" i="9"/>
  <c r="P29" i="9" s="1"/>
  <c r="P26" i="9"/>
  <c r="M26" i="9"/>
  <c r="P25" i="9"/>
  <c r="N25" i="9"/>
  <c r="M25" i="9"/>
  <c r="L25" i="9"/>
  <c r="O25" i="9" s="1"/>
  <c r="P24" i="9"/>
  <c r="N24" i="9"/>
  <c r="M24" i="9"/>
  <c r="N23" i="9"/>
  <c r="M23" i="9"/>
  <c r="P23" i="9" s="1"/>
  <c r="P21" i="9"/>
  <c r="N21" i="9"/>
  <c r="M21" i="9"/>
  <c r="M11" i="9" s="1"/>
  <c r="L21" i="9"/>
  <c r="N19" i="9"/>
  <c r="M19" i="9"/>
  <c r="M16" i="9"/>
  <c r="P16" i="9" s="1"/>
  <c r="N15" i="9"/>
  <c r="M15" i="9"/>
  <c r="P15" i="9" s="1"/>
  <c r="L15" i="9"/>
  <c r="O15" i="9" s="1"/>
  <c r="M14" i="9"/>
  <c r="P14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I563" i="8"/>
  <c r="J562" i="8"/>
  <c r="I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L335" i="8"/>
  <c r="L334" i="8"/>
  <c r="N333" i="8"/>
  <c r="M333" i="8"/>
  <c r="M331" i="8" s="1"/>
  <c r="O332" i="8"/>
  <c r="N330" i="8"/>
  <c r="M330" i="8"/>
  <c r="P330" i="8" s="1"/>
  <c r="L330" i="8"/>
  <c r="O330" i="8" s="1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M312" i="8" s="1"/>
  <c r="P312" i="8" s="1"/>
  <c r="O313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M292" i="8" s="1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M250" i="8" s="1"/>
  <c r="P250" i="8" s="1"/>
  <c r="O253" i="8"/>
  <c r="P251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M222" i="8" s="1"/>
  <c r="M220" i="8" s="1"/>
  <c r="P220" i="8" s="1"/>
  <c r="O223" i="8"/>
  <c r="N221" i="8"/>
  <c r="M221" i="8"/>
  <c r="P221" i="8" s="1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N141" i="8"/>
  <c r="M141" i="8"/>
  <c r="P141" i="8" s="1"/>
  <c r="L141" i="8"/>
  <c r="O141" i="8" s="1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N119" i="8"/>
  <c r="M119" i="8"/>
  <c r="L119" i="8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M96" i="8" s="1"/>
  <c r="O97" i="8"/>
  <c r="O95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L72" i="8"/>
  <c r="L71" i="8"/>
  <c r="N70" i="8"/>
  <c r="M70" i="8"/>
  <c r="M68" i="8" s="1"/>
  <c r="P68" i="8" s="1"/>
  <c r="O69" i="8"/>
  <c r="P67" i="8"/>
  <c r="O67" i="8"/>
  <c r="N67" i="8"/>
  <c r="M67" i="8"/>
  <c r="L67" i="8"/>
  <c r="J65" i="8"/>
  <c r="I65" i="8"/>
  <c r="K65" i="8" s="1"/>
  <c r="J64" i="8"/>
  <c r="I64" i="8"/>
  <c r="K64" i="8" s="1"/>
  <c r="N61" i="8"/>
  <c r="O61" i="8"/>
  <c r="L59" i="8"/>
  <c r="L58" i="8"/>
  <c r="N57" i="8"/>
  <c r="M57" i="8"/>
  <c r="O54" i="8"/>
  <c r="N54" i="8"/>
  <c r="M54" i="8"/>
  <c r="P54" i="8" s="1"/>
  <c r="L54" i="8"/>
  <c r="N49" i="8"/>
  <c r="L49" i="8"/>
  <c r="O49" i="8" s="1"/>
  <c r="L47" i="8"/>
  <c r="L46" i="8"/>
  <c r="N45" i="8"/>
  <c r="M45" i="8"/>
  <c r="P42" i="8"/>
  <c r="N42" i="8"/>
  <c r="M42" i="8"/>
  <c r="L42" i="8"/>
  <c r="O42" i="8" s="1"/>
  <c r="P36" i="8"/>
  <c r="O36" i="8"/>
  <c r="P35" i="8"/>
  <c r="O35" i="8"/>
  <c r="M34" i="8"/>
  <c r="P34" i="8" s="1"/>
  <c r="P33" i="8"/>
  <c r="M33" i="8"/>
  <c r="P32" i="8"/>
  <c r="M32" i="8"/>
  <c r="P31" i="8"/>
  <c r="M31" i="8"/>
  <c r="M29" i="8" s="1"/>
  <c r="P29" i="8" s="1"/>
  <c r="M30" i="8"/>
  <c r="P30" i="8" s="1"/>
  <c r="M28" i="8"/>
  <c r="P28" i="8" s="1"/>
  <c r="M26" i="8"/>
  <c r="O25" i="8"/>
  <c r="N25" i="8"/>
  <c r="M25" i="8"/>
  <c r="P25" i="8" s="1"/>
  <c r="L25" i="8"/>
  <c r="P24" i="8"/>
  <c r="N24" i="8"/>
  <c r="M24" i="8"/>
  <c r="P23" i="8"/>
  <c r="N23" i="8"/>
  <c r="M23" i="8"/>
  <c r="N21" i="8"/>
  <c r="M21" i="8"/>
  <c r="L21" i="8"/>
  <c r="O21" i="8" s="1"/>
  <c r="L19" i="8"/>
  <c r="O15" i="8"/>
  <c r="N15" i="8"/>
  <c r="M15" i="8"/>
  <c r="P15" i="8" s="1"/>
  <c r="L15" i="8"/>
  <c r="M14" i="8"/>
  <c r="P14" i="8" s="1"/>
  <c r="M13" i="8"/>
  <c r="P13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I563" i="7"/>
  <c r="J562" i="7"/>
  <c r="I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O332" i="7"/>
  <c r="P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L316" i="7"/>
  <c r="L315" i="7"/>
  <c r="N314" i="7"/>
  <c r="M314" i="7"/>
  <c r="P314" i="7" s="1"/>
  <c r="O313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N272" i="7"/>
  <c r="M272" i="7"/>
  <c r="P272" i="7" s="1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P251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N221" i="7"/>
  <c r="M221" i="7"/>
  <c r="P221" i="7" s="1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M140" i="7" s="1"/>
  <c r="O143" i="7"/>
  <c r="P141" i="7"/>
  <c r="N141" i="7"/>
  <c r="M141" i="7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P120" i="7" s="1"/>
  <c r="O121" i="7"/>
  <c r="O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P95" i="7"/>
  <c r="O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N67" i="7"/>
  <c r="M67" i="7"/>
  <c r="L67" i="7"/>
  <c r="J65" i="7"/>
  <c r="I65" i="7"/>
  <c r="K65" i="7" s="1"/>
  <c r="J64" i="7"/>
  <c r="I64" i="7"/>
  <c r="K64" i="7" s="1"/>
  <c r="N61" i="7"/>
  <c r="L59" i="7"/>
  <c r="L58" i="7"/>
  <c r="N57" i="7"/>
  <c r="M57" i="7"/>
  <c r="P54" i="7"/>
  <c r="O54" i="7"/>
  <c r="N54" i="7"/>
  <c r="M54" i="7"/>
  <c r="L54" i="7"/>
  <c r="N49" i="7"/>
  <c r="L49" i="7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P34" i="7"/>
  <c r="M34" i="7"/>
  <c r="P33" i="7"/>
  <c r="M33" i="7"/>
  <c r="M32" i="7"/>
  <c r="M31" i="7"/>
  <c r="M29" i="7" s="1"/>
  <c r="P29" i="7" s="1"/>
  <c r="M26" i="7"/>
  <c r="P25" i="7"/>
  <c r="O25" i="7"/>
  <c r="N25" i="7"/>
  <c r="N15" i="7" s="1"/>
  <c r="M25" i="7"/>
  <c r="L25" i="7"/>
  <c r="N24" i="7"/>
  <c r="M24" i="7"/>
  <c r="P24" i="7" s="1"/>
  <c r="P23" i="7"/>
  <c r="N23" i="7"/>
  <c r="M23" i="7"/>
  <c r="P21" i="7"/>
  <c r="O21" i="7"/>
  <c r="N21" i="7"/>
  <c r="M21" i="7"/>
  <c r="L21" i="7"/>
  <c r="M19" i="7"/>
  <c r="L19" i="7"/>
  <c r="P15" i="7"/>
  <c r="O15" i="7"/>
  <c r="M15" i="7"/>
  <c r="L15" i="7"/>
  <c r="M13" i="7"/>
  <c r="P13" i="7" s="1"/>
  <c r="M11" i="7"/>
  <c r="P11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3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N564" i="6"/>
  <c r="L564" i="6"/>
  <c r="J564" i="6"/>
  <c r="I564" i="6"/>
  <c r="J563" i="6"/>
  <c r="I563" i="6"/>
  <c r="J562" i="6"/>
  <c r="I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P292" i="6" s="1"/>
  <c r="O293" i="6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N272" i="6"/>
  <c r="M272" i="6"/>
  <c r="P272" i="6" s="1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P251" i="6"/>
  <c r="N251" i="6"/>
  <c r="M251" i="6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N141" i="6"/>
  <c r="M141" i="6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P120" i="6" s="1"/>
  <c r="O121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O67" i="6"/>
  <c r="N67" i="6"/>
  <c r="M67" i="6"/>
  <c r="L67" i="6"/>
  <c r="J65" i="6"/>
  <c r="I65" i="6"/>
  <c r="J64" i="6"/>
  <c r="I64" i="6"/>
  <c r="N61" i="6"/>
  <c r="O61" i="6" s="1"/>
  <c r="L59" i="6"/>
  <c r="L58" i="6"/>
  <c r="N57" i="6"/>
  <c r="M57" i="6"/>
  <c r="N54" i="6"/>
  <c r="M54" i="6"/>
  <c r="L54" i="6"/>
  <c r="N49" i="6"/>
  <c r="L49" i="6"/>
  <c r="O49" i="6" s="1"/>
  <c r="L47" i="6"/>
  <c r="L46" i="6"/>
  <c r="N45" i="6"/>
  <c r="M45" i="6"/>
  <c r="N42" i="6"/>
  <c r="M42" i="6"/>
  <c r="L42" i="6"/>
  <c r="P36" i="6"/>
  <c r="O36" i="6"/>
  <c r="P35" i="6"/>
  <c r="O35" i="6"/>
  <c r="P34" i="6"/>
  <c r="M34" i="6"/>
  <c r="M33" i="6"/>
  <c r="P33" i="6" s="1"/>
  <c r="P32" i="6"/>
  <c r="M32" i="6"/>
  <c r="M30" i="6" s="1"/>
  <c r="P30" i="6" s="1"/>
  <c r="M31" i="6"/>
  <c r="M11" i="6" s="1"/>
  <c r="M26" i="6"/>
  <c r="P26" i="6" s="1"/>
  <c r="N25" i="6"/>
  <c r="N15" i="6" s="1"/>
  <c r="M25" i="6"/>
  <c r="M19" i="6" s="1"/>
  <c r="L25" i="6"/>
  <c r="O25" i="6" s="1"/>
  <c r="P24" i="6"/>
  <c r="N24" i="6"/>
  <c r="M24" i="6"/>
  <c r="P23" i="6"/>
  <c r="N23" i="6"/>
  <c r="M23" i="6"/>
  <c r="P21" i="6"/>
  <c r="O21" i="6"/>
  <c r="N21" i="6"/>
  <c r="N19" i="6" s="1"/>
  <c r="M21" i="6"/>
  <c r="L21" i="6"/>
  <c r="P19" i="6"/>
  <c r="L19" i="6"/>
  <c r="M14" i="6"/>
  <c r="P14" i="6" s="1"/>
  <c r="M13" i="6"/>
  <c r="P13" i="6" s="1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5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I563" i="5"/>
  <c r="J562" i="5"/>
  <c r="I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M331" i="5" s="1"/>
  <c r="O332" i="5"/>
  <c r="P330" i="5"/>
  <c r="N330" i="5"/>
  <c r="M330" i="5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O313" i="5"/>
  <c r="P311" i="5"/>
  <c r="O311" i="5"/>
  <c r="N311" i="5"/>
  <c r="M311" i="5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L291" i="5"/>
  <c r="J289" i="5"/>
  <c r="I289" i="5"/>
  <c r="J287" i="5"/>
  <c r="J286" i="5"/>
  <c r="J285" i="5"/>
  <c r="I285" i="5"/>
  <c r="J284" i="5"/>
  <c r="J283" i="5"/>
  <c r="J282" i="5"/>
  <c r="N279" i="5"/>
  <c r="L279" i="5"/>
  <c r="O279" i="5" s="1"/>
  <c r="L277" i="5"/>
  <c r="L276" i="5"/>
  <c r="N275" i="5"/>
  <c r="M275" i="5"/>
  <c r="M273" i="5" s="1"/>
  <c r="O274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P224" i="5" s="1"/>
  <c r="O223" i="5"/>
  <c r="O221" i="5"/>
  <c r="N221" i="5"/>
  <c r="M221" i="5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P141" i="5"/>
  <c r="N141" i="5"/>
  <c r="M141" i="5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N119" i="5"/>
  <c r="M119" i="5"/>
  <c r="P119" i="5" s="1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M68" i="5" s="1"/>
  <c r="P68" i="5" s="1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O61" i="5"/>
  <c r="L59" i="5"/>
  <c r="L58" i="5"/>
  <c r="N57" i="5"/>
  <c r="M57" i="5"/>
  <c r="M55" i="5" s="1"/>
  <c r="P54" i="5"/>
  <c r="O54" i="5"/>
  <c r="N54" i="5"/>
  <c r="M54" i="5"/>
  <c r="L54" i="5"/>
  <c r="N49" i="5"/>
  <c r="L49" i="5"/>
  <c r="L47" i="5"/>
  <c r="L46" i="5"/>
  <c r="N45" i="5"/>
  <c r="M45" i="5"/>
  <c r="M43" i="5" s="1"/>
  <c r="P42" i="5"/>
  <c r="O42" i="5"/>
  <c r="N42" i="5"/>
  <c r="M42" i="5"/>
  <c r="L42" i="5"/>
  <c r="P36" i="5"/>
  <c r="O36" i="5"/>
  <c r="P35" i="5"/>
  <c r="O35" i="5"/>
  <c r="M34" i="5"/>
  <c r="M14" i="5" s="1"/>
  <c r="P33" i="5"/>
  <c r="M33" i="5"/>
  <c r="P32" i="5"/>
  <c r="M32" i="5"/>
  <c r="M30" i="5" s="1"/>
  <c r="P30" i="5" s="1"/>
  <c r="M31" i="5"/>
  <c r="M26" i="5"/>
  <c r="P26" i="5" s="1"/>
  <c r="P25" i="5"/>
  <c r="O25" i="5"/>
  <c r="N25" i="5"/>
  <c r="N15" i="5" s="1"/>
  <c r="M25" i="5"/>
  <c r="L25" i="5"/>
  <c r="P24" i="5"/>
  <c r="N24" i="5"/>
  <c r="M24" i="5"/>
  <c r="N23" i="5"/>
  <c r="M23" i="5"/>
  <c r="N21" i="5"/>
  <c r="M21" i="5"/>
  <c r="P21" i="5" s="1"/>
  <c r="L21" i="5"/>
  <c r="O21" i="5" s="1"/>
  <c r="M15" i="5"/>
  <c r="P15" i="5" s="1"/>
  <c r="L15" i="5"/>
  <c r="O15" i="5" s="1"/>
  <c r="P14" i="5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I563" i="4"/>
  <c r="J562" i="4"/>
  <c r="I562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K432" i="4" s="1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M331" i="4" s="1"/>
  <c r="M329" i="4" s="1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P292" i="4" s="1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N279" i="4"/>
  <c r="L279" i="4"/>
  <c r="O279" i="4" s="1"/>
  <c r="L277" i="4"/>
  <c r="L276" i="4"/>
  <c r="N275" i="4"/>
  <c r="M275" i="4"/>
  <c r="O274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49" i="4"/>
  <c r="I149" i="4"/>
  <c r="N148" i="4"/>
  <c r="L148" i="4"/>
  <c r="O148" i="4" s="1"/>
  <c r="L146" i="4"/>
  <c r="L145" i="4"/>
  <c r="N144" i="4"/>
  <c r="M144" i="4"/>
  <c r="M142" i="4" s="1"/>
  <c r="M140" i="4" s="1"/>
  <c r="O143" i="4"/>
  <c r="P141" i="4"/>
  <c r="N141" i="4"/>
  <c r="M141" i="4"/>
  <c r="L141" i="4"/>
  <c r="O141" i="4" s="1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O119" i="4"/>
  <c r="N119" i="4"/>
  <c r="M119" i="4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N102" i="4"/>
  <c r="L102" i="4"/>
  <c r="L100" i="4"/>
  <c r="L99" i="4"/>
  <c r="N98" i="4"/>
  <c r="M98" i="4"/>
  <c r="M96" i="4" s="1"/>
  <c r="O97" i="4"/>
  <c r="O95" i="4"/>
  <c r="N95" i="4"/>
  <c r="M95" i="4"/>
  <c r="P95" i="4" s="1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O67" i="4"/>
  <c r="N67" i="4"/>
  <c r="M67" i="4"/>
  <c r="L67" i="4"/>
  <c r="J65" i="4"/>
  <c r="I65" i="4"/>
  <c r="K65" i="4" s="1"/>
  <c r="J64" i="4"/>
  <c r="I64" i="4"/>
  <c r="K64" i="4" s="1"/>
  <c r="N61" i="4"/>
  <c r="L59" i="4"/>
  <c r="L58" i="4"/>
  <c r="N57" i="4"/>
  <c r="M57" i="4"/>
  <c r="M55" i="4" s="1"/>
  <c r="P54" i="4"/>
  <c r="O54" i="4"/>
  <c r="N54" i="4"/>
  <c r="M54" i="4"/>
  <c r="L54" i="4"/>
  <c r="N49" i="4"/>
  <c r="L49" i="4"/>
  <c r="L47" i="4"/>
  <c r="L46" i="4"/>
  <c r="N45" i="4"/>
  <c r="M45" i="4"/>
  <c r="M43" i="4" s="1"/>
  <c r="P42" i="4"/>
  <c r="N42" i="4"/>
  <c r="M42" i="4"/>
  <c r="L42" i="4"/>
  <c r="O42" i="4" s="1"/>
  <c r="P36" i="4"/>
  <c r="O36" i="4"/>
  <c r="P35" i="4"/>
  <c r="O35" i="4"/>
  <c r="P34" i="4"/>
  <c r="M34" i="4"/>
  <c r="P33" i="4"/>
  <c r="M33" i="4"/>
  <c r="M32" i="4"/>
  <c r="P31" i="4"/>
  <c r="M31" i="4"/>
  <c r="M29" i="4" s="1"/>
  <c r="P29" i="4" s="1"/>
  <c r="M26" i="4"/>
  <c r="P25" i="4"/>
  <c r="O25" i="4"/>
  <c r="N25" i="4"/>
  <c r="M25" i="4"/>
  <c r="L25" i="4"/>
  <c r="P24" i="4"/>
  <c r="N24" i="4"/>
  <c r="M24" i="4"/>
  <c r="P23" i="4"/>
  <c r="N23" i="4"/>
  <c r="M23" i="4"/>
  <c r="P21" i="4"/>
  <c r="O21" i="4"/>
  <c r="N21" i="4"/>
  <c r="M21" i="4"/>
  <c r="L21" i="4"/>
  <c r="M19" i="4"/>
  <c r="L19" i="4"/>
  <c r="P15" i="4"/>
  <c r="O15" i="4"/>
  <c r="N15" i="4"/>
  <c r="M15" i="4"/>
  <c r="L15" i="4"/>
  <c r="M14" i="4"/>
  <c r="P14" i="4" s="1"/>
  <c r="M13" i="4"/>
  <c r="P13" i="4" s="1"/>
  <c r="P11" i="4"/>
  <c r="M11" i="4"/>
  <c r="M9" i="4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3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I563" i="3"/>
  <c r="J562" i="3"/>
  <c r="I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O353" i="3" s="1"/>
  <c r="N352" i="3"/>
  <c r="L352" i="3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P311" i="3"/>
  <c r="O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P292" i="3" s="1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N251" i="3"/>
  <c r="M251" i="3"/>
  <c r="P251" i="3" s="1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49" i="3"/>
  <c r="I149" i="3"/>
  <c r="N148" i="3"/>
  <c r="L148" i="3"/>
  <c r="O148" i="3" s="1"/>
  <c r="L146" i="3"/>
  <c r="L145" i="3"/>
  <c r="N144" i="3"/>
  <c r="M144" i="3"/>
  <c r="M142" i="3" s="1"/>
  <c r="O143" i="3"/>
  <c r="P141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N119" i="3"/>
  <c r="M119" i="3"/>
  <c r="P119" i="3" s="1"/>
  <c r="L119" i="3"/>
  <c r="O119" i="3" s="1"/>
  <c r="J117" i="3"/>
  <c r="I117" i="3"/>
  <c r="K117" i="3" s="1"/>
  <c r="J115" i="3"/>
  <c r="J114" i="3"/>
  <c r="J113" i="3"/>
  <c r="I113" i="3"/>
  <c r="K113" i="3" s="1"/>
  <c r="J112" i="3"/>
  <c r="I112" i="3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M96" i="3" s="1"/>
  <c r="P96" i="3" s="1"/>
  <c r="O97" i="3"/>
  <c r="O95" i="3"/>
  <c r="N95" i="3"/>
  <c r="M95" i="3"/>
  <c r="L95" i="3"/>
  <c r="J93" i="3"/>
  <c r="I93" i="3"/>
  <c r="K93" i="3" s="1"/>
  <c r="J92" i="3"/>
  <c r="I92" i="3"/>
  <c r="K92" i="3" s="1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P67" i="3"/>
  <c r="O67" i="3"/>
  <c r="N67" i="3"/>
  <c r="M67" i="3"/>
  <c r="L67" i="3"/>
  <c r="J65" i="3"/>
  <c r="I65" i="3"/>
  <c r="J64" i="3"/>
  <c r="I64" i="3"/>
  <c r="O61" i="3"/>
  <c r="N61" i="3"/>
  <c r="L59" i="3"/>
  <c r="L58" i="3"/>
  <c r="N57" i="3"/>
  <c r="M57" i="3"/>
  <c r="M55" i="3" s="1"/>
  <c r="O54" i="3"/>
  <c r="N54" i="3"/>
  <c r="M54" i="3"/>
  <c r="L54" i="3"/>
  <c r="N49" i="3"/>
  <c r="L49" i="3"/>
  <c r="O49" i="3" s="1"/>
  <c r="L47" i="3"/>
  <c r="L46" i="3"/>
  <c r="N45" i="3"/>
  <c r="M45" i="3"/>
  <c r="M43" i="3" s="1"/>
  <c r="P42" i="3"/>
  <c r="N42" i="3"/>
  <c r="M42" i="3"/>
  <c r="L42" i="3"/>
  <c r="O42" i="3" s="1"/>
  <c r="P36" i="3"/>
  <c r="O36" i="3"/>
  <c r="P35" i="3"/>
  <c r="O35" i="3"/>
  <c r="M34" i="3"/>
  <c r="P34" i="3" s="1"/>
  <c r="P33" i="3"/>
  <c r="M33" i="3"/>
  <c r="M32" i="3"/>
  <c r="M30" i="3" s="1"/>
  <c r="P30" i="3" s="1"/>
  <c r="M31" i="3"/>
  <c r="M26" i="3"/>
  <c r="P26" i="3" s="1"/>
  <c r="O25" i="3"/>
  <c r="N25" i="3"/>
  <c r="N15" i="3" s="1"/>
  <c r="M25" i="3"/>
  <c r="L25" i="3"/>
  <c r="P24" i="3"/>
  <c r="N24" i="3"/>
  <c r="M24" i="3"/>
  <c r="N23" i="3"/>
  <c r="M23" i="3"/>
  <c r="O21" i="3"/>
  <c r="N21" i="3"/>
  <c r="N19" i="3" s="1"/>
  <c r="M21" i="3"/>
  <c r="P21" i="3" s="1"/>
  <c r="L21" i="3"/>
  <c r="L19" i="3" s="1"/>
  <c r="O19" i="3" s="1"/>
  <c r="M19" i="3"/>
  <c r="P16" i="3"/>
  <c r="M16" i="3"/>
  <c r="L15" i="3"/>
  <c r="O15" i="3" s="1"/>
  <c r="M14" i="3"/>
  <c r="P14" i="3" s="1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J593" i="2"/>
  <c r="I593" i="2"/>
  <c r="K593" i="2" s="1"/>
  <c r="J592" i="2"/>
  <c r="I592" i="2"/>
  <c r="K592" i="2" s="1"/>
  <c r="J591" i="2"/>
  <c r="I591" i="2"/>
  <c r="K591" i="2" s="1"/>
  <c r="J590" i="2"/>
  <c r="I590" i="2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N582" i="2"/>
  <c r="L582" i="2"/>
  <c r="O582" i="2" s="1"/>
  <c r="N581" i="2"/>
  <c r="L581" i="2"/>
  <c r="O581" i="2" s="1"/>
  <c r="N580" i="2"/>
  <c r="L580" i="2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N564" i="2"/>
  <c r="L564" i="2"/>
  <c r="J564" i="2"/>
  <c r="I564" i="2"/>
  <c r="J563" i="2"/>
  <c r="I563" i="2"/>
  <c r="J562" i="2"/>
  <c r="I562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J510" i="2"/>
  <c r="I510" i="2"/>
  <c r="K510" i="2" s="1"/>
  <c r="J509" i="2"/>
  <c r="I509" i="2"/>
  <c r="K509" i="2" s="1"/>
  <c r="J508" i="2"/>
  <c r="I508" i="2"/>
  <c r="K508" i="2" s="1"/>
  <c r="J507" i="2"/>
  <c r="I507" i="2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K499" i="2" s="1"/>
  <c r="J498" i="2"/>
  <c r="I498" i="2"/>
  <c r="K498" i="2" s="1"/>
  <c r="J497" i="2"/>
  <c r="I497" i="2"/>
  <c r="K497" i="2" s="1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K427" i="2" s="1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P291" i="2"/>
  <c r="N291" i="2"/>
  <c r="M291" i="2"/>
  <c r="L291" i="2"/>
  <c r="O291" i="2" s="1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M271" i="2" s="1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M250" i="2" s="1"/>
  <c r="O253" i="2"/>
  <c r="O251" i="2"/>
  <c r="N251" i="2"/>
  <c r="M251" i="2"/>
  <c r="P251" i="2" s="1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5" i="2"/>
  <c r="I235" i="2"/>
  <c r="J234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N221" i="2"/>
  <c r="M221" i="2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N141" i="2"/>
  <c r="M141" i="2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P119" i="2"/>
  <c r="N119" i="2"/>
  <c r="M119" i="2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L100" i="2"/>
  <c r="L99" i="2"/>
  <c r="N98" i="2"/>
  <c r="M98" i="2"/>
  <c r="M96" i="2" s="1"/>
  <c r="O97" i="2"/>
  <c r="N95" i="2"/>
  <c r="M95" i="2"/>
  <c r="P95" i="2" s="1"/>
  <c r="L95" i="2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O67" i="2"/>
  <c r="N67" i="2"/>
  <c r="M67" i="2"/>
  <c r="L67" i="2"/>
  <c r="J65" i="2"/>
  <c r="I65" i="2"/>
  <c r="K65" i="2" s="1"/>
  <c r="J64" i="2"/>
  <c r="I64" i="2"/>
  <c r="K64" i="2" s="1"/>
  <c r="N61" i="2"/>
  <c r="O61" i="2"/>
  <c r="L59" i="2"/>
  <c r="L58" i="2"/>
  <c r="N57" i="2"/>
  <c r="M57" i="2"/>
  <c r="M55" i="2" s="1"/>
  <c r="N54" i="2"/>
  <c r="M54" i="2"/>
  <c r="P54" i="2" s="1"/>
  <c r="L54" i="2"/>
  <c r="N49" i="2"/>
  <c r="L49" i="2"/>
  <c r="L47" i="2"/>
  <c r="L46" i="2"/>
  <c r="N45" i="2"/>
  <c r="M45" i="2"/>
  <c r="M43" i="2" s="1"/>
  <c r="N42" i="2"/>
  <c r="M42" i="2"/>
  <c r="L42" i="2"/>
  <c r="P36" i="2"/>
  <c r="O36" i="2"/>
  <c r="P35" i="2"/>
  <c r="O35" i="2"/>
  <c r="M34" i="2"/>
  <c r="M14" i="2" s="1"/>
  <c r="P14" i="2" s="1"/>
  <c r="M33" i="2"/>
  <c r="M13" i="2" s="1"/>
  <c r="P13" i="2" s="1"/>
  <c r="P32" i="2"/>
  <c r="M32" i="2"/>
  <c r="P31" i="2"/>
  <c r="M31" i="2"/>
  <c r="M29" i="2" s="1"/>
  <c r="M30" i="2"/>
  <c r="P30" i="2" s="1"/>
  <c r="P26" i="2"/>
  <c r="M26" i="2"/>
  <c r="N25" i="2"/>
  <c r="M25" i="2"/>
  <c r="P25" i="2" s="1"/>
  <c r="L25" i="2"/>
  <c r="O25" i="2" s="1"/>
  <c r="P24" i="2"/>
  <c r="N24" i="2"/>
  <c r="M24" i="2"/>
  <c r="N23" i="2"/>
  <c r="M23" i="2"/>
  <c r="P23" i="2" s="1"/>
  <c r="N21" i="2"/>
  <c r="M21" i="2"/>
  <c r="M19" i="2" s="1"/>
  <c r="L21" i="2"/>
  <c r="O21" i="2" s="1"/>
  <c r="N19" i="2"/>
  <c r="M16" i="2"/>
  <c r="P16" i="2" s="1"/>
  <c r="N15" i="2"/>
  <c r="J563" i="1"/>
  <c r="I563" i="1"/>
  <c r="J562" i="1"/>
  <c r="I562" i="1"/>
  <c r="I548" i="1"/>
  <c r="K548" i="1" s="1"/>
  <c r="I365" i="1"/>
  <c r="K365" i="1" s="1"/>
  <c r="L336" i="1"/>
  <c r="N332" i="1"/>
  <c r="M332" i="1"/>
  <c r="L332" i="1"/>
  <c r="O332" i="1" s="1"/>
  <c r="N330" i="1"/>
  <c r="L317" i="1"/>
  <c r="O313" i="1"/>
  <c r="N313" i="1"/>
  <c r="M313" i="1"/>
  <c r="L313" i="1"/>
  <c r="L311" i="1"/>
  <c r="O311" i="1" s="1"/>
  <c r="J307" i="1"/>
  <c r="L297" i="1"/>
  <c r="N293" i="1"/>
  <c r="M293" i="1"/>
  <c r="L293" i="1"/>
  <c r="O293" i="1" s="1"/>
  <c r="N291" i="1"/>
  <c r="M291" i="1"/>
  <c r="P291" i="1" s="1"/>
  <c r="L291" i="1"/>
  <c r="O291" i="1" s="1"/>
  <c r="L278" i="1"/>
  <c r="N274" i="1"/>
  <c r="M274" i="1"/>
  <c r="L274" i="1"/>
  <c r="O274" i="1" s="1"/>
  <c r="P272" i="1"/>
  <c r="O272" i="1"/>
  <c r="N272" i="1"/>
  <c r="M272" i="1"/>
  <c r="L272" i="1"/>
  <c r="L257" i="1"/>
  <c r="N253" i="1"/>
  <c r="M253" i="1"/>
  <c r="L253" i="1"/>
  <c r="O253" i="1" s="1"/>
  <c r="N251" i="1"/>
  <c r="M251" i="1"/>
  <c r="P251" i="1" s="1"/>
  <c r="L251" i="1"/>
  <c r="O251" i="1" s="1"/>
  <c r="J240" i="1"/>
  <c r="L227" i="1"/>
  <c r="N223" i="1"/>
  <c r="M223" i="1"/>
  <c r="L223" i="1"/>
  <c r="O223" i="1" s="1"/>
  <c r="N221" i="1"/>
  <c r="J214" i="1"/>
  <c r="I214" i="1"/>
  <c r="J198" i="1"/>
  <c r="L147" i="1"/>
  <c r="L25" i="1" s="1"/>
  <c r="N143" i="1"/>
  <c r="M143" i="1"/>
  <c r="L143" i="1"/>
  <c r="O143" i="1" s="1"/>
  <c r="N141" i="1"/>
  <c r="M141" i="1"/>
  <c r="P141" i="1" s="1"/>
  <c r="L125" i="1"/>
  <c r="N121" i="1"/>
  <c r="M121" i="1"/>
  <c r="L121" i="1"/>
  <c r="O121" i="1" s="1"/>
  <c r="N119" i="1"/>
  <c r="L119" i="1"/>
  <c r="O119" i="1" s="1"/>
  <c r="L101" i="1"/>
  <c r="N97" i="1"/>
  <c r="M97" i="1"/>
  <c r="L97" i="1"/>
  <c r="O97" i="1" s="1"/>
  <c r="P95" i="1"/>
  <c r="O95" i="1"/>
  <c r="N95" i="1"/>
  <c r="M95" i="1"/>
  <c r="L95" i="1"/>
  <c r="L73" i="1"/>
  <c r="O69" i="1"/>
  <c r="N69" i="1"/>
  <c r="N21" i="1" s="1"/>
  <c r="M69" i="1"/>
  <c r="M21" i="1" s="1"/>
  <c r="L69" i="1"/>
  <c r="M67" i="1"/>
  <c r="P67" i="1" s="1"/>
  <c r="L67" i="1"/>
  <c r="O67" i="1" s="1"/>
  <c r="L61" i="1"/>
  <c r="O61" i="1" s="1"/>
  <c r="L60" i="1"/>
  <c r="L56" i="1"/>
  <c r="L54" i="1" s="1"/>
  <c r="N54" i="1"/>
  <c r="M54" i="1"/>
  <c r="P54" i="1" s="1"/>
  <c r="L48" i="1"/>
  <c r="L44" i="1"/>
  <c r="N42" i="1"/>
  <c r="M42" i="1"/>
  <c r="L42" i="1"/>
  <c r="O42" i="1" s="1"/>
  <c r="P36" i="1"/>
  <c r="O36" i="1"/>
  <c r="P35" i="1"/>
  <c r="O35" i="1"/>
  <c r="M34" i="1"/>
  <c r="P34" i="1" s="1"/>
  <c r="M33" i="1"/>
  <c r="P33" i="1" s="1"/>
  <c r="P32" i="1"/>
  <c r="M32" i="1"/>
  <c r="M30" i="1" s="1"/>
  <c r="P30" i="1" s="1"/>
  <c r="M31" i="1"/>
  <c r="M29" i="1" s="1"/>
  <c r="M26" i="1"/>
  <c r="P26" i="1" s="1"/>
  <c r="N25" i="1"/>
  <c r="N15" i="1" s="1"/>
  <c r="M25" i="1"/>
  <c r="P25" i="1" s="1"/>
  <c r="P24" i="1"/>
  <c r="N24" i="1"/>
  <c r="M24" i="1"/>
  <c r="N23" i="1"/>
  <c r="M23" i="1"/>
  <c r="M13" i="1" s="1"/>
  <c r="P13" i="1" s="1"/>
  <c r="M14" i="1"/>
  <c r="P14" i="1" s="1"/>
  <c r="J287" i="1" l="1"/>
  <c r="N142" i="8"/>
  <c r="N140" i="8" s="1"/>
  <c r="K92" i="12"/>
  <c r="K573" i="12"/>
  <c r="N273" i="6"/>
  <c r="O564" i="21"/>
  <c r="O533" i="22"/>
  <c r="O533" i="17"/>
  <c r="K597" i="17"/>
  <c r="K499" i="18"/>
  <c r="O459" i="19"/>
  <c r="K473" i="19"/>
  <c r="I367" i="21"/>
  <c r="K367" i="21" s="1"/>
  <c r="K199" i="11"/>
  <c r="O385" i="11"/>
  <c r="K431" i="12"/>
  <c r="K474" i="12"/>
  <c r="K498" i="12"/>
  <c r="O533" i="12"/>
  <c r="O564" i="14"/>
  <c r="N552" i="1"/>
  <c r="J615" i="1"/>
  <c r="N222" i="7"/>
  <c r="N220" i="7" s="1"/>
  <c r="J242" i="1"/>
  <c r="J339" i="1"/>
  <c r="N351" i="1"/>
  <c r="J361" i="1"/>
  <c r="I370" i="1"/>
  <c r="J632" i="1"/>
  <c r="J433" i="1"/>
  <c r="I518" i="1"/>
  <c r="K372" i="4"/>
  <c r="K431" i="4"/>
  <c r="K630" i="6"/>
  <c r="K420" i="15"/>
  <c r="K481" i="15"/>
  <c r="K499" i="15"/>
  <c r="O439" i="4"/>
  <c r="K398" i="11"/>
  <c r="O404" i="11"/>
  <c r="K464" i="11"/>
  <c r="J231" i="1"/>
  <c r="K435" i="4"/>
  <c r="I494" i="1"/>
  <c r="K494" i="1" s="1"/>
  <c r="J244" i="1"/>
  <c r="N442" i="1"/>
  <c r="L537" i="1"/>
  <c r="I630" i="1"/>
  <c r="I520" i="1"/>
  <c r="I532" i="1"/>
  <c r="I623" i="1"/>
  <c r="J158" i="1"/>
  <c r="J234" i="1"/>
  <c r="J466" i="1"/>
  <c r="J532" i="1"/>
  <c r="O597" i="10"/>
  <c r="L295" i="1"/>
  <c r="L435" i="1"/>
  <c r="I526" i="1"/>
  <c r="J79" i="1"/>
  <c r="K133" i="17"/>
  <c r="L254" i="17"/>
  <c r="O406" i="17"/>
  <c r="K417" i="17"/>
  <c r="K423" i="17"/>
  <c r="J625" i="1"/>
  <c r="I420" i="1"/>
  <c r="K397" i="11"/>
  <c r="K482" i="11"/>
  <c r="N292" i="11"/>
  <c r="N290" i="11" s="1"/>
  <c r="N312" i="11"/>
  <c r="K562" i="8"/>
  <c r="K632" i="10"/>
  <c r="K465" i="11"/>
  <c r="K466" i="11"/>
  <c r="J130" i="1"/>
  <c r="K235" i="3"/>
  <c r="L275" i="3"/>
  <c r="O275" i="3" s="1"/>
  <c r="O566" i="11"/>
  <c r="K619" i="11"/>
  <c r="N120" i="11"/>
  <c r="O385" i="3"/>
  <c r="K420" i="3"/>
  <c r="K426" i="3"/>
  <c r="K432" i="3"/>
  <c r="K424" i="3"/>
  <c r="K402" i="3"/>
  <c r="K631" i="13"/>
  <c r="K498" i="3"/>
  <c r="N292" i="4"/>
  <c r="N290" i="4" s="1"/>
  <c r="N252" i="4"/>
  <c r="N250" i="4" s="1"/>
  <c r="K425" i="13"/>
  <c r="O437" i="13"/>
  <c r="K635" i="3"/>
  <c r="I367" i="6"/>
  <c r="K367" i="6" s="1"/>
  <c r="O601" i="13"/>
  <c r="P314" i="18"/>
  <c r="J350" i="1"/>
  <c r="I345" i="1"/>
  <c r="N389" i="1"/>
  <c r="J465" i="1"/>
  <c r="J635" i="1"/>
  <c r="K370" i="21"/>
  <c r="K376" i="21"/>
  <c r="K429" i="21"/>
  <c r="O435" i="21"/>
  <c r="K158" i="15"/>
  <c r="N55" i="3"/>
  <c r="P55" i="3" s="1"/>
  <c r="K368" i="10"/>
  <c r="I514" i="1"/>
  <c r="K514" i="1" s="1"/>
  <c r="K81" i="3"/>
  <c r="N68" i="13"/>
  <c r="N66" i="13" s="1"/>
  <c r="O533" i="13"/>
  <c r="K564" i="4"/>
  <c r="O566" i="16"/>
  <c r="K398" i="10"/>
  <c r="O584" i="4"/>
  <c r="K164" i="14"/>
  <c r="K580" i="19"/>
  <c r="K593" i="19"/>
  <c r="L296" i="1"/>
  <c r="J308" i="1"/>
  <c r="I86" i="1"/>
  <c r="K589" i="19"/>
  <c r="L98" i="20"/>
  <c r="N120" i="2"/>
  <c r="N118" i="2" s="1"/>
  <c r="I264" i="1"/>
  <c r="L335" i="1"/>
  <c r="N356" i="1"/>
  <c r="I374" i="1"/>
  <c r="N386" i="1"/>
  <c r="I398" i="1"/>
  <c r="I421" i="1"/>
  <c r="L439" i="1"/>
  <c r="I450" i="1"/>
  <c r="J468" i="1"/>
  <c r="J516" i="1"/>
  <c r="J105" i="1"/>
  <c r="J213" i="1"/>
  <c r="L255" i="1"/>
  <c r="J285" i="1"/>
  <c r="L316" i="1"/>
  <c r="J622" i="1"/>
  <c r="L57" i="16"/>
  <c r="L55" i="16" s="1"/>
  <c r="L53" i="16" s="1"/>
  <c r="O404" i="18"/>
  <c r="K634" i="18"/>
  <c r="K474" i="19"/>
  <c r="N57" i="1"/>
  <c r="J200" i="1"/>
  <c r="J328" i="1"/>
  <c r="M45" i="1"/>
  <c r="M43" i="1" s="1"/>
  <c r="M41" i="1" s="1"/>
  <c r="I470" i="1"/>
  <c r="K470" i="1" s="1"/>
  <c r="O601" i="6"/>
  <c r="K199" i="8"/>
  <c r="O564" i="8"/>
  <c r="O568" i="9"/>
  <c r="I495" i="1"/>
  <c r="K495" i="1" s="1"/>
  <c r="K164" i="9"/>
  <c r="K204" i="9"/>
  <c r="M312" i="21"/>
  <c r="M310" i="21" s="1"/>
  <c r="P310" i="21" s="1"/>
  <c r="J108" i="1"/>
  <c r="J163" i="1"/>
  <c r="J189" i="1"/>
  <c r="J203" i="1"/>
  <c r="K597" i="2"/>
  <c r="N74" i="1"/>
  <c r="I481" i="1"/>
  <c r="N571" i="1"/>
  <c r="K633" i="21"/>
  <c r="I339" i="1"/>
  <c r="K339" i="1" s="1"/>
  <c r="J402" i="1"/>
  <c r="J419" i="1"/>
  <c r="J425" i="1"/>
  <c r="J431" i="1"/>
  <c r="N437" i="1"/>
  <c r="J448" i="1"/>
  <c r="J455" i="1"/>
  <c r="N461" i="1"/>
  <c r="J474" i="1"/>
  <c r="J480" i="1"/>
  <c r="J486" i="1"/>
  <c r="J492" i="1"/>
  <c r="J498" i="1"/>
  <c r="J504" i="1"/>
  <c r="J510" i="1"/>
  <c r="J522" i="1"/>
  <c r="J528" i="1"/>
  <c r="N533" i="1"/>
  <c r="N541" i="1"/>
  <c r="J551" i="1"/>
  <c r="J578" i="1"/>
  <c r="J591" i="1"/>
  <c r="J597" i="1"/>
  <c r="N603" i="1"/>
  <c r="J613" i="1"/>
  <c r="J619" i="1"/>
  <c r="L98" i="3"/>
  <c r="L96" i="3" s="1"/>
  <c r="O96" i="3" s="1"/>
  <c r="J592" i="1"/>
  <c r="K108" i="5"/>
  <c r="N26" i="7"/>
  <c r="N16" i="7" s="1"/>
  <c r="L224" i="7"/>
  <c r="K498" i="7"/>
  <c r="K416" i="8"/>
  <c r="O599" i="8"/>
  <c r="N49" i="1"/>
  <c r="I229" i="1"/>
  <c r="O564" i="2"/>
  <c r="K421" i="9"/>
  <c r="L351" i="1"/>
  <c r="O351" i="1" s="1"/>
  <c r="J414" i="1"/>
  <c r="L456" i="1"/>
  <c r="O456" i="1" s="1"/>
  <c r="K349" i="10"/>
  <c r="K427" i="20"/>
  <c r="J77" i="1"/>
  <c r="K621" i="2"/>
  <c r="I368" i="1"/>
  <c r="K547" i="20"/>
  <c r="L98" i="6"/>
  <c r="K474" i="6"/>
  <c r="K597" i="6"/>
  <c r="K632" i="6"/>
  <c r="N43" i="7"/>
  <c r="N41" i="7" s="1"/>
  <c r="O601" i="7"/>
  <c r="K547" i="13"/>
  <c r="O566" i="13"/>
  <c r="L99" i="1"/>
  <c r="J155" i="1"/>
  <c r="J169" i="1"/>
  <c r="J183" i="1"/>
  <c r="J263" i="1"/>
  <c r="J270" i="1"/>
  <c r="J303" i="1"/>
  <c r="L349" i="1"/>
  <c r="N355" i="1"/>
  <c r="J373" i="1"/>
  <c r="J380" i="1"/>
  <c r="N385" i="1"/>
  <c r="J397" i="1"/>
  <c r="N403" i="1"/>
  <c r="J413" i="1"/>
  <c r="J420" i="1"/>
  <c r="J426" i="1"/>
  <c r="J449" i="1"/>
  <c r="N455" i="1"/>
  <c r="N463" i="1"/>
  <c r="J469" i="1"/>
  <c r="J475" i="1"/>
  <c r="J481" i="1"/>
  <c r="J487" i="1"/>
  <c r="J493" i="1"/>
  <c r="J499" i="1"/>
  <c r="J505" i="1"/>
  <c r="J511" i="1"/>
  <c r="N534" i="1"/>
  <c r="J544" i="1"/>
  <c r="N572" i="1"/>
  <c r="J579" i="1"/>
  <c r="N597" i="1"/>
  <c r="I626" i="1"/>
  <c r="K199" i="3"/>
  <c r="L57" i="4"/>
  <c r="L55" i="4" s="1"/>
  <c r="L53" i="4" s="1"/>
  <c r="K270" i="16"/>
  <c r="K81" i="17"/>
  <c r="I80" i="1"/>
  <c r="K619" i="6"/>
  <c r="K200" i="14"/>
  <c r="I617" i="1"/>
  <c r="N312" i="4"/>
  <c r="K618" i="7"/>
  <c r="N252" i="13"/>
  <c r="N250" i="13" s="1"/>
  <c r="M273" i="13"/>
  <c r="P273" i="13" s="1"/>
  <c r="P57" i="18"/>
  <c r="K630" i="13"/>
  <c r="K368" i="17"/>
  <c r="K138" i="18"/>
  <c r="K229" i="19"/>
  <c r="L275" i="22"/>
  <c r="O275" i="22" s="1"/>
  <c r="L45" i="15"/>
  <c r="L43" i="15" s="1"/>
  <c r="L98" i="16"/>
  <c r="L96" i="16" s="1"/>
  <c r="L256" i="1"/>
  <c r="J65" i="1"/>
  <c r="J90" i="1"/>
  <c r="L100" i="1"/>
  <c r="J110" i="1"/>
  <c r="O597" i="14"/>
  <c r="J525" i="1"/>
  <c r="N580" i="1"/>
  <c r="J594" i="1"/>
  <c r="J149" i="1"/>
  <c r="J181" i="1"/>
  <c r="J194" i="1"/>
  <c r="I204" i="1"/>
  <c r="J217" i="1"/>
  <c r="K611" i="18"/>
  <c r="N292" i="19"/>
  <c r="N290" i="19" s="1"/>
  <c r="K612" i="22"/>
  <c r="N70" i="1"/>
  <c r="J113" i="1"/>
  <c r="L146" i="1"/>
  <c r="J161" i="1"/>
  <c r="I267" i="1"/>
  <c r="J346" i="1"/>
  <c r="I497" i="1"/>
  <c r="O597" i="5"/>
  <c r="L57" i="6"/>
  <c r="K80" i="6"/>
  <c r="N331" i="16"/>
  <c r="N329" i="16" s="1"/>
  <c r="M275" i="1"/>
  <c r="J286" i="1"/>
  <c r="K564" i="8"/>
  <c r="J85" i="1"/>
  <c r="L45" i="17"/>
  <c r="O45" i="17" s="1"/>
  <c r="L254" i="19"/>
  <c r="L252" i="19" s="1"/>
  <c r="L250" i="19" s="1"/>
  <c r="K564" i="20"/>
  <c r="L57" i="2"/>
  <c r="L55" i="2" s="1"/>
  <c r="L53" i="2" s="1"/>
  <c r="K419" i="3"/>
  <c r="J172" i="1"/>
  <c r="J185" i="1"/>
  <c r="J212" i="1"/>
  <c r="K591" i="18"/>
  <c r="K189" i="19"/>
  <c r="N142" i="2"/>
  <c r="L122" i="9"/>
  <c r="K611" i="9"/>
  <c r="N144" i="1"/>
  <c r="I173" i="1"/>
  <c r="J283" i="1"/>
  <c r="J304" i="1"/>
  <c r="J633" i="1"/>
  <c r="J233" i="1"/>
  <c r="K113" i="16"/>
  <c r="K200" i="16"/>
  <c r="K372" i="2"/>
  <c r="K396" i="2"/>
  <c r="K425" i="2"/>
  <c r="O437" i="2"/>
  <c r="N294" i="1"/>
  <c r="L315" i="1"/>
  <c r="L566" i="1"/>
  <c r="I341" i="1"/>
  <c r="J377" i="1"/>
  <c r="J424" i="1"/>
  <c r="N568" i="1"/>
  <c r="J577" i="1"/>
  <c r="K267" i="19"/>
  <c r="J454" i="1"/>
  <c r="K533" i="9"/>
  <c r="K612" i="9"/>
  <c r="P333" i="17"/>
  <c r="N222" i="21"/>
  <c r="N220" i="21" s="1"/>
  <c r="N273" i="21"/>
  <c r="N271" i="21" s="1"/>
  <c r="N96" i="2"/>
  <c r="N94" i="2" s="1"/>
  <c r="J109" i="1"/>
  <c r="J195" i="1"/>
  <c r="J365" i="1"/>
  <c r="J372" i="1"/>
  <c r="J379" i="1"/>
  <c r="J396" i="1"/>
  <c r="K340" i="14"/>
  <c r="M292" i="20"/>
  <c r="P292" i="20" s="1"/>
  <c r="J78" i="1"/>
  <c r="J92" i="1"/>
  <c r="N598" i="1"/>
  <c r="J608" i="1"/>
  <c r="N45" i="1"/>
  <c r="M70" i="1"/>
  <c r="P70" i="1" s="1"/>
  <c r="J472" i="1"/>
  <c r="J520" i="1"/>
  <c r="J526" i="1"/>
  <c r="N537" i="1"/>
  <c r="J548" i="1"/>
  <c r="N554" i="1"/>
  <c r="J210" i="1"/>
  <c r="J219" i="1"/>
  <c r="J349" i="1"/>
  <c r="J366" i="1"/>
  <c r="I380" i="1"/>
  <c r="L385" i="1"/>
  <c r="O385" i="1" s="1"/>
  <c r="J412" i="1"/>
  <c r="I432" i="1"/>
  <c r="L455" i="1"/>
  <c r="N462" i="1"/>
  <c r="I499" i="1"/>
  <c r="K499" i="1" s="1"/>
  <c r="I517" i="1"/>
  <c r="I523" i="1"/>
  <c r="I529" i="1"/>
  <c r="N604" i="1"/>
  <c r="I614" i="1"/>
  <c r="J378" i="1"/>
  <c r="L437" i="1"/>
  <c r="L533" i="1"/>
  <c r="N540" i="1"/>
  <c r="N556" i="1"/>
  <c r="I564" i="1"/>
  <c r="I597" i="1"/>
  <c r="N602" i="1"/>
  <c r="I619" i="1"/>
  <c r="I625" i="1"/>
  <c r="L46" i="1"/>
  <c r="J326" i="1"/>
  <c r="N337" i="1"/>
  <c r="J344" i="1"/>
  <c r="I375" i="1"/>
  <c r="I381" i="1"/>
  <c r="N388" i="1"/>
  <c r="J399" i="1"/>
  <c r="I428" i="1"/>
  <c r="K632" i="9"/>
  <c r="L98" i="10"/>
  <c r="L96" i="10" s="1"/>
  <c r="O96" i="10" s="1"/>
  <c r="K204" i="10"/>
  <c r="K614" i="2"/>
  <c r="I93" i="1"/>
  <c r="I158" i="1"/>
  <c r="K158" i="1" s="1"/>
  <c r="I244" i="1"/>
  <c r="K244" i="1" s="1"/>
  <c r="I369" i="1"/>
  <c r="K369" i="1" s="1"/>
  <c r="J82" i="1"/>
  <c r="J88" i="1"/>
  <c r="J117" i="1"/>
  <c r="J128" i="1"/>
  <c r="J182" i="1"/>
  <c r="J204" i="1"/>
  <c r="J218" i="1"/>
  <c r="N279" i="1"/>
  <c r="N333" i="1"/>
  <c r="J342" i="1"/>
  <c r="I511" i="1"/>
  <c r="K511" i="1" s="1"/>
  <c r="N312" i="10"/>
  <c r="N310" i="10" s="1"/>
  <c r="O383" i="12"/>
  <c r="K418" i="12"/>
  <c r="K430" i="12"/>
  <c r="O459" i="12"/>
  <c r="K199" i="15"/>
  <c r="K427" i="15"/>
  <c r="K229" i="16"/>
  <c r="K432" i="16"/>
  <c r="K499" i="16"/>
  <c r="K547" i="17"/>
  <c r="K398" i="19"/>
  <c r="K421" i="19"/>
  <c r="O439" i="19"/>
  <c r="L254" i="20"/>
  <c r="I109" i="1"/>
  <c r="I515" i="1"/>
  <c r="K515" i="1" s="1"/>
  <c r="J83" i="1"/>
  <c r="J282" i="1"/>
  <c r="J324" i="1"/>
  <c r="K416" i="14"/>
  <c r="K398" i="16"/>
  <c r="K421" i="16"/>
  <c r="K427" i="16"/>
  <c r="O439" i="16"/>
  <c r="K634" i="16"/>
  <c r="O383" i="18"/>
  <c r="K418" i="18"/>
  <c r="K424" i="18"/>
  <c r="J164" i="1"/>
  <c r="I201" i="1"/>
  <c r="I373" i="1"/>
  <c r="K373" i="1" s="1"/>
  <c r="I469" i="1"/>
  <c r="K469" i="1" s="1"/>
  <c r="I483" i="1"/>
  <c r="K483" i="1" s="1"/>
  <c r="I498" i="1"/>
  <c r="I577" i="1"/>
  <c r="K577" i="1" s="1"/>
  <c r="K628" i="6"/>
  <c r="O564" i="7"/>
  <c r="K216" i="8"/>
  <c r="P275" i="8"/>
  <c r="K429" i="10"/>
  <c r="P294" i="15"/>
  <c r="I304" i="1"/>
  <c r="K304" i="1" s="1"/>
  <c r="L354" i="1"/>
  <c r="I452" i="1"/>
  <c r="K452" i="1" s="1"/>
  <c r="I486" i="1"/>
  <c r="K486" i="1" s="1"/>
  <c r="I561" i="1"/>
  <c r="K561" i="1" s="1"/>
  <c r="I620" i="1"/>
  <c r="K625" i="1" s="1"/>
  <c r="K375" i="2"/>
  <c r="I416" i="1"/>
  <c r="K428" i="2"/>
  <c r="L580" i="1"/>
  <c r="N587" i="1"/>
  <c r="L599" i="1"/>
  <c r="J609" i="1"/>
  <c r="I616" i="1"/>
  <c r="J628" i="1"/>
  <c r="J634" i="1"/>
  <c r="N222" i="17"/>
  <c r="N220" i="17" s="1"/>
  <c r="K635" i="19"/>
  <c r="K200" i="21"/>
  <c r="I85" i="1"/>
  <c r="L318" i="1"/>
  <c r="O318" i="1" s="1"/>
  <c r="J561" i="1"/>
  <c r="N566" i="1"/>
  <c r="N588" i="1"/>
  <c r="N599" i="1"/>
  <c r="J610" i="1"/>
  <c r="J616" i="1"/>
  <c r="K432" i="5"/>
  <c r="O599" i="6"/>
  <c r="P333" i="20"/>
  <c r="N34" i="4"/>
  <c r="N14" i="4" s="1"/>
  <c r="J345" i="1"/>
  <c r="I328" i="1"/>
  <c r="I342" i="1"/>
  <c r="K342" i="1" s="1"/>
  <c r="I502" i="1"/>
  <c r="K502" i="1" s="1"/>
  <c r="J245" i="1"/>
  <c r="J502" i="1"/>
  <c r="J508" i="1"/>
  <c r="J514" i="1"/>
  <c r="N567" i="1"/>
  <c r="L144" i="9"/>
  <c r="O144" i="9" s="1"/>
  <c r="K425" i="14"/>
  <c r="K109" i="16"/>
  <c r="O385" i="17"/>
  <c r="O582" i="19"/>
  <c r="K634" i="22"/>
  <c r="I487" i="1"/>
  <c r="K487" i="1" s="1"/>
  <c r="I579" i="1"/>
  <c r="K579" i="1" s="1"/>
  <c r="I87" i="1"/>
  <c r="I309" i="1"/>
  <c r="I475" i="1"/>
  <c r="K475" i="1" s="1"/>
  <c r="I489" i="1"/>
  <c r="K489" i="1" s="1"/>
  <c r="J134" i="1"/>
  <c r="J175" i="1"/>
  <c r="J188" i="1"/>
  <c r="J201" i="1"/>
  <c r="J215" i="1"/>
  <c r="N352" i="1"/>
  <c r="J363" i="1"/>
  <c r="L383" i="1"/>
  <c r="L401" i="1"/>
  <c r="J445" i="1"/>
  <c r="O459" i="2"/>
  <c r="I521" i="1"/>
  <c r="I527" i="1"/>
  <c r="I533" i="1"/>
  <c r="N538" i="1"/>
  <c r="I235" i="1"/>
  <c r="L458" i="1"/>
  <c r="O458" i="1" s="1"/>
  <c r="I491" i="1"/>
  <c r="K491" i="1" s="1"/>
  <c r="I509" i="1"/>
  <c r="K509" i="1" s="1"/>
  <c r="L581" i="1"/>
  <c r="O581" i="1" s="1"/>
  <c r="L124" i="1"/>
  <c r="J135" i="1"/>
  <c r="N258" i="1"/>
  <c r="J267" i="1"/>
  <c r="L276" i="1"/>
  <c r="I289" i="1"/>
  <c r="J309" i="1"/>
  <c r="J320" i="1"/>
  <c r="L347" i="1"/>
  <c r="J364" i="1"/>
  <c r="J371" i="1"/>
  <c r="J430" i="1"/>
  <c r="J503" i="1"/>
  <c r="J509" i="1"/>
  <c r="J515" i="1"/>
  <c r="J550" i="1"/>
  <c r="N582" i="1"/>
  <c r="L314" i="4"/>
  <c r="O314" i="4" s="1"/>
  <c r="K200" i="10"/>
  <c r="K380" i="10"/>
  <c r="K426" i="10"/>
  <c r="K432" i="10"/>
  <c r="I186" i="1"/>
  <c r="I215" i="1"/>
  <c r="I477" i="1"/>
  <c r="K477" i="1" s="1"/>
  <c r="I510" i="1"/>
  <c r="K510" i="1" s="1"/>
  <c r="L582" i="1"/>
  <c r="I632" i="1"/>
  <c r="N61" i="1"/>
  <c r="N55" i="1" s="1"/>
  <c r="N53" i="1" s="1"/>
  <c r="J81" i="1"/>
  <c r="J87" i="1"/>
  <c r="J115" i="1"/>
  <c r="L226" i="1"/>
  <c r="J237" i="1"/>
  <c r="I402" i="1"/>
  <c r="I419" i="1"/>
  <c r="K419" i="1" s="1"/>
  <c r="I431" i="1"/>
  <c r="J447" i="1"/>
  <c r="I455" i="1"/>
  <c r="K455" i="1" s="1"/>
  <c r="N460" i="1"/>
  <c r="I474" i="1"/>
  <c r="I516" i="1"/>
  <c r="I522" i="1"/>
  <c r="I528" i="1"/>
  <c r="N569" i="1"/>
  <c r="M22" i="11"/>
  <c r="N292" i="17"/>
  <c r="N290" i="17" s="1"/>
  <c r="K629" i="20"/>
  <c r="K635" i="20"/>
  <c r="K164" i="21"/>
  <c r="L254" i="22"/>
  <c r="L252" i="22" s="1"/>
  <c r="I501" i="1"/>
  <c r="K501" i="1" s="1"/>
  <c r="I92" i="1"/>
  <c r="M122" i="1"/>
  <c r="L258" i="1"/>
  <c r="O258" i="1" s="1"/>
  <c r="I465" i="1"/>
  <c r="I478" i="1"/>
  <c r="K478" i="1" s="1"/>
  <c r="I493" i="1"/>
  <c r="K493" i="1" s="1"/>
  <c r="I551" i="1"/>
  <c r="L567" i="1"/>
  <c r="O567" i="1" s="1"/>
  <c r="L584" i="1"/>
  <c r="I164" i="1"/>
  <c r="J261" i="1"/>
  <c r="J269" i="1"/>
  <c r="J301" i="1"/>
  <c r="J322" i="1"/>
  <c r="L294" i="17"/>
  <c r="L292" i="17" s="1"/>
  <c r="O292" i="17" s="1"/>
  <c r="K381" i="17"/>
  <c r="K422" i="17"/>
  <c r="K428" i="17"/>
  <c r="K435" i="17"/>
  <c r="O457" i="17"/>
  <c r="K213" i="10"/>
  <c r="K110" i="12"/>
  <c r="K189" i="14"/>
  <c r="K396" i="21"/>
  <c r="K402" i="21"/>
  <c r="O533" i="21"/>
  <c r="K631" i="5"/>
  <c r="N120" i="10"/>
  <c r="N118" i="10" s="1"/>
  <c r="N331" i="13"/>
  <c r="N329" i="13" s="1"/>
  <c r="O337" i="16"/>
  <c r="O437" i="4"/>
  <c r="L333" i="10"/>
  <c r="L331" i="10" s="1"/>
  <c r="K628" i="11"/>
  <c r="K138" i="13"/>
  <c r="O383" i="14"/>
  <c r="K264" i="6"/>
  <c r="L333" i="6"/>
  <c r="L331" i="6" s="1"/>
  <c r="K117" i="19"/>
  <c r="K618" i="22"/>
  <c r="K111" i="4"/>
  <c r="K189" i="10"/>
  <c r="K216" i="10"/>
  <c r="K632" i="3"/>
  <c r="K482" i="6"/>
  <c r="K423" i="16"/>
  <c r="K328" i="4"/>
  <c r="O337" i="4"/>
  <c r="K426" i="9"/>
  <c r="K426" i="14"/>
  <c r="K235" i="21"/>
  <c r="K465" i="21"/>
  <c r="K635" i="21"/>
  <c r="K349" i="2"/>
  <c r="K328" i="6"/>
  <c r="K418" i="16"/>
  <c r="O459" i="16"/>
  <c r="K631" i="11"/>
  <c r="N43" i="12"/>
  <c r="N41" i="12" s="1"/>
  <c r="K199" i="13"/>
  <c r="O404" i="14"/>
  <c r="K421" i="14"/>
  <c r="K432" i="2"/>
  <c r="O380" i="3"/>
  <c r="K398" i="3"/>
  <c r="K267" i="6"/>
  <c r="K158" i="7"/>
  <c r="K370" i="4"/>
  <c r="N142" i="13"/>
  <c r="N140" i="13" s="1"/>
  <c r="K173" i="13"/>
  <c r="O102" i="2"/>
  <c r="K186" i="3"/>
  <c r="K617" i="3"/>
  <c r="J341" i="1"/>
  <c r="K341" i="1" s="1"/>
  <c r="N347" i="1"/>
  <c r="O347" i="1" s="1"/>
  <c r="K204" i="5"/>
  <c r="M118" i="6"/>
  <c r="P118" i="6" s="1"/>
  <c r="K173" i="7"/>
  <c r="N406" i="1"/>
  <c r="J417" i="1"/>
  <c r="J423" i="1"/>
  <c r="N458" i="1"/>
  <c r="K632" i="19"/>
  <c r="L333" i="20"/>
  <c r="O333" i="20" s="1"/>
  <c r="K580" i="21"/>
  <c r="K402" i="22"/>
  <c r="K65" i="3"/>
  <c r="K533" i="3"/>
  <c r="I110" i="1"/>
  <c r="K110" i="1" s="1"/>
  <c r="J129" i="1"/>
  <c r="L45" i="2"/>
  <c r="I618" i="1"/>
  <c r="I624" i="1"/>
  <c r="I631" i="1"/>
  <c r="K449" i="14"/>
  <c r="K185" i="18"/>
  <c r="M140" i="3"/>
  <c r="K164" i="3"/>
  <c r="K426" i="6"/>
  <c r="L277" i="1"/>
  <c r="K235" i="12"/>
  <c r="K349" i="17"/>
  <c r="K428" i="19"/>
  <c r="K435" i="19"/>
  <c r="O537" i="21"/>
  <c r="K173" i="22"/>
  <c r="K631" i="22"/>
  <c r="K270" i="3"/>
  <c r="J564" i="1"/>
  <c r="K564" i="1" s="1"/>
  <c r="N570" i="1"/>
  <c r="O535" i="4"/>
  <c r="K426" i="5"/>
  <c r="L49" i="1"/>
  <c r="N126" i="1"/>
  <c r="K425" i="10"/>
  <c r="L57" i="22"/>
  <c r="O57" i="22" s="1"/>
  <c r="P314" i="22"/>
  <c r="J543" i="1"/>
  <c r="J106" i="1"/>
  <c r="L145" i="1"/>
  <c r="J159" i="1"/>
  <c r="J173" i="1"/>
  <c r="J243" i="1"/>
  <c r="I265" i="1"/>
  <c r="I285" i="1"/>
  <c r="K285" i="1" s="1"/>
  <c r="J488" i="1"/>
  <c r="J500" i="1"/>
  <c r="N605" i="1"/>
  <c r="J614" i="1"/>
  <c r="J620" i="1"/>
  <c r="O580" i="19"/>
  <c r="O599" i="19"/>
  <c r="K350" i="22"/>
  <c r="O564" i="22"/>
  <c r="J517" i="1"/>
  <c r="J523" i="1"/>
  <c r="J529" i="1"/>
  <c r="N565" i="1"/>
  <c r="J573" i="1"/>
  <c r="N586" i="1"/>
  <c r="J607" i="1"/>
  <c r="I615" i="1"/>
  <c r="I621" i="1"/>
  <c r="P122" i="6"/>
  <c r="J518" i="1"/>
  <c r="L122" i="14"/>
  <c r="L120" i="14" s="1"/>
  <c r="L118" i="14" s="1"/>
  <c r="O118" i="14" s="1"/>
  <c r="K497" i="16"/>
  <c r="K466" i="19"/>
  <c r="K189" i="20"/>
  <c r="K428" i="22"/>
  <c r="J132" i="1"/>
  <c r="J211" i="1"/>
  <c r="J325" i="1"/>
  <c r="J374" i="1"/>
  <c r="N387" i="1"/>
  <c r="N404" i="1"/>
  <c r="J415" i="1"/>
  <c r="J427" i="1"/>
  <c r="J434" i="1"/>
  <c r="J450" i="1"/>
  <c r="N456" i="1"/>
  <c r="J464" i="1"/>
  <c r="J470" i="1"/>
  <c r="J476" i="1"/>
  <c r="I482" i="1"/>
  <c r="I519" i="1"/>
  <c r="I525" i="1"/>
  <c r="I531" i="1"/>
  <c r="K422" i="6"/>
  <c r="K435" i="6"/>
  <c r="N252" i="10"/>
  <c r="N250" i="10" s="1"/>
  <c r="K597" i="10"/>
  <c r="K381" i="11"/>
  <c r="K343" i="12"/>
  <c r="L59" i="1"/>
  <c r="J86" i="1"/>
  <c r="L122" i="4"/>
  <c r="L120" i="4" s="1"/>
  <c r="L118" i="4" s="1"/>
  <c r="K215" i="4"/>
  <c r="N441" i="1"/>
  <c r="J451" i="1"/>
  <c r="J471" i="1"/>
  <c r="J477" i="1"/>
  <c r="J483" i="1"/>
  <c r="J489" i="1"/>
  <c r="J495" i="1"/>
  <c r="O455" i="16"/>
  <c r="K189" i="18"/>
  <c r="K132" i="21"/>
  <c r="O553" i="2"/>
  <c r="O406" i="4"/>
  <c r="N275" i="1"/>
  <c r="N318" i="1"/>
  <c r="J362" i="1"/>
  <c r="J370" i="1"/>
  <c r="K370" i="1" s="1"/>
  <c r="J401" i="1"/>
  <c r="L406" i="1"/>
  <c r="I429" i="1"/>
  <c r="K427" i="12"/>
  <c r="O601" i="19"/>
  <c r="K623" i="19"/>
  <c r="P122" i="21"/>
  <c r="K380" i="21"/>
  <c r="K432" i="21"/>
  <c r="K615" i="22"/>
  <c r="J617" i="1"/>
  <c r="J630" i="1"/>
  <c r="L71" i="1"/>
  <c r="J162" i="1"/>
  <c r="J513" i="1"/>
  <c r="J547" i="1"/>
  <c r="J575" i="1"/>
  <c r="M66" i="8"/>
  <c r="P66" i="8" s="1"/>
  <c r="O599" i="11"/>
  <c r="L275" i="18"/>
  <c r="L273" i="18" s="1"/>
  <c r="K289" i="18"/>
  <c r="N43" i="19"/>
  <c r="N41" i="19" s="1"/>
  <c r="N436" i="1"/>
  <c r="J446" i="1"/>
  <c r="N459" i="1"/>
  <c r="J467" i="1"/>
  <c r="J479" i="1"/>
  <c r="J549" i="1"/>
  <c r="O347" i="5"/>
  <c r="O352" i="15"/>
  <c r="N292" i="21"/>
  <c r="N290" i="21" s="1"/>
  <c r="O535" i="21"/>
  <c r="K629" i="22"/>
  <c r="K635" i="22"/>
  <c r="M314" i="1"/>
  <c r="I108" i="1"/>
  <c r="K108" i="1" s="1"/>
  <c r="I249" i="1"/>
  <c r="I396" i="1"/>
  <c r="K396" i="1" s="1"/>
  <c r="I425" i="1"/>
  <c r="J114" i="1"/>
  <c r="I176" i="1"/>
  <c r="K189" i="2"/>
  <c r="J202" i="1"/>
  <c r="I216" i="1"/>
  <c r="L224" i="2"/>
  <c r="J236" i="1"/>
  <c r="J376" i="1"/>
  <c r="N382" i="1"/>
  <c r="J392" i="1"/>
  <c r="N435" i="1"/>
  <c r="O435" i="1" s="1"/>
  <c r="N443" i="1"/>
  <c r="J452" i="1"/>
  <c r="J478" i="1"/>
  <c r="J519" i="1"/>
  <c r="J531" i="1"/>
  <c r="N536" i="1"/>
  <c r="J580" i="1"/>
  <c r="J593" i="1"/>
  <c r="I634" i="1"/>
  <c r="M120" i="3"/>
  <c r="P120" i="3" s="1"/>
  <c r="K164" i="4"/>
  <c r="K617" i="4"/>
  <c r="K309" i="5"/>
  <c r="O406" i="7"/>
  <c r="K423" i="7"/>
  <c r="N252" i="8"/>
  <c r="N250" i="8" s="1"/>
  <c r="L70" i="9"/>
  <c r="O70" i="9" s="1"/>
  <c r="K450" i="10"/>
  <c r="O437" i="11"/>
  <c r="K455" i="11"/>
  <c r="K589" i="12"/>
  <c r="K595" i="12"/>
  <c r="K429" i="13"/>
  <c r="O537" i="13"/>
  <c r="K629" i="13"/>
  <c r="K628" i="14"/>
  <c r="K634" i="14"/>
  <c r="K229" i="15"/>
  <c r="K349" i="15"/>
  <c r="K416" i="16"/>
  <c r="K428" i="16"/>
  <c r="K435" i="16"/>
  <c r="K473" i="17"/>
  <c r="L98" i="18"/>
  <c r="L96" i="18" s="1"/>
  <c r="L94" i="18" s="1"/>
  <c r="O94" i="18" s="1"/>
  <c r="K164" i="18"/>
  <c r="K428" i="18"/>
  <c r="O457" i="18"/>
  <c r="K465" i="18"/>
  <c r="O599" i="18"/>
  <c r="L275" i="19"/>
  <c r="L273" i="19" s="1"/>
  <c r="L271" i="19" s="1"/>
  <c r="O401" i="19"/>
  <c r="K81" i="21"/>
  <c r="K87" i="21"/>
  <c r="K285" i="21"/>
  <c r="K368" i="22"/>
  <c r="K616" i="22"/>
  <c r="I466" i="1"/>
  <c r="L534" i="1"/>
  <c r="O534" i="1" s="1"/>
  <c r="L598" i="1"/>
  <c r="O598" i="1" s="1"/>
  <c r="K204" i="2"/>
  <c r="J260" i="1"/>
  <c r="J289" i="1"/>
  <c r="K424" i="2"/>
  <c r="J473" i="1"/>
  <c r="O537" i="2"/>
  <c r="I629" i="1"/>
  <c r="N312" i="3"/>
  <c r="N310" i="3" s="1"/>
  <c r="K381" i="3"/>
  <c r="K428" i="3"/>
  <c r="K631" i="3"/>
  <c r="N68" i="4"/>
  <c r="N66" i="4" s="1"/>
  <c r="K229" i="4"/>
  <c r="K474" i="4"/>
  <c r="K498" i="4"/>
  <c r="L275" i="5"/>
  <c r="L273" i="5" s="1"/>
  <c r="L271" i="5" s="1"/>
  <c r="K289" i="5"/>
  <c r="O401" i="5"/>
  <c r="K149" i="7"/>
  <c r="K629" i="7"/>
  <c r="L98" i="8"/>
  <c r="O98" i="8" s="1"/>
  <c r="O347" i="8"/>
  <c r="K418" i="8"/>
  <c r="K547" i="8"/>
  <c r="K634" i="8"/>
  <c r="K573" i="9"/>
  <c r="K634" i="9"/>
  <c r="K199" i="10"/>
  <c r="L275" i="10"/>
  <c r="L273" i="10" s="1"/>
  <c r="L271" i="10" s="1"/>
  <c r="K422" i="10"/>
  <c r="O564" i="10"/>
  <c r="L70" i="12"/>
  <c r="O70" i="12" s="1"/>
  <c r="O347" i="12"/>
  <c r="K497" i="12"/>
  <c r="O401" i="13"/>
  <c r="K424" i="13"/>
  <c r="K473" i="13"/>
  <c r="L275" i="14"/>
  <c r="K547" i="14"/>
  <c r="O564" i="15"/>
  <c r="K547" i="16"/>
  <c r="K474" i="17"/>
  <c r="K93" i="19"/>
  <c r="K112" i="19"/>
  <c r="K219" i="19"/>
  <c r="K396" i="19"/>
  <c r="K497" i="19"/>
  <c r="L70" i="21"/>
  <c r="L314" i="21"/>
  <c r="O314" i="21" s="1"/>
  <c r="K328" i="21"/>
  <c r="O337" i="22"/>
  <c r="O568" i="22"/>
  <c r="N33" i="16"/>
  <c r="N13" i="16" s="1"/>
  <c r="O439" i="22"/>
  <c r="O347" i="2"/>
  <c r="L536" i="1"/>
  <c r="O536" i="1" s="1"/>
  <c r="I575" i="1"/>
  <c r="K575" i="1" s="1"/>
  <c r="J89" i="1"/>
  <c r="J302" i="1"/>
  <c r="J323" i="1"/>
  <c r="J521" i="1"/>
  <c r="J527" i="1"/>
  <c r="N539" i="1"/>
  <c r="J576" i="1"/>
  <c r="N581" i="1"/>
  <c r="J589" i="1"/>
  <c r="J595" i="1"/>
  <c r="N600" i="1"/>
  <c r="J611" i="1"/>
  <c r="P275" i="3"/>
  <c r="K430" i="5"/>
  <c r="L122" i="6"/>
  <c r="O122" i="6" s="1"/>
  <c r="P273" i="6"/>
  <c r="K635" i="6"/>
  <c r="M312" i="7"/>
  <c r="P312" i="7" s="1"/>
  <c r="N331" i="7"/>
  <c r="N329" i="7" s="1"/>
  <c r="K563" i="7"/>
  <c r="O568" i="7"/>
  <c r="K431" i="8"/>
  <c r="K219" i="9"/>
  <c r="P333" i="9"/>
  <c r="K229" i="10"/>
  <c r="N96" i="12"/>
  <c r="N94" i="12" s="1"/>
  <c r="P333" i="12"/>
  <c r="N252" i="15"/>
  <c r="P252" i="15" s="1"/>
  <c r="N312" i="15"/>
  <c r="N310" i="15" s="1"/>
  <c r="N68" i="19"/>
  <c r="N66" i="19" s="1"/>
  <c r="P122" i="19"/>
  <c r="N331" i="19"/>
  <c r="P331" i="19" s="1"/>
  <c r="K631" i="19"/>
  <c r="K345" i="21"/>
  <c r="J154" i="1"/>
  <c r="I64" i="1"/>
  <c r="I306" i="1"/>
  <c r="I372" i="1"/>
  <c r="J241" i="1"/>
  <c r="K397" i="2"/>
  <c r="O533" i="2"/>
  <c r="K551" i="2"/>
  <c r="L568" i="1"/>
  <c r="I612" i="1"/>
  <c r="K423" i="3"/>
  <c r="K427" i="4"/>
  <c r="K229" i="7"/>
  <c r="L333" i="7"/>
  <c r="O333" i="7" s="1"/>
  <c r="K343" i="7"/>
  <c r="K397" i="8"/>
  <c r="K547" i="10"/>
  <c r="K149" i="11"/>
  <c r="K235" i="11"/>
  <c r="K449" i="12"/>
  <c r="K497" i="14"/>
  <c r="K215" i="15"/>
  <c r="L254" i="15"/>
  <c r="N331" i="15"/>
  <c r="N329" i="15" s="1"/>
  <c r="O566" i="15"/>
  <c r="K533" i="16"/>
  <c r="K563" i="16"/>
  <c r="K631" i="16"/>
  <c r="O597" i="17"/>
  <c r="K633" i="17"/>
  <c r="K158" i="18"/>
  <c r="K497" i="18"/>
  <c r="K533" i="18"/>
  <c r="L70" i="19"/>
  <c r="O70" i="19" s="1"/>
  <c r="O349" i="19"/>
  <c r="K449" i="19"/>
  <c r="K481" i="19"/>
  <c r="M120" i="22"/>
  <c r="M118" i="22" s="1"/>
  <c r="P118" i="22" s="1"/>
  <c r="K370" i="22"/>
  <c r="I576" i="1"/>
  <c r="K576" i="1" s="1"/>
  <c r="I589" i="1"/>
  <c r="I628" i="1"/>
  <c r="J76" i="1"/>
  <c r="I84" i="1"/>
  <c r="N407" i="1"/>
  <c r="K611" i="6"/>
  <c r="K213" i="8"/>
  <c r="K615" i="8"/>
  <c r="M312" i="12"/>
  <c r="P312" i="12" s="1"/>
  <c r="M68" i="22"/>
  <c r="P68" i="22" s="1"/>
  <c r="I199" i="1"/>
  <c r="M254" i="1"/>
  <c r="L553" i="1"/>
  <c r="J232" i="1"/>
  <c r="K264" i="2"/>
  <c r="N557" i="1"/>
  <c r="L583" i="1"/>
  <c r="O583" i="1" s="1"/>
  <c r="I613" i="1"/>
  <c r="O566" i="3"/>
  <c r="K628" i="3"/>
  <c r="K113" i="4"/>
  <c r="K343" i="5"/>
  <c r="O349" i="5"/>
  <c r="K455" i="5"/>
  <c r="K623" i="5"/>
  <c r="K418" i="6"/>
  <c r="K427" i="8"/>
  <c r="O568" i="8"/>
  <c r="O437" i="9"/>
  <c r="N68" i="10"/>
  <c r="N66" i="10" s="1"/>
  <c r="O537" i="10"/>
  <c r="L26" i="11"/>
  <c r="L16" i="11" s="1"/>
  <c r="O102" i="12"/>
  <c r="K633" i="13"/>
  <c r="K343" i="14"/>
  <c r="K149" i="15"/>
  <c r="K189" i="15"/>
  <c r="O406" i="15"/>
  <c r="K417" i="15"/>
  <c r="K466" i="15"/>
  <c r="K199" i="16"/>
  <c r="O437" i="16"/>
  <c r="K597" i="16"/>
  <c r="K632" i="16"/>
  <c r="O535" i="17"/>
  <c r="L122" i="18"/>
  <c r="L120" i="18" s="1"/>
  <c r="K173" i="18"/>
  <c r="K186" i="18"/>
  <c r="K200" i="18"/>
  <c r="L333" i="18"/>
  <c r="L331" i="18" s="1"/>
  <c r="L329" i="18" s="1"/>
  <c r="K396" i="18"/>
  <c r="K499" i="19"/>
  <c r="O568" i="20"/>
  <c r="K199" i="21"/>
  <c r="K158" i="22"/>
  <c r="O347" i="22"/>
  <c r="N409" i="1"/>
  <c r="J485" i="1"/>
  <c r="I88" i="1"/>
  <c r="K88" i="1" s="1"/>
  <c r="L554" i="1"/>
  <c r="O554" i="1" s="1"/>
  <c r="J104" i="1"/>
  <c r="K112" i="2"/>
  <c r="K421" i="2"/>
  <c r="N439" i="1"/>
  <c r="O439" i="1" s="1"/>
  <c r="J482" i="1"/>
  <c r="O437" i="3"/>
  <c r="K455" i="3"/>
  <c r="K498" i="6"/>
  <c r="N34" i="12"/>
  <c r="N14" i="12" s="1"/>
  <c r="O535" i="19"/>
  <c r="K158" i="21"/>
  <c r="K619" i="21"/>
  <c r="K547" i="22"/>
  <c r="I82" i="1"/>
  <c r="M294" i="1"/>
  <c r="L337" i="1"/>
  <c r="L144" i="2"/>
  <c r="L142" i="2" s="1"/>
  <c r="L140" i="2" s="1"/>
  <c r="I471" i="1"/>
  <c r="K471" i="1" s="1"/>
  <c r="J494" i="1"/>
  <c r="J506" i="1"/>
  <c r="J512" i="1"/>
  <c r="I524" i="1"/>
  <c r="I530" i="1"/>
  <c r="L535" i="1"/>
  <c r="J545" i="1"/>
  <c r="N559" i="1"/>
  <c r="K204" i="3"/>
  <c r="N43" i="4"/>
  <c r="N41" i="4" s="1"/>
  <c r="K465" i="4"/>
  <c r="K200" i="5"/>
  <c r="N252" i="5"/>
  <c r="N250" i="5" s="1"/>
  <c r="K481" i="5"/>
  <c r="O354" i="6"/>
  <c r="K427" i="7"/>
  <c r="N312" i="8"/>
  <c r="N310" i="8" s="1"/>
  <c r="O337" i="8"/>
  <c r="K422" i="8"/>
  <c r="K428" i="8"/>
  <c r="K200" i="9"/>
  <c r="K341" i="11"/>
  <c r="O347" i="11"/>
  <c r="K199" i="12"/>
  <c r="I367" i="13"/>
  <c r="K367" i="13" s="1"/>
  <c r="N252" i="14"/>
  <c r="N250" i="14" s="1"/>
  <c r="N96" i="15"/>
  <c r="N94" i="15" s="1"/>
  <c r="P45" i="17"/>
  <c r="N252" i="18"/>
  <c r="N250" i="18" s="1"/>
  <c r="O455" i="18"/>
  <c r="K372" i="22"/>
  <c r="L47" i="1"/>
  <c r="L126" i="1"/>
  <c r="O126" i="1" s="1"/>
  <c r="N353" i="1"/>
  <c r="I596" i="1"/>
  <c r="K596" i="1" s="1"/>
  <c r="J400" i="1"/>
  <c r="N405" i="1"/>
  <c r="J416" i="1"/>
  <c r="J422" i="1"/>
  <c r="I507" i="1"/>
  <c r="K507" i="1" s="1"/>
  <c r="J524" i="1"/>
  <c r="J530" i="1"/>
  <c r="K481" i="6"/>
  <c r="K449" i="9"/>
  <c r="K449" i="10"/>
  <c r="K381" i="12"/>
  <c r="K465" i="12"/>
  <c r="N292" i="16"/>
  <c r="N290" i="16" s="1"/>
  <c r="K450" i="16"/>
  <c r="O435" i="17"/>
  <c r="K235" i="19"/>
  <c r="N312" i="19"/>
  <c r="N310" i="19" s="1"/>
  <c r="K429" i="19"/>
  <c r="K628" i="19"/>
  <c r="K264" i="21"/>
  <c r="K474" i="21"/>
  <c r="O568" i="21"/>
  <c r="L144" i="22"/>
  <c r="L142" i="22" s="1"/>
  <c r="L58" i="1"/>
  <c r="I83" i="1"/>
  <c r="I350" i="1"/>
  <c r="K350" i="1" s="1"/>
  <c r="I377" i="1"/>
  <c r="L436" i="1"/>
  <c r="O436" i="1" s="1"/>
  <c r="J80" i="1"/>
  <c r="N222" i="2"/>
  <c r="N220" i="2" s="1"/>
  <c r="J235" i="1"/>
  <c r="J246" i="1"/>
  <c r="K370" i="2"/>
  <c r="J391" i="1"/>
  <c r="K417" i="2"/>
  <c r="K423" i="2"/>
  <c r="J501" i="1"/>
  <c r="J507" i="1"/>
  <c r="N585" i="1"/>
  <c r="K630" i="3"/>
  <c r="K418" i="4"/>
  <c r="L314" i="5"/>
  <c r="O314" i="5" s="1"/>
  <c r="L23" i="7"/>
  <c r="O23" i="7" s="1"/>
  <c r="P222" i="7"/>
  <c r="L254" i="7"/>
  <c r="O254" i="7" s="1"/>
  <c r="K189" i="8"/>
  <c r="M118" i="10"/>
  <c r="P118" i="10" s="1"/>
  <c r="K285" i="10"/>
  <c r="K427" i="10"/>
  <c r="O459" i="11"/>
  <c r="K113" i="12"/>
  <c r="L254" i="14"/>
  <c r="O254" i="14" s="1"/>
  <c r="K464" i="14"/>
  <c r="K482" i="14"/>
  <c r="L314" i="16"/>
  <c r="O314" i="16" s="1"/>
  <c r="L224" i="18"/>
  <c r="L222" i="18" s="1"/>
  <c r="I367" i="18"/>
  <c r="K367" i="18" s="1"/>
  <c r="O439" i="18"/>
  <c r="K149" i="19"/>
  <c r="M96" i="20"/>
  <c r="P96" i="20" s="1"/>
  <c r="K428" i="20"/>
  <c r="K626" i="20"/>
  <c r="P254" i="21"/>
  <c r="N292" i="22"/>
  <c r="N290" i="22" s="1"/>
  <c r="J131" i="1"/>
  <c r="J262" i="1"/>
  <c r="L459" i="1"/>
  <c r="J249" i="1"/>
  <c r="J268" i="1"/>
  <c r="J300" i="1"/>
  <c r="J321" i="1"/>
  <c r="I417" i="1"/>
  <c r="K423" i="4"/>
  <c r="K482" i="4"/>
  <c r="N558" i="1"/>
  <c r="O564" i="4"/>
  <c r="K591" i="4"/>
  <c r="K632" i="4"/>
  <c r="K285" i="5"/>
  <c r="L294" i="5"/>
  <c r="L292" i="5" s="1"/>
  <c r="K573" i="5"/>
  <c r="J157" i="1"/>
  <c r="J171" i="1"/>
  <c r="K402" i="6"/>
  <c r="K455" i="6"/>
  <c r="J491" i="1"/>
  <c r="J497" i="1"/>
  <c r="L57" i="7"/>
  <c r="O57" i="7" s="1"/>
  <c r="K419" i="7"/>
  <c r="J107" i="1"/>
  <c r="O383" i="8"/>
  <c r="L57" i="12"/>
  <c r="L55" i="12" s="1"/>
  <c r="L53" i="12" s="1"/>
  <c r="K249" i="2"/>
  <c r="J93" i="1"/>
  <c r="K93" i="1" s="1"/>
  <c r="N102" i="1"/>
  <c r="J111" i="1"/>
  <c r="J197" i="1"/>
  <c r="I219" i="1"/>
  <c r="N228" i="1"/>
  <c r="J238" i="1"/>
  <c r="O383" i="3"/>
  <c r="N401" i="1"/>
  <c r="N408" i="1"/>
  <c r="N271" i="6"/>
  <c r="K474" i="3"/>
  <c r="L98" i="4"/>
  <c r="O98" i="4" s="1"/>
  <c r="K466" i="4"/>
  <c r="O404" i="5"/>
  <c r="K473" i="5"/>
  <c r="O566" i="5"/>
  <c r="N55" i="6"/>
  <c r="N53" i="6" s="1"/>
  <c r="N331" i="6"/>
  <c r="N329" i="6" s="1"/>
  <c r="K380" i="7"/>
  <c r="O385" i="7"/>
  <c r="K547" i="7"/>
  <c r="P222" i="8"/>
  <c r="N273" i="2"/>
  <c r="N271" i="2" s="1"/>
  <c r="P271" i="2" s="1"/>
  <c r="K87" i="3"/>
  <c r="K431" i="3"/>
  <c r="O597" i="3"/>
  <c r="K547" i="4"/>
  <c r="K615" i="6"/>
  <c r="N312" i="7"/>
  <c r="N310" i="7" s="1"/>
  <c r="L26" i="8"/>
  <c r="L16" i="8" s="1"/>
  <c r="J393" i="1"/>
  <c r="N120" i="3"/>
  <c r="N118" i="3" s="1"/>
  <c r="M312" i="3"/>
  <c r="P312" i="3" s="1"/>
  <c r="K92" i="4"/>
  <c r="K402" i="4"/>
  <c r="N96" i="5"/>
  <c r="N94" i="5" s="1"/>
  <c r="K117" i="5"/>
  <c r="K381" i="5"/>
  <c r="K533" i="5"/>
  <c r="K628" i="5"/>
  <c r="O404" i="6"/>
  <c r="O568" i="6"/>
  <c r="M96" i="7"/>
  <c r="P96" i="7" s="1"/>
  <c r="L314" i="7"/>
  <c r="O314" i="7" s="1"/>
  <c r="K328" i="7"/>
  <c r="K421" i="7"/>
  <c r="O537" i="7"/>
  <c r="N96" i="8"/>
  <c r="N94" i="8" s="1"/>
  <c r="N33" i="9"/>
  <c r="N13" i="9" s="1"/>
  <c r="K110" i="2"/>
  <c r="K229" i="2"/>
  <c r="O383" i="2"/>
  <c r="O401" i="2"/>
  <c r="K429" i="2"/>
  <c r="K466" i="2"/>
  <c r="K630" i="2"/>
  <c r="K64" i="3"/>
  <c r="L70" i="3"/>
  <c r="L68" i="3" s="1"/>
  <c r="L144" i="3"/>
  <c r="O144" i="3" s="1"/>
  <c r="K173" i="3"/>
  <c r="L294" i="3"/>
  <c r="L292" i="3" s="1"/>
  <c r="K93" i="4"/>
  <c r="K199" i="4"/>
  <c r="O354" i="4"/>
  <c r="K455" i="4"/>
  <c r="O537" i="4"/>
  <c r="N43" i="5"/>
  <c r="N41" i="5" s="1"/>
  <c r="P57" i="5"/>
  <c r="L98" i="5"/>
  <c r="L96" i="5" s="1"/>
  <c r="O96" i="5" s="1"/>
  <c r="K110" i="5"/>
  <c r="L224" i="5"/>
  <c r="L222" i="5" s="1"/>
  <c r="K498" i="5"/>
  <c r="K629" i="5"/>
  <c r="K635" i="5"/>
  <c r="N68" i="6"/>
  <c r="N66" i="6" s="1"/>
  <c r="O337" i="6"/>
  <c r="L122" i="7"/>
  <c r="L120" i="7" s="1"/>
  <c r="L294" i="7"/>
  <c r="L292" i="7" s="1"/>
  <c r="O292" i="7" s="1"/>
  <c r="K345" i="7"/>
  <c r="O439" i="7"/>
  <c r="K450" i="7"/>
  <c r="K562" i="7"/>
  <c r="K204" i="8"/>
  <c r="K427" i="3"/>
  <c r="K158" i="4"/>
  <c r="O385" i="4"/>
  <c r="K397" i="4"/>
  <c r="O439" i="5"/>
  <c r="K450" i="5"/>
  <c r="O568" i="5"/>
  <c r="K64" i="6"/>
  <c r="K381" i="6"/>
  <c r="K416" i="7"/>
  <c r="K422" i="7"/>
  <c r="O380" i="8"/>
  <c r="O404" i="8"/>
  <c r="N535" i="1"/>
  <c r="J546" i="1"/>
  <c r="I560" i="1"/>
  <c r="K266" i="3"/>
  <c r="N55" i="2"/>
  <c r="N53" i="2" s="1"/>
  <c r="K132" i="2"/>
  <c r="L333" i="2"/>
  <c r="O333" i="2" s="1"/>
  <c r="K343" i="2"/>
  <c r="K473" i="2"/>
  <c r="J484" i="1"/>
  <c r="K173" i="4"/>
  <c r="L57" i="8"/>
  <c r="K375" i="8"/>
  <c r="K381" i="8"/>
  <c r="J490" i="1"/>
  <c r="J496" i="1"/>
  <c r="L314" i="3"/>
  <c r="O314" i="3" s="1"/>
  <c r="K398" i="4"/>
  <c r="O533" i="4"/>
  <c r="O568" i="4"/>
  <c r="N142" i="5"/>
  <c r="N140" i="5" s="1"/>
  <c r="K377" i="5"/>
  <c r="K423" i="5"/>
  <c r="O601" i="5"/>
  <c r="L275" i="6"/>
  <c r="L273" i="6" s="1"/>
  <c r="O273" i="6" s="1"/>
  <c r="K466" i="6"/>
  <c r="K612" i="6"/>
  <c r="K189" i="7"/>
  <c r="L222" i="7"/>
  <c r="O222" i="7" s="1"/>
  <c r="N34" i="7"/>
  <c r="N14" i="7" s="1"/>
  <c r="O533" i="7"/>
  <c r="L314" i="13"/>
  <c r="O314" i="13" s="1"/>
  <c r="N252" i="2"/>
  <c r="P252" i="2" s="1"/>
  <c r="O406" i="3"/>
  <c r="K417" i="3"/>
  <c r="O435" i="3"/>
  <c r="K267" i="4"/>
  <c r="N120" i="5"/>
  <c r="P120" i="5" s="1"/>
  <c r="O354" i="5"/>
  <c r="K372" i="5"/>
  <c r="K402" i="5"/>
  <c r="K465" i="5"/>
  <c r="K84" i="6"/>
  <c r="M290" i="6"/>
  <c r="P290" i="6" s="1"/>
  <c r="N292" i="6"/>
  <c r="N290" i="6" s="1"/>
  <c r="O383" i="6"/>
  <c r="O459" i="6"/>
  <c r="K573" i="6"/>
  <c r="K631" i="6"/>
  <c r="P57" i="7"/>
  <c r="O383" i="7"/>
  <c r="O401" i="7"/>
  <c r="K417" i="8"/>
  <c r="K113" i="2"/>
  <c r="K368" i="2"/>
  <c r="O404" i="2"/>
  <c r="O455" i="2"/>
  <c r="K562" i="2"/>
  <c r="K626" i="2"/>
  <c r="J596" i="1"/>
  <c r="N601" i="1"/>
  <c r="J612" i="1"/>
  <c r="J624" i="1"/>
  <c r="L72" i="1"/>
  <c r="K109" i="4"/>
  <c r="K216" i="4"/>
  <c r="J360" i="1"/>
  <c r="J369" i="1"/>
  <c r="J375" i="1"/>
  <c r="J381" i="1"/>
  <c r="J428" i="1"/>
  <c r="K428" i="1" s="1"/>
  <c r="N440" i="1"/>
  <c r="K451" i="4"/>
  <c r="O457" i="4"/>
  <c r="N32" i="4"/>
  <c r="N30" i="4" s="1"/>
  <c r="J284" i="1"/>
  <c r="N292" i="5"/>
  <c r="N290" i="5" s="1"/>
  <c r="J306" i="1"/>
  <c r="N584" i="1"/>
  <c r="J156" i="1"/>
  <c r="J170" i="1"/>
  <c r="J184" i="1"/>
  <c r="J196" i="1"/>
  <c r="N122" i="1"/>
  <c r="J160" i="1"/>
  <c r="J174" i="1"/>
  <c r="I200" i="1"/>
  <c r="J229" i="1"/>
  <c r="K229" i="1" s="1"/>
  <c r="K455" i="15"/>
  <c r="K423" i="8"/>
  <c r="K630" i="8"/>
  <c r="O347" i="9"/>
  <c r="N32" i="9"/>
  <c r="N30" i="9" s="1"/>
  <c r="K422" i="9"/>
  <c r="K428" i="9"/>
  <c r="K450" i="9"/>
  <c r="K630" i="9"/>
  <c r="K370" i="10"/>
  <c r="K376" i="10"/>
  <c r="K416" i="10"/>
  <c r="K401" i="11"/>
  <c r="O406" i="11"/>
  <c r="K435" i="11"/>
  <c r="K419" i="12"/>
  <c r="O568" i="12"/>
  <c r="O337" i="13"/>
  <c r="K432" i="13"/>
  <c r="K449" i="13"/>
  <c r="O455" i="13"/>
  <c r="K597" i="13"/>
  <c r="K422" i="14"/>
  <c r="K435" i="14"/>
  <c r="P45" i="15"/>
  <c r="K285" i="15"/>
  <c r="O385" i="15"/>
  <c r="K563" i="15"/>
  <c r="N31" i="16"/>
  <c r="N29" i="16" s="1"/>
  <c r="K401" i="16"/>
  <c r="K429" i="16"/>
  <c r="K455" i="18"/>
  <c r="K547" i="18"/>
  <c r="O580" i="18"/>
  <c r="K380" i="19"/>
  <c r="O537" i="19"/>
  <c r="K200" i="20"/>
  <c r="K425" i="20"/>
  <c r="K573" i="20"/>
  <c r="K341" i="21"/>
  <c r="O347" i="21"/>
  <c r="K424" i="21"/>
  <c r="O459" i="21"/>
  <c r="K149" i="22"/>
  <c r="L333" i="22"/>
  <c r="O333" i="22" s="1"/>
  <c r="O354" i="22"/>
  <c r="K424" i="8"/>
  <c r="K430" i="8"/>
  <c r="O535" i="8"/>
  <c r="O601" i="8"/>
  <c r="K229" i="9"/>
  <c r="K401" i="9"/>
  <c r="O406" i="9"/>
  <c r="K423" i="9"/>
  <c r="N43" i="10"/>
  <c r="N41" i="10" s="1"/>
  <c r="L70" i="10"/>
  <c r="L68" i="10" s="1"/>
  <c r="O68" i="10" s="1"/>
  <c r="O383" i="10"/>
  <c r="K417" i="10"/>
  <c r="L144" i="11"/>
  <c r="L142" i="11" s="1"/>
  <c r="O401" i="11"/>
  <c r="K423" i="11"/>
  <c r="O435" i="11"/>
  <c r="L45" i="12"/>
  <c r="L43" i="12" s="1"/>
  <c r="K112" i="12"/>
  <c r="N142" i="12"/>
  <c r="N140" i="12" s="1"/>
  <c r="K173" i="12"/>
  <c r="L254" i="12"/>
  <c r="O254" i="12" s="1"/>
  <c r="K368" i="12"/>
  <c r="K591" i="12"/>
  <c r="O404" i="13"/>
  <c r="K464" i="13"/>
  <c r="K482" i="13"/>
  <c r="O535" i="13"/>
  <c r="K573" i="13"/>
  <c r="O597" i="13"/>
  <c r="K199" i="14"/>
  <c r="K229" i="14"/>
  <c r="O347" i="14"/>
  <c r="K417" i="14"/>
  <c r="K423" i="14"/>
  <c r="K429" i="14"/>
  <c r="K597" i="14"/>
  <c r="L70" i="15"/>
  <c r="O70" i="15" s="1"/>
  <c r="K138" i="15"/>
  <c r="L314" i="15"/>
  <c r="O314" i="15" s="1"/>
  <c r="K328" i="15"/>
  <c r="K350" i="15"/>
  <c r="K368" i="15"/>
  <c r="K426" i="15"/>
  <c r="O533" i="15"/>
  <c r="K564" i="15"/>
  <c r="K93" i="16"/>
  <c r="K112" i="16"/>
  <c r="M120" i="16"/>
  <c r="P120" i="16" s="1"/>
  <c r="K633" i="16"/>
  <c r="K200" i="17"/>
  <c r="K345" i="17"/>
  <c r="M55" i="18"/>
  <c r="M53" i="18" s="1"/>
  <c r="K432" i="18"/>
  <c r="K449" i="18"/>
  <c r="K474" i="18"/>
  <c r="O537" i="18"/>
  <c r="K628" i="18"/>
  <c r="K368" i="19"/>
  <c r="K426" i="19"/>
  <c r="K432" i="19"/>
  <c r="L31" i="20"/>
  <c r="O31" i="20" s="1"/>
  <c r="K235" i="20"/>
  <c r="K634" i="20"/>
  <c r="L34" i="21"/>
  <c r="K425" i="21"/>
  <c r="K562" i="21"/>
  <c r="K419" i="8"/>
  <c r="P144" i="9"/>
  <c r="K158" i="9"/>
  <c r="L333" i="9"/>
  <c r="O333" i="9" s="1"/>
  <c r="O564" i="9"/>
  <c r="K372" i="10"/>
  <c r="O599" i="10"/>
  <c r="K635" i="10"/>
  <c r="N68" i="11"/>
  <c r="N66" i="11" s="1"/>
  <c r="M273" i="11"/>
  <c r="P273" i="11" s="1"/>
  <c r="N331" i="11"/>
  <c r="N329" i="11" s="1"/>
  <c r="L314" i="12"/>
  <c r="L312" i="12" s="1"/>
  <c r="L310" i="12" s="1"/>
  <c r="O310" i="12" s="1"/>
  <c r="I367" i="12"/>
  <c r="K367" i="12" s="1"/>
  <c r="K426" i="12"/>
  <c r="K499" i="12"/>
  <c r="N120" i="14"/>
  <c r="N118" i="14" s="1"/>
  <c r="K158" i="14"/>
  <c r="L294" i="15"/>
  <c r="L292" i="15" s="1"/>
  <c r="K381" i="15"/>
  <c r="O439" i="15"/>
  <c r="K450" i="15"/>
  <c r="O584" i="15"/>
  <c r="K396" i="16"/>
  <c r="K402" i="16"/>
  <c r="K340" i="17"/>
  <c r="K429" i="17"/>
  <c r="P144" i="18"/>
  <c r="K199" i="18"/>
  <c r="K270" i="18"/>
  <c r="K464" i="18"/>
  <c r="K617" i="18"/>
  <c r="K266" i="19"/>
  <c r="O568" i="19"/>
  <c r="L254" i="21"/>
  <c r="L252" i="21" s="1"/>
  <c r="K265" i="21"/>
  <c r="K449" i="21"/>
  <c r="O455" i="21"/>
  <c r="K481" i="21"/>
  <c r="K623" i="21"/>
  <c r="N68" i="22"/>
  <c r="N66" i="22" s="1"/>
  <c r="N68" i="9"/>
  <c r="N66" i="9" s="1"/>
  <c r="O337" i="9"/>
  <c r="K164" i="10"/>
  <c r="K430" i="10"/>
  <c r="L333" i="11"/>
  <c r="L331" i="11" s="1"/>
  <c r="K343" i="11"/>
  <c r="N33" i="11"/>
  <c r="N13" i="11" s="1"/>
  <c r="K533" i="11"/>
  <c r="K562" i="11"/>
  <c r="K108" i="12"/>
  <c r="K328" i="12"/>
  <c r="O439" i="12"/>
  <c r="O535" i="12"/>
  <c r="K633" i="12"/>
  <c r="L57" i="13"/>
  <c r="O57" i="13" s="1"/>
  <c r="K80" i="13"/>
  <c r="K158" i="13"/>
  <c r="K416" i="13"/>
  <c r="K628" i="13"/>
  <c r="K634" i="13"/>
  <c r="P45" i="14"/>
  <c r="L144" i="14"/>
  <c r="L142" i="14" s="1"/>
  <c r="L140" i="14" s="1"/>
  <c r="L333" i="14"/>
  <c r="O333" i="14" s="1"/>
  <c r="K428" i="15"/>
  <c r="K435" i="15"/>
  <c r="K464" i="15"/>
  <c r="K482" i="15"/>
  <c r="N120" i="16"/>
  <c r="N118" i="16" s="1"/>
  <c r="N142" i="16"/>
  <c r="N140" i="16" s="1"/>
  <c r="O599" i="16"/>
  <c r="K64" i="17"/>
  <c r="K82" i="17"/>
  <c r="P224" i="17"/>
  <c r="K235" i="17"/>
  <c r="L275" i="17"/>
  <c r="O275" i="17" s="1"/>
  <c r="K418" i="17"/>
  <c r="K424" i="17"/>
  <c r="O537" i="17"/>
  <c r="K629" i="17"/>
  <c r="K635" i="17"/>
  <c r="L57" i="18"/>
  <c r="L55" i="18" s="1"/>
  <c r="L144" i="18"/>
  <c r="L142" i="18" s="1"/>
  <c r="L140" i="18" s="1"/>
  <c r="O347" i="18"/>
  <c r="K381" i="18"/>
  <c r="K249" i="19"/>
  <c r="N273" i="19"/>
  <c r="N271" i="19" s="1"/>
  <c r="N96" i="20"/>
  <c r="N94" i="20" s="1"/>
  <c r="N292" i="20"/>
  <c r="N290" i="20" s="1"/>
  <c r="O337" i="20"/>
  <c r="L98" i="21"/>
  <c r="L96" i="21" s="1"/>
  <c r="O96" i="21" s="1"/>
  <c r="K368" i="21"/>
  <c r="K398" i="21"/>
  <c r="K631" i="21"/>
  <c r="L45" i="22"/>
  <c r="O45" i="22" s="1"/>
  <c r="O597" i="22"/>
  <c r="N292" i="15"/>
  <c r="N290" i="15" s="1"/>
  <c r="N34" i="16"/>
  <c r="N14" i="16" s="1"/>
  <c r="K420" i="8"/>
  <c r="K633" i="9"/>
  <c r="N33" i="10"/>
  <c r="N13" i="10" s="1"/>
  <c r="O49" i="11"/>
  <c r="O337" i="11"/>
  <c r="K635" i="11"/>
  <c r="K547" i="12"/>
  <c r="K81" i="13"/>
  <c r="K86" i="13"/>
  <c r="L144" i="13"/>
  <c r="L142" i="13" s="1"/>
  <c r="L140" i="13" s="1"/>
  <c r="O347" i="13"/>
  <c r="K380" i="14"/>
  <c r="K397" i="14"/>
  <c r="K473" i="14"/>
  <c r="K429" i="15"/>
  <c r="O435" i="15"/>
  <c r="K634" i="15"/>
  <c r="K426" i="16"/>
  <c r="K498" i="16"/>
  <c r="K630" i="16"/>
  <c r="K65" i="17"/>
  <c r="L26" i="17"/>
  <c r="L16" i="17" s="1"/>
  <c r="K149" i="17"/>
  <c r="K396" i="17"/>
  <c r="K402" i="17"/>
  <c r="K455" i="17"/>
  <c r="K616" i="17"/>
  <c r="K630" i="17"/>
  <c r="L45" i="18"/>
  <c r="L43" i="18" s="1"/>
  <c r="L41" i="18" s="1"/>
  <c r="K401" i="18"/>
  <c r="K482" i="18"/>
  <c r="K498" i="18"/>
  <c r="K631" i="18"/>
  <c r="K340" i="19"/>
  <c r="K401" i="19"/>
  <c r="L33" i="20"/>
  <c r="O33" i="20" s="1"/>
  <c r="O601" i="20"/>
  <c r="K375" i="21"/>
  <c r="K632" i="21"/>
  <c r="L70" i="22"/>
  <c r="L68" i="22" s="1"/>
  <c r="O68" i="22" s="1"/>
  <c r="O537" i="22"/>
  <c r="O566" i="22"/>
  <c r="K235" i="9"/>
  <c r="L254" i="9"/>
  <c r="L252" i="9" s="1"/>
  <c r="L32" i="16"/>
  <c r="L30" i="16" s="1"/>
  <c r="K628" i="8"/>
  <c r="N222" i="9"/>
  <c r="P222" i="9" s="1"/>
  <c r="K615" i="9"/>
  <c r="L275" i="11"/>
  <c r="L273" i="11" s="1"/>
  <c r="O273" i="11" s="1"/>
  <c r="K564" i="11"/>
  <c r="N222" i="12"/>
  <c r="N220" i="12" s="1"/>
  <c r="K629" i="12"/>
  <c r="K87" i="13"/>
  <c r="L122" i="13"/>
  <c r="L120" i="13" s="1"/>
  <c r="O120" i="13" s="1"/>
  <c r="K616" i="13"/>
  <c r="L98" i="14"/>
  <c r="L96" i="14" s="1"/>
  <c r="O96" i="14" s="1"/>
  <c r="K474" i="14"/>
  <c r="O537" i="15"/>
  <c r="L254" i="16"/>
  <c r="L252" i="16" s="1"/>
  <c r="O252" i="16" s="1"/>
  <c r="N273" i="16"/>
  <c r="N271" i="16" s="1"/>
  <c r="O380" i="16"/>
  <c r="K164" i="17"/>
  <c r="O74" i="18"/>
  <c r="N34" i="18"/>
  <c r="N14" i="18" s="1"/>
  <c r="K466" i="18"/>
  <c r="O584" i="18"/>
  <c r="O383" i="19"/>
  <c r="K219" i="20"/>
  <c r="M329" i="21"/>
  <c r="K435" i="8"/>
  <c r="K451" i="8"/>
  <c r="N120" i="9"/>
  <c r="N118" i="9" s="1"/>
  <c r="K138" i="9"/>
  <c r="K149" i="9"/>
  <c r="N273" i="9"/>
  <c r="N271" i="9" s="1"/>
  <c r="O404" i="9"/>
  <c r="O599" i="9"/>
  <c r="K381" i="10"/>
  <c r="N96" i="11"/>
  <c r="N94" i="11" s="1"/>
  <c r="K219" i="12"/>
  <c r="K264" i="12"/>
  <c r="K341" i="12"/>
  <c r="K372" i="15"/>
  <c r="O564" i="16"/>
  <c r="K219" i="17"/>
  <c r="N312" i="18"/>
  <c r="N310" i="18" s="1"/>
  <c r="K613" i="18"/>
  <c r="L57" i="20"/>
  <c r="L55" i="20" s="1"/>
  <c r="M331" i="20"/>
  <c r="M329" i="20" s="1"/>
  <c r="O401" i="20"/>
  <c r="K424" i="20"/>
  <c r="K229" i="21"/>
  <c r="O597" i="21"/>
  <c r="O599" i="22"/>
  <c r="L275" i="9"/>
  <c r="L273" i="9" s="1"/>
  <c r="O273" i="9" s="1"/>
  <c r="N142" i="10"/>
  <c r="P142" i="10" s="1"/>
  <c r="O535" i="11"/>
  <c r="K111" i="12"/>
  <c r="K616" i="12"/>
  <c r="K630" i="12"/>
  <c r="N273" i="14"/>
  <c r="N271" i="14" s="1"/>
  <c r="K481" i="14"/>
  <c r="O537" i="14"/>
  <c r="K200" i="15"/>
  <c r="K213" i="15"/>
  <c r="N31" i="15"/>
  <c r="K110" i="16"/>
  <c r="N252" i="16"/>
  <c r="N250" i="16" s="1"/>
  <c r="P294" i="18"/>
  <c r="O459" i="18"/>
  <c r="K473" i="18"/>
  <c r="N68" i="20"/>
  <c r="N66" i="20" s="1"/>
  <c r="M271" i="20"/>
  <c r="P271" i="20" s="1"/>
  <c r="L144" i="21"/>
  <c r="L142" i="21" s="1"/>
  <c r="K270" i="21"/>
  <c r="O383" i="21"/>
  <c r="K628" i="21"/>
  <c r="P333" i="22"/>
  <c r="K429" i="22"/>
  <c r="O435" i="22"/>
  <c r="N254" i="1"/>
  <c r="I113" i="1"/>
  <c r="K113" i="1" s="1"/>
  <c r="J264" i="1"/>
  <c r="I479" i="1"/>
  <c r="K479" i="1" s="1"/>
  <c r="L552" i="1"/>
  <c r="O552" i="1" s="1"/>
  <c r="I578" i="1"/>
  <c r="K578" i="1" s="1"/>
  <c r="K235" i="2"/>
  <c r="M333" i="1"/>
  <c r="P333" i="1" s="1"/>
  <c r="N551" i="1"/>
  <c r="O599" i="2"/>
  <c r="K108" i="4"/>
  <c r="K381" i="4"/>
  <c r="N331" i="5"/>
  <c r="N329" i="5" s="1"/>
  <c r="I473" i="1"/>
  <c r="O352" i="4"/>
  <c r="L32" i="4"/>
  <c r="L30" i="4" s="1"/>
  <c r="I503" i="1"/>
  <c r="K503" i="1" s="1"/>
  <c r="K92" i="2"/>
  <c r="K149" i="2"/>
  <c r="L254" i="2"/>
  <c r="L252" i="2" s="1"/>
  <c r="L250" i="2" s="1"/>
  <c r="K265" i="2"/>
  <c r="K304" i="2"/>
  <c r="O406" i="2"/>
  <c r="K416" i="2"/>
  <c r="O439" i="2"/>
  <c r="K450" i="2"/>
  <c r="K507" i="2"/>
  <c r="K560" i="2"/>
  <c r="N583" i="1"/>
  <c r="J590" i="1"/>
  <c r="K185" i="3"/>
  <c r="K573" i="3"/>
  <c r="M98" i="1"/>
  <c r="N98" i="1"/>
  <c r="I185" i="1"/>
  <c r="N148" i="1"/>
  <c r="I343" i="1"/>
  <c r="J421" i="1"/>
  <c r="I467" i="1"/>
  <c r="K467" i="1" s="1"/>
  <c r="I573" i="1"/>
  <c r="I580" i="1"/>
  <c r="K84" i="2"/>
  <c r="J394" i="1"/>
  <c r="O583" i="2"/>
  <c r="N331" i="3"/>
  <c r="N329" i="3" s="1"/>
  <c r="N33" i="3"/>
  <c r="N13" i="3" s="1"/>
  <c r="P68" i="9"/>
  <c r="M66" i="9"/>
  <c r="P66" i="9" s="1"/>
  <c r="L148" i="1"/>
  <c r="O148" i="1" s="1"/>
  <c r="L334" i="1"/>
  <c r="I423" i="1"/>
  <c r="I505" i="1"/>
  <c r="K505" i="1" s="1"/>
  <c r="I513" i="1"/>
  <c r="K513" i="1" s="1"/>
  <c r="L564" i="1"/>
  <c r="I591" i="1"/>
  <c r="P294" i="2"/>
  <c r="K306" i="2"/>
  <c r="N331" i="2"/>
  <c r="N329" i="2" s="1"/>
  <c r="I367" i="2"/>
  <c r="K367" i="2" s="1"/>
  <c r="K464" i="2"/>
  <c r="K481" i="2"/>
  <c r="J618" i="1"/>
  <c r="K633" i="3"/>
  <c r="O459" i="4"/>
  <c r="L45" i="9"/>
  <c r="O45" i="9" s="1"/>
  <c r="L225" i="1"/>
  <c r="I270" i="1"/>
  <c r="L438" i="1"/>
  <c r="O438" i="1" s="1"/>
  <c r="I451" i="1"/>
  <c r="I490" i="1"/>
  <c r="K490" i="1" s="1"/>
  <c r="N564" i="1"/>
  <c r="M140" i="2"/>
  <c r="J209" i="1"/>
  <c r="J266" i="1"/>
  <c r="K631" i="2"/>
  <c r="N55" i="5"/>
  <c r="P55" i="5" s="1"/>
  <c r="J631" i="1"/>
  <c r="I111" i="1"/>
  <c r="L102" i="1"/>
  <c r="I189" i="1"/>
  <c r="I238" i="1"/>
  <c r="K238" i="1" s="1"/>
  <c r="L353" i="1"/>
  <c r="O353" i="1" s="1"/>
  <c r="L403" i="1"/>
  <c r="O403" i="1" s="1"/>
  <c r="I424" i="1"/>
  <c r="J432" i="1"/>
  <c r="I506" i="1"/>
  <c r="K506" i="1" s="1"/>
  <c r="I592" i="1"/>
  <c r="K592" i="1" s="1"/>
  <c r="K111" i="2"/>
  <c r="K267" i="2"/>
  <c r="K345" i="2"/>
  <c r="N357" i="1"/>
  <c r="K380" i="2"/>
  <c r="O385" i="2"/>
  <c r="J429" i="1"/>
  <c r="O435" i="2"/>
  <c r="K465" i="2"/>
  <c r="K482" i="2"/>
  <c r="O455" i="5"/>
  <c r="O455" i="1"/>
  <c r="I611" i="1"/>
  <c r="K619" i="1" s="1"/>
  <c r="K418" i="3"/>
  <c r="M57" i="1"/>
  <c r="M55" i="1" s="1"/>
  <c r="M53" i="1" s="1"/>
  <c r="L228" i="1"/>
  <c r="O228" i="1" s="1"/>
  <c r="L279" i="1"/>
  <c r="O279" i="1" s="1"/>
  <c r="J368" i="1"/>
  <c r="I593" i="1"/>
  <c r="J64" i="1"/>
  <c r="N31" i="2"/>
  <c r="N29" i="2" s="1"/>
  <c r="O533" i="3"/>
  <c r="I346" i="1"/>
  <c r="K346" i="1" s="1"/>
  <c r="L382" i="1"/>
  <c r="O382" i="1" s="1"/>
  <c r="I397" i="1"/>
  <c r="K397" i="1" s="1"/>
  <c r="L405" i="1"/>
  <c r="O405" i="1" s="1"/>
  <c r="I435" i="1"/>
  <c r="I485" i="1"/>
  <c r="K485" i="1" s="1"/>
  <c r="L600" i="1"/>
  <c r="O600" i="1" s="1"/>
  <c r="L24" i="2"/>
  <c r="K173" i="2"/>
  <c r="K200" i="2"/>
  <c r="K213" i="2"/>
  <c r="K341" i="2"/>
  <c r="K420" i="2"/>
  <c r="K431" i="2"/>
  <c r="K471" i="2"/>
  <c r="M68" i="4"/>
  <c r="P68" i="4" s="1"/>
  <c r="P70" i="4"/>
  <c r="P254" i="2"/>
  <c r="N383" i="1"/>
  <c r="I427" i="1"/>
  <c r="I595" i="1"/>
  <c r="J398" i="1"/>
  <c r="K398" i="1" s="1"/>
  <c r="O353" i="7"/>
  <c r="L33" i="7"/>
  <c r="O33" i="7" s="1"/>
  <c r="K481" i="11"/>
  <c r="K396" i="12"/>
  <c r="K402" i="12"/>
  <c r="K429" i="12"/>
  <c r="K533" i="12"/>
  <c r="O580" i="12"/>
  <c r="N55" i="13"/>
  <c r="N53" i="13" s="1"/>
  <c r="K219" i="13"/>
  <c r="O568" i="15"/>
  <c r="L34" i="15"/>
  <c r="O353" i="21"/>
  <c r="L33" i="21"/>
  <c r="O33" i="21" s="1"/>
  <c r="O380" i="6"/>
  <c r="K398" i="6"/>
  <c r="O347" i="7"/>
  <c r="K402" i="8"/>
  <c r="K611" i="8"/>
  <c r="O380" i="10"/>
  <c r="L57" i="11"/>
  <c r="L55" i="11" s="1"/>
  <c r="K428" i="11"/>
  <c r="K267" i="3"/>
  <c r="K380" i="3"/>
  <c r="O457" i="3"/>
  <c r="K465" i="3"/>
  <c r="O49" i="4"/>
  <c r="K270" i="4"/>
  <c r="K376" i="4"/>
  <c r="K563" i="4"/>
  <c r="K635" i="4"/>
  <c r="L24" i="5"/>
  <c r="O24" i="5" s="1"/>
  <c r="K92" i="5"/>
  <c r="K324" i="5"/>
  <c r="K422" i="5"/>
  <c r="K435" i="5"/>
  <c r="N142" i="6"/>
  <c r="N140" i="6" s="1"/>
  <c r="K533" i="6"/>
  <c r="K185" i="7"/>
  <c r="O435" i="7"/>
  <c r="K623" i="7"/>
  <c r="K635" i="7"/>
  <c r="L314" i="8"/>
  <c r="L312" i="8" s="1"/>
  <c r="N252" i="9"/>
  <c r="N250" i="9" s="1"/>
  <c r="L31" i="10"/>
  <c r="O31" i="10" s="1"/>
  <c r="L34" i="11"/>
  <c r="K345" i="12"/>
  <c r="N33" i="12"/>
  <c r="N13" i="12" s="1"/>
  <c r="K628" i="12"/>
  <c r="P144" i="17"/>
  <c r="N142" i="17"/>
  <c r="N140" i="17" s="1"/>
  <c r="K466" i="3"/>
  <c r="N310" i="4"/>
  <c r="K401" i="4"/>
  <c r="K416" i="4"/>
  <c r="O455" i="4"/>
  <c r="K630" i="4"/>
  <c r="K93" i="5"/>
  <c r="K132" i="5"/>
  <c r="L144" i="6"/>
  <c r="L142" i="6" s="1"/>
  <c r="K199" i="6"/>
  <c r="N32" i="6"/>
  <c r="N30" i="6" s="1"/>
  <c r="K465" i="6"/>
  <c r="N120" i="7"/>
  <c r="N118" i="7" s="1"/>
  <c r="O535" i="7"/>
  <c r="K564" i="7"/>
  <c r="O74" i="8"/>
  <c r="K138" i="8"/>
  <c r="K149" i="8"/>
  <c r="O385" i="8"/>
  <c r="O437" i="8"/>
  <c r="K573" i="8"/>
  <c r="P70" i="9"/>
  <c r="K189" i="9"/>
  <c r="K432" i="9"/>
  <c r="K597" i="9"/>
  <c r="K631" i="9"/>
  <c r="L254" i="10"/>
  <c r="L252" i="10" s="1"/>
  <c r="K375" i="10"/>
  <c r="N32" i="10"/>
  <c r="K421" i="10"/>
  <c r="K630" i="10"/>
  <c r="L294" i="11"/>
  <c r="L292" i="11" s="1"/>
  <c r="O292" i="11" s="1"/>
  <c r="K380" i="11"/>
  <c r="K429" i="11"/>
  <c r="P122" i="12"/>
  <c r="O385" i="12"/>
  <c r="J626" i="1"/>
  <c r="K633" i="2"/>
  <c r="N68" i="3"/>
  <c r="N66" i="3" s="1"/>
  <c r="L24" i="3"/>
  <c r="O24" i="3" s="1"/>
  <c r="L70" i="4"/>
  <c r="O70" i="4" s="1"/>
  <c r="K349" i="4"/>
  <c r="K428" i="4"/>
  <c r="K595" i="4"/>
  <c r="P314" i="5"/>
  <c r="P252" i="8"/>
  <c r="L32" i="9"/>
  <c r="L30" i="9" s="1"/>
  <c r="K626" i="11"/>
  <c r="P57" i="12"/>
  <c r="O380" i="12"/>
  <c r="K634" i="12"/>
  <c r="O384" i="16"/>
  <c r="L33" i="16"/>
  <c r="O33" i="16" s="1"/>
  <c r="O385" i="5"/>
  <c r="K424" i="5"/>
  <c r="N34" i="5"/>
  <c r="N14" i="5" s="1"/>
  <c r="K563" i="5"/>
  <c r="O406" i="6"/>
  <c r="O435" i="6"/>
  <c r="K563" i="6"/>
  <c r="K396" i="7"/>
  <c r="K402" i="7"/>
  <c r="K425" i="7"/>
  <c r="K431" i="7"/>
  <c r="N31" i="7"/>
  <c r="N29" i="7" s="1"/>
  <c r="K631" i="7"/>
  <c r="K350" i="8"/>
  <c r="K421" i="8"/>
  <c r="K426" i="8"/>
  <c r="K432" i="8"/>
  <c r="O597" i="8"/>
  <c r="K619" i="8"/>
  <c r="K632" i="8"/>
  <c r="I367" i="9"/>
  <c r="K367" i="9" s="1"/>
  <c r="O537" i="9"/>
  <c r="O566" i="9"/>
  <c r="L57" i="10"/>
  <c r="L55" i="10" s="1"/>
  <c r="K401" i="10"/>
  <c r="K533" i="10"/>
  <c r="O601" i="10"/>
  <c r="K173" i="11"/>
  <c r="L314" i="11"/>
  <c r="O314" i="11" s="1"/>
  <c r="O380" i="11"/>
  <c r="K109" i="12"/>
  <c r="M292" i="12"/>
  <c r="P292" i="12" s="1"/>
  <c r="K375" i="12"/>
  <c r="K398" i="12"/>
  <c r="K455" i="12"/>
  <c r="O582" i="12"/>
  <c r="K635" i="12"/>
  <c r="K64" i="13"/>
  <c r="M142" i="22"/>
  <c r="M140" i="22" s="1"/>
  <c r="P144" i="22"/>
  <c r="O565" i="22"/>
  <c r="L31" i="22"/>
  <c r="O31" i="22" s="1"/>
  <c r="O383" i="4"/>
  <c r="O401" i="4"/>
  <c r="K631" i="4"/>
  <c r="K112" i="5"/>
  <c r="K133" i="5"/>
  <c r="K199" i="5"/>
  <c r="P98" i="12"/>
  <c r="I622" i="1"/>
  <c r="N142" i="3"/>
  <c r="N140" i="3" s="1"/>
  <c r="N31" i="3"/>
  <c r="N11" i="3" s="1"/>
  <c r="N9" i="3" s="1"/>
  <c r="K563" i="3"/>
  <c r="N31" i="5"/>
  <c r="N29" i="5" s="1"/>
  <c r="K375" i="5"/>
  <c r="K425" i="5"/>
  <c r="K564" i="6"/>
  <c r="L98" i="7"/>
  <c r="O98" i="7" s="1"/>
  <c r="N292" i="7"/>
  <c r="N290" i="7" s="1"/>
  <c r="N22" i="8"/>
  <c r="K533" i="8"/>
  <c r="K562" i="9"/>
  <c r="K620" i="9"/>
  <c r="L294" i="10"/>
  <c r="O294" i="10" s="1"/>
  <c r="L314" i="10"/>
  <c r="O314" i="10" s="1"/>
  <c r="O406" i="10"/>
  <c r="K435" i="10"/>
  <c r="K229" i="11"/>
  <c r="N31" i="11"/>
  <c r="N29" i="11" s="1"/>
  <c r="K425" i="11"/>
  <c r="K617" i="12"/>
  <c r="I635" i="1"/>
  <c r="N43" i="3"/>
  <c r="N41" i="3" s="1"/>
  <c r="K229" i="3"/>
  <c r="K449" i="3"/>
  <c r="K564" i="3"/>
  <c r="P275" i="4"/>
  <c r="K350" i="4"/>
  <c r="K430" i="4"/>
  <c r="K481" i="4"/>
  <c r="K497" i="4"/>
  <c r="N312" i="5"/>
  <c r="N310" i="5" s="1"/>
  <c r="K149" i="6"/>
  <c r="K430" i="6"/>
  <c r="K473" i="6"/>
  <c r="N68" i="7"/>
  <c r="N66" i="7" s="1"/>
  <c r="L275" i="7"/>
  <c r="L273" i="7" s="1"/>
  <c r="O273" i="7" s="1"/>
  <c r="N331" i="8"/>
  <c r="N329" i="8" s="1"/>
  <c r="K401" i="8"/>
  <c r="O533" i="8"/>
  <c r="N142" i="9"/>
  <c r="N140" i="9" s="1"/>
  <c r="L45" i="10"/>
  <c r="O45" i="10" s="1"/>
  <c r="N96" i="10"/>
  <c r="N94" i="10" s="1"/>
  <c r="K629" i="11"/>
  <c r="K634" i="11"/>
  <c r="K93" i="12"/>
  <c r="K149" i="12"/>
  <c r="K266" i="12"/>
  <c r="N292" i="12"/>
  <c r="N290" i="12" s="1"/>
  <c r="N331" i="12"/>
  <c r="N329" i="12" s="1"/>
  <c r="L33" i="12"/>
  <c r="O33" i="12" s="1"/>
  <c r="O564" i="12"/>
  <c r="K597" i="12"/>
  <c r="O601" i="12"/>
  <c r="N120" i="13"/>
  <c r="N118" i="13" s="1"/>
  <c r="K189" i="13"/>
  <c r="K216" i="13"/>
  <c r="N222" i="13"/>
  <c r="P222" i="13" s="1"/>
  <c r="K235" i="13"/>
  <c r="J629" i="1"/>
  <c r="N26" i="3"/>
  <c r="N16" i="3" s="1"/>
  <c r="K80" i="3"/>
  <c r="P98" i="3"/>
  <c r="O535" i="3"/>
  <c r="N96" i="4"/>
  <c r="N94" i="4" s="1"/>
  <c r="K215" i="5"/>
  <c r="K189" i="6"/>
  <c r="N312" i="6"/>
  <c r="N310" i="6" s="1"/>
  <c r="K616" i="6"/>
  <c r="L70" i="7"/>
  <c r="L68" i="7" s="1"/>
  <c r="O68" i="7" s="1"/>
  <c r="K340" i="7"/>
  <c r="N32" i="7"/>
  <c r="N30" i="7" s="1"/>
  <c r="K499" i="7"/>
  <c r="O566" i="7"/>
  <c r="M120" i="8"/>
  <c r="P120" i="8" s="1"/>
  <c r="K450" i="8"/>
  <c r="K173" i="9"/>
  <c r="L144" i="10"/>
  <c r="L142" i="10" s="1"/>
  <c r="K418" i="10"/>
  <c r="K424" i="10"/>
  <c r="O435" i="10"/>
  <c r="K633" i="10"/>
  <c r="K432" i="11"/>
  <c r="P70" i="12"/>
  <c r="N312" i="13"/>
  <c r="N310" i="13" s="1"/>
  <c r="O601" i="16"/>
  <c r="L34" i="16"/>
  <c r="J623" i="1"/>
  <c r="N252" i="3"/>
  <c r="N250" i="3" s="1"/>
  <c r="K189" i="4"/>
  <c r="L224" i="4"/>
  <c r="O224" i="4" s="1"/>
  <c r="O380" i="4"/>
  <c r="K419" i="4"/>
  <c r="K580" i="4"/>
  <c r="K618" i="5"/>
  <c r="K350" i="6"/>
  <c r="K629" i="6"/>
  <c r="N55" i="7"/>
  <c r="N53" i="7" s="1"/>
  <c r="N96" i="7"/>
  <c r="N94" i="7" s="1"/>
  <c r="O599" i="7"/>
  <c r="N68" i="8"/>
  <c r="N66" i="8" s="1"/>
  <c r="N292" i="8"/>
  <c r="N290" i="8" s="1"/>
  <c r="N43" i="9"/>
  <c r="N41" i="9" s="1"/>
  <c r="N31" i="9"/>
  <c r="N11" i="9" s="1"/>
  <c r="N9" i="9" s="1"/>
  <c r="O401" i="9"/>
  <c r="K628" i="9"/>
  <c r="K597" i="11"/>
  <c r="O601" i="11"/>
  <c r="K216" i="12"/>
  <c r="N252" i="12"/>
  <c r="N250" i="12" s="1"/>
  <c r="K267" i="12"/>
  <c r="L294" i="12"/>
  <c r="L292" i="12" s="1"/>
  <c r="O292" i="12" s="1"/>
  <c r="N312" i="12"/>
  <c r="N310" i="12" s="1"/>
  <c r="K377" i="12"/>
  <c r="N96" i="13"/>
  <c r="N94" i="13" s="1"/>
  <c r="K164" i="13"/>
  <c r="M68" i="20"/>
  <c r="P68" i="20" s="1"/>
  <c r="P70" i="20"/>
  <c r="P70" i="3"/>
  <c r="K86" i="3"/>
  <c r="K176" i="3"/>
  <c r="K285" i="3"/>
  <c r="O401" i="3"/>
  <c r="K435" i="3"/>
  <c r="K481" i="3"/>
  <c r="K547" i="3"/>
  <c r="L275" i="4"/>
  <c r="O275" i="4" s="1"/>
  <c r="K420" i="4"/>
  <c r="K562" i="4"/>
  <c r="P98" i="5"/>
  <c r="K149" i="5"/>
  <c r="K189" i="5"/>
  <c r="K341" i="5"/>
  <c r="K427" i="5"/>
  <c r="K474" i="5"/>
  <c r="K547" i="5"/>
  <c r="L294" i="6"/>
  <c r="L292" i="6" s="1"/>
  <c r="L290" i="6" s="1"/>
  <c r="O290" i="6" s="1"/>
  <c r="K345" i="6"/>
  <c r="K497" i="6"/>
  <c r="O49" i="7"/>
  <c r="K341" i="7"/>
  <c r="K428" i="7"/>
  <c r="L294" i="8"/>
  <c r="L292" i="8" s="1"/>
  <c r="K429" i="8"/>
  <c r="K635" i="8"/>
  <c r="K213" i="9"/>
  <c r="K402" i="9"/>
  <c r="O535" i="9"/>
  <c r="K138" i="10"/>
  <c r="K270" i="10"/>
  <c r="O349" i="10"/>
  <c r="O385" i="10"/>
  <c r="K397" i="10"/>
  <c r="K628" i="10"/>
  <c r="K634" i="10"/>
  <c r="N55" i="11"/>
  <c r="P55" i="11" s="1"/>
  <c r="K164" i="11"/>
  <c r="K427" i="11"/>
  <c r="K204" i="12"/>
  <c r="K249" i="12"/>
  <c r="O349" i="12"/>
  <c r="O401" i="12"/>
  <c r="K482" i="12"/>
  <c r="K593" i="12"/>
  <c r="K632" i="12"/>
  <c r="L275" i="13"/>
  <c r="L273" i="13" s="1"/>
  <c r="O273" i="13" s="1"/>
  <c r="N292" i="13"/>
  <c r="N290" i="13" s="1"/>
  <c r="I367" i="14"/>
  <c r="K367" i="14" s="1"/>
  <c r="K369" i="14"/>
  <c r="K618" i="15"/>
  <c r="K612" i="15"/>
  <c r="K611" i="15"/>
  <c r="P275" i="18"/>
  <c r="M273" i="18"/>
  <c r="M271" i="18" s="1"/>
  <c r="O564" i="13"/>
  <c r="K635" i="13"/>
  <c r="L45" i="14"/>
  <c r="L43" i="14" s="1"/>
  <c r="L41" i="14" s="1"/>
  <c r="N142" i="14"/>
  <c r="M292" i="14"/>
  <c r="P292" i="14" s="1"/>
  <c r="K418" i="14"/>
  <c r="K430" i="14"/>
  <c r="K629" i="14"/>
  <c r="K635" i="14"/>
  <c r="N120" i="15"/>
  <c r="N118" i="15" s="1"/>
  <c r="K264" i="15"/>
  <c r="K375" i="15"/>
  <c r="K432" i="15"/>
  <c r="K497" i="15"/>
  <c r="K533" i="15"/>
  <c r="K628" i="15"/>
  <c r="L45" i="16"/>
  <c r="L43" i="16" s="1"/>
  <c r="O102" i="16"/>
  <c r="K149" i="16"/>
  <c r="K424" i="16"/>
  <c r="M96" i="17"/>
  <c r="P96" i="17" s="1"/>
  <c r="O352" i="17"/>
  <c r="K482" i="17"/>
  <c r="O564" i="17"/>
  <c r="K612" i="17"/>
  <c r="L24" i="18"/>
  <c r="O24" i="18" s="1"/>
  <c r="K82" i="18"/>
  <c r="K450" i="18"/>
  <c r="K164" i="19"/>
  <c r="K341" i="19"/>
  <c r="K370" i="19"/>
  <c r="K450" i="19"/>
  <c r="K464" i="19"/>
  <c r="K533" i="19"/>
  <c r="K562" i="19"/>
  <c r="L45" i="20"/>
  <c r="O45" i="20" s="1"/>
  <c r="L144" i="20"/>
  <c r="O144" i="20" s="1"/>
  <c r="K421" i="20"/>
  <c r="K449" i="20"/>
  <c r="K597" i="20"/>
  <c r="O74" i="21"/>
  <c r="N252" i="21"/>
  <c r="N250" i="21" s="1"/>
  <c r="K435" i="21"/>
  <c r="O599" i="21"/>
  <c r="K629" i="21"/>
  <c r="N32" i="22"/>
  <c r="N30" i="22" s="1"/>
  <c r="K375" i="22"/>
  <c r="K611" i="22"/>
  <c r="K421" i="13"/>
  <c r="K426" i="13"/>
  <c r="K617" i="13"/>
  <c r="N96" i="14"/>
  <c r="N94" i="14" s="1"/>
  <c r="O437" i="14"/>
  <c r="N32" i="14"/>
  <c r="N30" i="14" s="1"/>
  <c r="O601" i="14"/>
  <c r="K630" i="14"/>
  <c r="K265" i="15"/>
  <c r="K370" i="15"/>
  <c r="K376" i="15"/>
  <c r="K416" i="15"/>
  <c r="O455" i="15"/>
  <c r="K498" i="15"/>
  <c r="L70" i="16"/>
  <c r="L68" i="16" s="1"/>
  <c r="L294" i="16"/>
  <c r="L292" i="16" s="1"/>
  <c r="K343" i="16"/>
  <c r="K430" i="16"/>
  <c r="K618" i="16"/>
  <c r="K270" i="17"/>
  <c r="K341" i="17"/>
  <c r="K573" i="17"/>
  <c r="K88" i="18"/>
  <c r="L294" i="18"/>
  <c r="L292" i="18" s="1"/>
  <c r="L290" i="18" s="1"/>
  <c r="O337" i="18"/>
  <c r="K481" i="18"/>
  <c r="K132" i="19"/>
  <c r="O347" i="19"/>
  <c r="K377" i="19"/>
  <c r="O457" i="19"/>
  <c r="O533" i="19"/>
  <c r="K563" i="19"/>
  <c r="K630" i="19"/>
  <c r="N273" i="20"/>
  <c r="N271" i="20" s="1"/>
  <c r="K416" i="20"/>
  <c r="O439" i="20"/>
  <c r="K450" i="20"/>
  <c r="O564" i="20"/>
  <c r="O597" i="20"/>
  <c r="L24" i="21"/>
  <c r="O24" i="21" s="1"/>
  <c r="K372" i="21"/>
  <c r="O401" i="21"/>
  <c r="K564" i="21"/>
  <c r="K630" i="21"/>
  <c r="L98" i="22"/>
  <c r="O98" i="22" s="1"/>
  <c r="L294" i="22"/>
  <c r="O294" i="22" s="1"/>
  <c r="N33" i="22"/>
  <c r="N13" i="22" s="1"/>
  <c r="K426" i="22"/>
  <c r="K573" i="22"/>
  <c r="K597" i="22"/>
  <c r="O380" i="14"/>
  <c r="K498" i="14"/>
  <c r="K625" i="18"/>
  <c r="N33" i="19"/>
  <c r="N13" i="19" s="1"/>
  <c r="K533" i="13"/>
  <c r="N33" i="14"/>
  <c r="N13" i="14" s="1"/>
  <c r="K573" i="14"/>
  <c r="K630" i="15"/>
  <c r="L275" i="16"/>
  <c r="L273" i="16" s="1"/>
  <c r="L271" i="16" s="1"/>
  <c r="O385" i="16"/>
  <c r="K397" i="16"/>
  <c r="K420" i="16"/>
  <c r="K431" i="16"/>
  <c r="K117" i="17"/>
  <c r="K264" i="17"/>
  <c r="N331" i="17"/>
  <c r="N329" i="17" s="1"/>
  <c r="K380" i="17"/>
  <c r="K419" i="17"/>
  <c r="K425" i="17"/>
  <c r="K499" i="17"/>
  <c r="O566" i="17"/>
  <c r="N142" i="18"/>
  <c r="N140" i="18" s="1"/>
  <c r="P140" i="18" s="1"/>
  <c r="K215" i="18"/>
  <c r="K345" i="18"/>
  <c r="O566" i="18"/>
  <c r="K133" i="19"/>
  <c r="N142" i="19"/>
  <c r="N140" i="19" s="1"/>
  <c r="K612" i="19"/>
  <c r="K149" i="20"/>
  <c r="K164" i="20"/>
  <c r="L224" i="20"/>
  <c r="L222" i="20" s="1"/>
  <c r="P254" i="20"/>
  <c r="K625" i="20"/>
  <c r="N312" i="21"/>
  <c r="N310" i="21" s="1"/>
  <c r="P333" i="21"/>
  <c r="K430" i="21"/>
  <c r="K466" i="21"/>
  <c r="K591" i="21"/>
  <c r="O349" i="22"/>
  <c r="K428" i="13"/>
  <c r="K435" i="13"/>
  <c r="K562" i="13"/>
  <c r="K149" i="14"/>
  <c r="M252" i="14"/>
  <c r="P252" i="14" s="1"/>
  <c r="L294" i="14"/>
  <c r="L292" i="14" s="1"/>
  <c r="O292" i="14" s="1"/>
  <c r="N312" i="14"/>
  <c r="N310" i="14" s="1"/>
  <c r="K381" i="14"/>
  <c r="K420" i="14"/>
  <c r="K432" i="14"/>
  <c r="K499" i="14"/>
  <c r="L98" i="15"/>
  <c r="L96" i="15" s="1"/>
  <c r="O96" i="15" s="1"/>
  <c r="L333" i="15"/>
  <c r="L331" i="15" s="1"/>
  <c r="O383" i="15"/>
  <c r="O401" i="15"/>
  <c r="K423" i="15"/>
  <c r="K597" i="15"/>
  <c r="K623" i="15"/>
  <c r="N68" i="16"/>
  <c r="N66" i="16" s="1"/>
  <c r="K85" i="17"/>
  <c r="L98" i="17"/>
  <c r="L96" i="17" s="1"/>
  <c r="O96" i="17" s="1"/>
  <c r="M222" i="17"/>
  <c r="K397" i="17"/>
  <c r="O455" i="17"/>
  <c r="K149" i="18"/>
  <c r="K176" i="18"/>
  <c r="N292" i="18"/>
  <c r="N290" i="18" s="1"/>
  <c r="K340" i="18"/>
  <c r="P144" i="19"/>
  <c r="K328" i="19"/>
  <c r="O354" i="19"/>
  <c r="K372" i="19"/>
  <c r="K424" i="19"/>
  <c r="K591" i="19"/>
  <c r="K597" i="19"/>
  <c r="N32" i="20"/>
  <c r="N30" i="20" s="1"/>
  <c r="K429" i="20"/>
  <c r="O435" i="20"/>
  <c r="O537" i="20"/>
  <c r="O566" i="20"/>
  <c r="K219" i="21"/>
  <c r="P275" i="21"/>
  <c r="K473" i="21"/>
  <c r="O584" i="21"/>
  <c r="K597" i="21"/>
  <c r="K200" i="22"/>
  <c r="K562" i="22"/>
  <c r="K613" i="13"/>
  <c r="N96" i="18"/>
  <c r="N94" i="18" s="1"/>
  <c r="K626" i="18"/>
  <c r="M41" i="20"/>
  <c r="N222" i="20"/>
  <c r="N220" i="20" s="1"/>
  <c r="I367" i="20"/>
  <c r="K367" i="20" s="1"/>
  <c r="K614" i="22"/>
  <c r="K401" i="13"/>
  <c r="O435" i="13"/>
  <c r="K328" i="14"/>
  <c r="K401" i="14"/>
  <c r="O439" i="14"/>
  <c r="K450" i="14"/>
  <c r="K562" i="14"/>
  <c r="K625" i="14"/>
  <c r="M43" i="15"/>
  <c r="M41" i="15" s="1"/>
  <c r="K249" i="15"/>
  <c r="K267" i="15"/>
  <c r="L275" i="15"/>
  <c r="O275" i="15" s="1"/>
  <c r="K396" i="15"/>
  <c r="K424" i="15"/>
  <c r="K573" i="15"/>
  <c r="L122" i="16"/>
  <c r="O122" i="16" s="1"/>
  <c r="K340" i="16"/>
  <c r="O537" i="16"/>
  <c r="K562" i="16"/>
  <c r="L57" i="17"/>
  <c r="L55" i="17" s="1"/>
  <c r="L53" i="17" s="1"/>
  <c r="K80" i="17"/>
  <c r="K285" i="17"/>
  <c r="L314" i="17"/>
  <c r="O314" i="17" s="1"/>
  <c r="K350" i="17"/>
  <c r="K421" i="17"/>
  <c r="O439" i="17"/>
  <c r="K450" i="17"/>
  <c r="K562" i="17"/>
  <c r="K216" i="18"/>
  <c r="P224" i="18"/>
  <c r="P254" i="18"/>
  <c r="K341" i="18"/>
  <c r="K397" i="18"/>
  <c r="K420" i="18"/>
  <c r="K426" i="18"/>
  <c r="O568" i="18"/>
  <c r="K200" i="19"/>
  <c r="O584" i="19"/>
  <c r="K229" i="20"/>
  <c r="L314" i="20"/>
  <c r="L312" i="20" s="1"/>
  <c r="O312" i="20" s="1"/>
  <c r="K562" i="20"/>
  <c r="K621" i="20"/>
  <c r="M22" i="21"/>
  <c r="M12" i="21" s="1"/>
  <c r="L57" i="21"/>
  <c r="L55" i="21" s="1"/>
  <c r="K80" i="21"/>
  <c r="L275" i="21"/>
  <c r="O275" i="21" s="1"/>
  <c r="O406" i="22"/>
  <c r="K563" i="22"/>
  <c r="N32" i="19"/>
  <c r="N30" i="19" s="1"/>
  <c r="O459" i="13"/>
  <c r="L57" i="14"/>
  <c r="O57" i="14" s="1"/>
  <c r="O401" i="14"/>
  <c r="O406" i="14"/>
  <c r="K428" i="14"/>
  <c r="N43" i="15"/>
  <c r="N41" i="15" s="1"/>
  <c r="K419" i="15"/>
  <c r="K430" i="15"/>
  <c r="K422" i="16"/>
  <c r="K563" i="17"/>
  <c r="O568" i="17"/>
  <c r="K350" i="19"/>
  <c r="K633" i="19"/>
  <c r="N55" i="20"/>
  <c r="N53" i="20" s="1"/>
  <c r="N120" i="20"/>
  <c r="N118" i="20" s="1"/>
  <c r="N68" i="21"/>
  <c r="N66" i="21" s="1"/>
  <c r="L122" i="21"/>
  <c r="L120" i="21" s="1"/>
  <c r="L118" i="21" s="1"/>
  <c r="K498" i="21"/>
  <c r="K628" i="22"/>
  <c r="K621" i="14"/>
  <c r="K614" i="15"/>
  <c r="P57" i="16"/>
  <c r="M312" i="16"/>
  <c r="P312" i="16" s="1"/>
  <c r="O406" i="16"/>
  <c r="K417" i="16"/>
  <c r="K629" i="16"/>
  <c r="K249" i="17"/>
  <c r="K376" i="17"/>
  <c r="K465" i="17"/>
  <c r="K481" i="17"/>
  <c r="N55" i="18"/>
  <c r="N53" i="18" s="1"/>
  <c r="N120" i="18"/>
  <c r="N118" i="18" s="1"/>
  <c r="K629" i="18"/>
  <c r="L98" i="19"/>
  <c r="L96" i="19" s="1"/>
  <c r="O566" i="19"/>
  <c r="N43" i="20"/>
  <c r="N41" i="20" s="1"/>
  <c r="P122" i="20"/>
  <c r="N142" i="20"/>
  <c r="N140" i="20" s="1"/>
  <c r="K158" i="20"/>
  <c r="P275" i="20"/>
  <c r="L294" i="20"/>
  <c r="O294" i="20" s="1"/>
  <c r="K563" i="20"/>
  <c r="N55" i="21"/>
  <c r="K533" i="21"/>
  <c r="O580" i="21"/>
  <c r="K564" i="22"/>
  <c r="K455" i="13"/>
  <c r="O599" i="13"/>
  <c r="K621" i="13"/>
  <c r="P144" i="14"/>
  <c r="K402" i="14"/>
  <c r="K340" i="15"/>
  <c r="O380" i="15"/>
  <c r="K398" i="15"/>
  <c r="O404" i="15"/>
  <c r="K431" i="15"/>
  <c r="O459" i="15"/>
  <c r="K562" i="15"/>
  <c r="O599" i="15"/>
  <c r="N120" i="17"/>
  <c r="N118" i="17" s="1"/>
  <c r="K416" i="18"/>
  <c r="K422" i="18"/>
  <c r="O535" i="18"/>
  <c r="O102" i="19"/>
  <c r="K111" i="19"/>
  <c r="K270" i="19"/>
  <c r="K375" i="19"/>
  <c r="K416" i="19"/>
  <c r="K64" i="21"/>
  <c r="K340" i="21"/>
  <c r="O352" i="21"/>
  <c r="K416" i="21"/>
  <c r="K428" i="21"/>
  <c r="O439" i="21"/>
  <c r="K464" i="21"/>
  <c r="K289" i="2"/>
  <c r="P70" i="2"/>
  <c r="M68" i="2"/>
  <c r="P68" i="2" s="1"/>
  <c r="J560" i="1"/>
  <c r="J84" i="1"/>
  <c r="K185" i="2"/>
  <c r="K219" i="2"/>
  <c r="K270" i="2"/>
  <c r="L275" i="2"/>
  <c r="L273" i="2" s="1"/>
  <c r="L271" i="2" s="1"/>
  <c r="L294" i="2"/>
  <c r="O294" i="2" s="1"/>
  <c r="L314" i="2"/>
  <c r="O314" i="2" s="1"/>
  <c r="K328" i="2"/>
  <c r="O354" i="2"/>
  <c r="K381" i="2"/>
  <c r="K419" i="2"/>
  <c r="K449" i="2"/>
  <c r="O535" i="2"/>
  <c r="N34" i="2"/>
  <c r="N14" i="2" s="1"/>
  <c r="K563" i="2"/>
  <c r="J621" i="1"/>
  <c r="K632" i="2"/>
  <c r="L33" i="3"/>
  <c r="O33" i="3" s="1"/>
  <c r="L26" i="3"/>
  <c r="L16" i="3" s="1"/>
  <c r="K189" i="3"/>
  <c r="K264" i="3"/>
  <c r="M290" i="3"/>
  <c r="P290" i="3" s="1"/>
  <c r="N292" i="3"/>
  <c r="N290" i="3" s="1"/>
  <c r="O537" i="3"/>
  <c r="O564" i="3"/>
  <c r="M273" i="4"/>
  <c r="M271" i="4" s="1"/>
  <c r="K285" i="4"/>
  <c r="K340" i="4"/>
  <c r="K345" i="4"/>
  <c r="K380" i="4"/>
  <c r="K422" i="4"/>
  <c r="K449" i="4"/>
  <c r="O597" i="4"/>
  <c r="N68" i="5"/>
  <c r="N66" i="5" s="1"/>
  <c r="O102" i="5"/>
  <c r="M222" i="5"/>
  <c r="P222" i="5" s="1"/>
  <c r="K270" i="5"/>
  <c r="K349" i="5"/>
  <c r="K499" i="5"/>
  <c r="O537" i="5"/>
  <c r="O599" i="5"/>
  <c r="K158" i="6"/>
  <c r="P294" i="7"/>
  <c r="M292" i="7"/>
  <c r="P292" i="7" s="1"/>
  <c r="O49" i="2"/>
  <c r="K109" i="2"/>
  <c r="J133" i="1"/>
  <c r="K158" i="2"/>
  <c r="O349" i="2"/>
  <c r="K376" i="2"/>
  <c r="K398" i="2"/>
  <c r="L333" i="3"/>
  <c r="L331" i="3" s="1"/>
  <c r="K343" i="3"/>
  <c r="K416" i="3"/>
  <c r="K421" i="3"/>
  <c r="K629" i="3"/>
  <c r="K634" i="3"/>
  <c r="N55" i="4"/>
  <c r="N53" i="4" s="1"/>
  <c r="O53" i="4" s="1"/>
  <c r="K133" i="4"/>
  <c r="K249" i="4"/>
  <c r="K368" i="4"/>
  <c r="K396" i="4"/>
  <c r="O580" i="4"/>
  <c r="K111" i="5"/>
  <c r="O383" i="5"/>
  <c r="K401" i="5"/>
  <c r="K416" i="5"/>
  <c r="K421" i="5"/>
  <c r="O437" i="5"/>
  <c r="K466" i="5"/>
  <c r="K615" i="5"/>
  <c r="N120" i="6"/>
  <c r="N118" i="6" s="1"/>
  <c r="N68" i="2"/>
  <c r="N66" i="2" s="1"/>
  <c r="L98" i="2"/>
  <c r="L96" i="2" s="1"/>
  <c r="N292" i="2"/>
  <c r="N290" i="2" s="1"/>
  <c r="K309" i="2"/>
  <c r="K350" i="2"/>
  <c r="J367" i="1"/>
  <c r="K564" i="2"/>
  <c r="P45" i="3"/>
  <c r="P57" i="3"/>
  <c r="L122" i="3"/>
  <c r="K265" i="3"/>
  <c r="K482" i="3"/>
  <c r="K497" i="3"/>
  <c r="K618" i="3"/>
  <c r="N142" i="4"/>
  <c r="P142" i="4" s="1"/>
  <c r="K219" i="4"/>
  <c r="N273" i="4"/>
  <c r="N271" i="4" s="1"/>
  <c r="K341" i="4"/>
  <c r="K450" i="4"/>
  <c r="K473" i="4"/>
  <c r="K614" i="4"/>
  <c r="O49" i="5"/>
  <c r="M96" i="5"/>
  <c r="M94" i="5" s="1"/>
  <c r="N22" i="5"/>
  <c r="L254" i="5"/>
  <c r="L252" i="5" s="1"/>
  <c r="O252" i="5" s="1"/>
  <c r="O337" i="5"/>
  <c r="O406" i="5"/>
  <c r="O533" i="5"/>
  <c r="P98" i="6"/>
  <c r="M96" i="6"/>
  <c r="P96" i="6" s="1"/>
  <c r="N553" i="1"/>
  <c r="I633" i="1"/>
  <c r="K93" i="2"/>
  <c r="K138" i="2"/>
  <c r="K474" i="2"/>
  <c r="K547" i="2"/>
  <c r="O568" i="2"/>
  <c r="O580" i="2"/>
  <c r="K617" i="2"/>
  <c r="K622" i="2"/>
  <c r="L45" i="3"/>
  <c r="O45" i="3" s="1"/>
  <c r="L57" i="3"/>
  <c r="L55" i="3" s="1"/>
  <c r="L254" i="3"/>
  <c r="L252" i="3" s="1"/>
  <c r="L250" i="3" s="1"/>
  <c r="K422" i="3"/>
  <c r="O599" i="3"/>
  <c r="K614" i="3"/>
  <c r="P98" i="4"/>
  <c r="L144" i="4"/>
  <c r="O144" i="4" s="1"/>
  <c r="K185" i="4"/>
  <c r="P294" i="4"/>
  <c r="N331" i="4"/>
  <c r="K375" i="4"/>
  <c r="K158" i="5"/>
  <c r="K380" i="5"/>
  <c r="K449" i="5"/>
  <c r="K562" i="5"/>
  <c r="N32" i="5"/>
  <c r="N30" i="5" s="1"/>
  <c r="K611" i="5"/>
  <c r="K634" i="5"/>
  <c r="N96" i="6"/>
  <c r="N94" i="6" s="1"/>
  <c r="L70" i="2"/>
  <c r="O70" i="2" s="1"/>
  <c r="J281" i="1"/>
  <c r="K340" i="2"/>
  <c r="N358" i="1"/>
  <c r="K401" i="2"/>
  <c r="K629" i="2"/>
  <c r="J112" i="1"/>
  <c r="M273" i="3"/>
  <c r="M271" i="3" s="1"/>
  <c r="K328" i="3"/>
  <c r="K345" i="3"/>
  <c r="I367" i="3"/>
  <c r="K367" i="3" s="1"/>
  <c r="K396" i="3"/>
  <c r="O459" i="3"/>
  <c r="K562" i="3"/>
  <c r="K117" i="4"/>
  <c r="K138" i="4"/>
  <c r="K186" i="4"/>
  <c r="K200" i="4"/>
  <c r="K213" i="4"/>
  <c r="L294" i="4"/>
  <c r="O294" i="4" s="1"/>
  <c r="L333" i="4"/>
  <c r="L331" i="4" s="1"/>
  <c r="K424" i="4"/>
  <c r="O435" i="4"/>
  <c r="K464" i="4"/>
  <c r="K499" i="4"/>
  <c r="O599" i="4"/>
  <c r="K633" i="4"/>
  <c r="K113" i="5"/>
  <c r="K173" i="5"/>
  <c r="K304" i="5"/>
  <c r="K350" i="5"/>
  <c r="K368" i="5"/>
  <c r="K396" i="5"/>
  <c r="K428" i="5"/>
  <c r="K597" i="5"/>
  <c r="K617" i="5"/>
  <c r="K85" i="6"/>
  <c r="K138" i="6"/>
  <c r="K201" i="6"/>
  <c r="N34" i="3"/>
  <c r="N14" i="3" s="1"/>
  <c r="K619" i="3"/>
  <c r="N31" i="4"/>
  <c r="N29" i="4" s="1"/>
  <c r="K626" i="4"/>
  <c r="L565" i="1"/>
  <c r="O565" i="1" s="1"/>
  <c r="K635" i="2"/>
  <c r="L23" i="3"/>
  <c r="O23" i="3" s="1"/>
  <c r="K219" i="3"/>
  <c r="K249" i="3"/>
  <c r="K397" i="3"/>
  <c r="O455" i="3"/>
  <c r="K473" i="3"/>
  <c r="K499" i="3"/>
  <c r="K615" i="3"/>
  <c r="K201" i="4"/>
  <c r="K264" i="4"/>
  <c r="O404" i="4"/>
  <c r="K425" i="4"/>
  <c r="O582" i="4"/>
  <c r="K628" i="4"/>
  <c r="K634" i="4"/>
  <c r="L122" i="5"/>
  <c r="O122" i="5" s="1"/>
  <c r="K306" i="5"/>
  <c r="K340" i="5"/>
  <c r="K345" i="5"/>
  <c r="O380" i="5"/>
  <c r="K429" i="5"/>
  <c r="O535" i="5"/>
  <c r="M68" i="6"/>
  <c r="M66" i="6" s="1"/>
  <c r="P70" i="6"/>
  <c r="L24" i="7"/>
  <c r="O24" i="7" s="1"/>
  <c r="P292" i="8"/>
  <c r="M290" i="8"/>
  <c r="P290" i="8" s="1"/>
  <c r="N140" i="2"/>
  <c r="M292" i="2"/>
  <c r="M290" i="2" s="1"/>
  <c r="N32" i="2"/>
  <c r="N30" i="2" s="1"/>
  <c r="K511" i="2"/>
  <c r="L31" i="3"/>
  <c r="L29" i="3" s="1"/>
  <c r="N32" i="3"/>
  <c r="N30" i="3" s="1"/>
  <c r="K611" i="3"/>
  <c r="M118" i="4"/>
  <c r="J343" i="1"/>
  <c r="K622" i="4"/>
  <c r="L33" i="5"/>
  <c r="O33" i="5" s="1"/>
  <c r="P70" i="5"/>
  <c r="K613" i="5"/>
  <c r="O537" i="1"/>
  <c r="K285" i="2"/>
  <c r="N33" i="2"/>
  <c r="N13" i="2" s="1"/>
  <c r="K402" i="2"/>
  <c r="J453" i="1"/>
  <c r="O566" i="2"/>
  <c r="K573" i="2"/>
  <c r="N96" i="3"/>
  <c r="N94" i="3" s="1"/>
  <c r="K200" i="3"/>
  <c r="K213" i="3"/>
  <c r="K341" i="3"/>
  <c r="O347" i="3"/>
  <c r="K429" i="3"/>
  <c r="K450" i="3"/>
  <c r="O568" i="3"/>
  <c r="K597" i="3"/>
  <c r="O601" i="3"/>
  <c r="L45" i="4"/>
  <c r="O45" i="4" s="1"/>
  <c r="P57" i="4"/>
  <c r="K176" i="4"/>
  <c r="O349" i="4"/>
  <c r="K377" i="4"/>
  <c r="K426" i="4"/>
  <c r="K533" i="4"/>
  <c r="K573" i="4"/>
  <c r="O601" i="4"/>
  <c r="K629" i="4"/>
  <c r="L70" i="5"/>
  <c r="O70" i="5" s="1"/>
  <c r="K109" i="5"/>
  <c r="J138" i="1"/>
  <c r="O352" i="5"/>
  <c r="K370" i="5"/>
  <c r="K398" i="5"/>
  <c r="O435" i="5"/>
  <c r="K464" i="5"/>
  <c r="K497" i="5"/>
  <c r="K564" i="5"/>
  <c r="N43" i="2"/>
  <c r="P43" i="2" s="1"/>
  <c r="J187" i="1"/>
  <c r="K616" i="3"/>
  <c r="N222" i="4"/>
  <c r="J265" i="1"/>
  <c r="N33" i="4"/>
  <c r="N13" i="4" s="1"/>
  <c r="K619" i="5"/>
  <c r="K551" i="1"/>
  <c r="K108" i="2"/>
  <c r="N380" i="1"/>
  <c r="N410" i="1"/>
  <c r="J418" i="1"/>
  <c r="N438" i="1"/>
  <c r="K455" i="2"/>
  <c r="J176" i="1"/>
  <c r="K425" i="3"/>
  <c r="K430" i="3"/>
  <c r="K612" i="3"/>
  <c r="K112" i="4"/>
  <c r="K132" i="4"/>
  <c r="K204" i="4"/>
  <c r="K235" i="4"/>
  <c r="K266" i="4"/>
  <c r="O566" i="4"/>
  <c r="K618" i="4"/>
  <c r="K623" i="4"/>
  <c r="M66" i="5"/>
  <c r="P66" i="5" s="1"/>
  <c r="K164" i="5"/>
  <c r="O457" i="5"/>
  <c r="K482" i="5"/>
  <c r="O564" i="5"/>
  <c r="K626" i="5"/>
  <c r="K621" i="5"/>
  <c r="N22" i="9"/>
  <c r="O404" i="10"/>
  <c r="K562" i="10"/>
  <c r="L224" i="6"/>
  <c r="L222" i="6" s="1"/>
  <c r="L220" i="6" s="1"/>
  <c r="K249" i="6"/>
  <c r="K266" i="6"/>
  <c r="K372" i="6"/>
  <c r="O401" i="6"/>
  <c r="K417" i="6"/>
  <c r="K423" i="6"/>
  <c r="K429" i="6"/>
  <c r="K397" i="7"/>
  <c r="K424" i="7"/>
  <c r="K430" i="7"/>
  <c r="K573" i="7"/>
  <c r="K616" i="7"/>
  <c r="L333" i="8"/>
  <c r="L331" i="8" s="1"/>
  <c r="K368" i="8"/>
  <c r="K380" i="8"/>
  <c r="K425" i="8"/>
  <c r="L34" i="8"/>
  <c r="O566" i="8"/>
  <c r="N26" i="9"/>
  <c r="N16" i="9" s="1"/>
  <c r="K425" i="9"/>
  <c r="L32" i="8"/>
  <c r="L30" i="8" s="1"/>
  <c r="P70" i="8"/>
  <c r="M94" i="9"/>
  <c r="P94" i="9" s="1"/>
  <c r="P275" i="9"/>
  <c r="P294" i="10"/>
  <c r="M292" i="10"/>
  <c r="P333" i="10"/>
  <c r="N331" i="10"/>
  <c r="P331" i="10" s="1"/>
  <c r="O352" i="10"/>
  <c r="L32" i="10"/>
  <c r="L30" i="10" s="1"/>
  <c r="K614" i="11"/>
  <c r="K618" i="11"/>
  <c r="K613" i="11"/>
  <c r="K617" i="11"/>
  <c r="K611" i="11"/>
  <c r="K615" i="11"/>
  <c r="M252" i="13"/>
  <c r="M250" i="13" s="1"/>
  <c r="P250" i="13" s="1"/>
  <c r="P254" i="13"/>
  <c r="K173" i="6"/>
  <c r="K219" i="6"/>
  <c r="K340" i="6"/>
  <c r="K380" i="6"/>
  <c r="N33" i="6"/>
  <c r="N13" i="6" s="1"/>
  <c r="K396" i="6"/>
  <c r="K424" i="6"/>
  <c r="O457" i="6"/>
  <c r="O535" i="6"/>
  <c r="O597" i="6"/>
  <c r="P122" i="7"/>
  <c r="K199" i="7"/>
  <c r="K219" i="7"/>
  <c r="K611" i="7"/>
  <c r="K622" i="7"/>
  <c r="K628" i="7"/>
  <c r="P98" i="8"/>
  <c r="P314" i="8"/>
  <c r="O401" i="8"/>
  <c r="O406" i="8"/>
  <c r="K563" i="8"/>
  <c r="N292" i="9"/>
  <c r="N290" i="9" s="1"/>
  <c r="N312" i="9"/>
  <c r="N310" i="9" s="1"/>
  <c r="N331" i="9"/>
  <c r="N329" i="9" s="1"/>
  <c r="P224" i="12"/>
  <c r="M222" i="12"/>
  <c r="M220" i="12" s="1"/>
  <c r="P312" i="13"/>
  <c r="P294" i="6"/>
  <c r="M312" i="6"/>
  <c r="P312" i="6" s="1"/>
  <c r="K368" i="6"/>
  <c r="N142" i="7"/>
  <c r="N273" i="7"/>
  <c r="N271" i="7" s="1"/>
  <c r="K381" i="7"/>
  <c r="K398" i="7"/>
  <c r="K420" i="7"/>
  <c r="O437" i="7"/>
  <c r="N120" i="8"/>
  <c r="N118" i="8" s="1"/>
  <c r="L144" i="8"/>
  <c r="L142" i="8" s="1"/>
  <c r="K158" i="8"/>
  <c r="N222" i="8"/>
  <c r="N220" i="8" s="1"/>
  <c r="K396" i="8"/>
  <c r="O435" i="8"/>
  <c r="K633" i="8"/>
  <c r="M53" i="9"/>
  <c r="P254" i="9"/>
  <c r="L294" i="9"/>
  <c r="L292" i="9" s="1"/>
  <c r="O292" i="9" s="1"/>
  <c r="L314" i="9"/>
  <c r="L312" i="9" s="1"/>
  <c r="K427" i="9"/>
  <c r="K547" i="9"/>
  <c r="K200" i="6"/>
  <c r="K229" i="6"/>
  <c r="K341" i="6"/>
  <c r="K397" i="6"/>
  <c r="K419" i="6"/>
  <c r="K425" i="6"/>
  <c r="K431" i="6"/>
  <c r="K547" i="6"/>
  <c r="O564" i="6"/>
  <c r="P45" i="7"/>
  <c r="M55" i="7"/>
  <c r="L144" i="7"/>
  <c r="O144" i="7" s="1"/>
  <c r="K186" i="7"/>
  <c r="K200" i="7"/>
  <c r="O404" i="7"/>
  <c r="K426" i="7"/>
  <c r="K432" i="7"/>
  <c r="N33" i="7"/>
  <c r="N13" i="7" s="1"/>
  <c r="K597" i="7"/>
  <c r="K612" i="7"/>
  <c r="K634" i="7"/>
  <c r="L33" i="8"/>
  <c r="O33" i="8" s="1"/>
  <c r="P45" i="8"/>
  <c r="M273" i="8"/>
  <c r="M271" i="8" s="1"/>
  <c r="P294" i="8"/>
  <c r="M310" i="8"/>
  <c r="P310" i="8" s="1"/>
  <c r="N32" i="8"/>
  <c r="N30" i="8" s="1"/>
  <c r="K370" i="8"/>
  <c r="O537" i="8"/>
  <c r="K597" i="8"/>
  <c r="K617" i="8"/>
  <c r="K416" i="9"/>
  <c r="K428" i="10"/>
  <c r="O439" i="10"/>
  <c r="L34" i="10"/>
  <c r="L33" i="11"/>
  <c r="O33" i="11" s="1"/>
  <c r="L98" i="11"/>
  <c r="M250" i="9"/>
  <c r="P250" i="9" s="1"/>
  <c r="O457" i="12"/>
  <c r="L32" i="12"/>
  <c r="L30" i="12" s="1"/>
  <c r="K270" i="6"/>
  <c r="O347" i="6"/>
  <c r="K375" i="6"/>
  <c r="K420" i="6"/>
  <c r="K432" i="6"/>
  <c r="O437" i="6"/>
  <c r="K499" i="6"/>
  <c r="O537" i="6"/>
  <c r="L45" i="7"/>
  <c r="O45" i="7" s="1"/>
  <c r="K401" i="7"/>
  <c r="K449" i="7"/>
  <c r="K497" i="7"/>
  <c r="O597" i="7"/>
  <c r="K619" i="7"/>
  <c r="K630" i="7"/>
  <c r="L45" i="8"/>
  <c r="L43" i="8" s="1"/>
  <c r="K200" i="8"/>
  <c r="L224" i="8"/>
  <c r="K285" i="8"/>
  <c r="K349" i="8"/>
  <c r="N33" i="8"/>
  <c r="N13" i="8" s="1"/>
  <c r="K629" i="8"/>
  <c r="L31" i="9"/>
  <c r="P45" i="9"/>
  <c r="K216" i="9"/>
  <c r="K435" i="9"/>
  <c r="N43" i="11"/>
  <c r="N41" i="11" s="1"/>
  <c r="N22" i="11"/>
  <c r="N31" i="6"/>
  <c r="N29" i="6" s="1"/>
  <c r="N96" i="9"/>
  <c r="N94" i="9" s="1"/>
  <c r="M290" i="11"/>
  <c r="P290" i="11" s="1"/>
  <c r="P292" i="11"/>
  <c r="L33" i="6"/>
  <c r="O33" i="6" s="1"/>
  <c r="N43" i="6"/>
  <c r="N41" i="6" s="1"/>
  <c r="K349" i="6"/>
  <c r="K370" i="6"/>
  <c r="K376" i="6"/>
  <c r="K421" i="6"/>
  <c r="K427" i="6"/>
  <c r="K449" i="6"/>
  <c r="O566" i="6"/>
  <c r="K618" i="6"/>
  <c r="K633" i="6"/>
  <c r="L32" i="7"/>
  <c r="L30" i="7" s="1"/>
  <c r="K176" i="7"/>
  <c r="K533" i="7"/>
  <c r="K624" i="7"/>
  <c r="N273" i="8"/>
  <c r="N271" i="8" s="1"/>
  <c r="N55" i="9"/>
  <c r="N53" i="9" s="1"/>
  <c r="P98" i="9"/>
  <c r="M142" i="9"/>
  <c r="K199" i="9"/>
  <c r="P224" i="9"/>
  <c r="K429" i="9"/>
  <c r="O435" i="9"/>
  <c r="N222" i="10"/>
  <c r="N220" i="10" s="1"/>
  <c r="P224" i="10"/>
  <c r="P254" i="10"/>
  <c r="M252" i="10"/>
  <c r="P252" i="10" s="1"/>
  <c r="L24" i="11"/>
  <c r="O24" i="11" s="1"/>
  <c r="K630" i="5"/>
  <c r="L45" i="6"/>
  <c r="L43" i="6" s="1"/>
  <c r="N252" i="6"/>
  <c r="N250" i="6" s="1"/>
  <c r="K265" i="6"/>
  <c r="K343" i="6"/>
  <c r="O455" i="6"/>
  <c r="O533" i="6"/>
  <c r="K562" i="6"/>
  <c r="N252" i="7"/>
  <c r="N250" i="7" s="1"/>
  <c r="K417" i="7"/>
  <c r="K435" i="7"/>
  <c r="O455" i="7"/>
  <c r="K620" i="7"/>
  <c r="N55" i="8"/>
  <c r="N53" i="8" s="1"/>
  <c r="P254" i="8"/>
  <c r="L275" i="8"/>
  <c r="J340" i="1"/>
  <c r="O349" i="8"/>
  <c r="K372" i="8"/>
  <c r="K377" i="8"/>
  <c r="L26" i="9"/>
  <c r="L16" i="9" s="1"/>
  <c r="L98" i="9"/>
  <c r="O98" i="9" s="1"/>
  <c r="L224" i="9"/>
  <c r="L222" i="9" s="1"/>
  <c r="K424" i="9"/>
  <c r="K430" i="9"/>
  <c r="K626" i="9"/>
  <c r="K623" i="9"/>
  <c r="K625" i="9"/>
  <c r="K624" i="9"/>
  <c r="M94" i="10"/>
  <c r="P94" i="10" s="1"/>
  <c r="L224" i="10"/>
  <c r="L222" i="10" s="1"/>
  <c r="K420" i="10"/>
  <c r="M43" i="12"/>
  <c r="M41" i="12" s="1"/>
  <c r="M22" i="12"/>
  <c r="M12" i="12" s="1"/>
  <c r="P70" i="14"/>
  <c r="M68" i="14"/>
  <c r="P68" i="14" s="1"/>
  <c r="K235" i="6"/>
  <c r="L254" i="6"/>
  <c r="O254" i="6" s="1"/>
  <c r="K285" i="6"/>
  <c r="L314" i="6"/>
  <c r="O349" i="6"/>
  <c r="K416" i="6"/>
  <c r="K428" i="6"/>
  <c r="O439" i="6"/>
  <c r="K450" i="6"/>
  <c r="N34" i="6"/>
  <c r="N14" i="6" s="1"/>
  <c r="K634" i="6"/>
  <c r="K164" i="7"/>
  <c r="K235" i="7"/>
  <c r="K429" i="7"/>
  <c r="K615" i="7"/>
  <c r="K164" i="8"/>
  <c r="L254" i="8"/>
  <c r="O254" i="8" s="1"/>
  <c r="K449" i="8"/>
  <c r="N31" i="8"/>
  <c r="N29" i="8" s="1"/>
  <c r="K631" i="8"/>
  <c r="M292" i="9"/>
  <c r="P292" i="9" s="1"/>
  <c r="M331" i="9"/>
  <c r="M329" i="9" s="1"/>
  <c r="K563" i="9"/>
  <c r="K369" i="10"/>
  <c r="I367" i="10"/>
  <c r="K367" i="10" s="1"/>
  <c r="K619" i="9"/>
  <c r="K635" i="9"/>
  <c r="N22" i="10"/>
  <c r="M68" i="10"/>
  <c r="P68" i="10" s="1"/>
  <c r="L122" i="10"/>
  <c r="L120" i="10" s="1"/>
  <c r="O354" i="10"/>
  <c r="K431" i="10"/>
  <c r="O533" i="10"/>
  <c r="L70" i="11"/>
  <c r="O70" i="11" s="1"/>
  <c r="N142" i="11"/>
  <c r="N140" i="11" s="1"/>
  <c r="K158" i="11"/>
  <c r="N252" i="11"/>
  <c r="N250" i="11" s="1"/>
  <c r="P314" i="11"/>
  <c r="K421" i="11"/>
  <c r="K563" i="11"/>
  <c r="K630" i="11"/>
  <c r="N120" i="12"/>
  <c r="N118" i="12" s="1"/>
  <c r="P275" i="12"/>
  <c r="O353" i="12"/>
  <c r="O404" i="12"/>
  <c r="K425" i="12"/>
  <c r="O435" i="12"/>
  <c r="K464" i="12"/>
  <c r="K564" i="12"/>
  <c r="N43" i="13"/>
  <c r="N41" i="13" s="1"/>
  <c r="N273" i="13"/>
  <c r="N271" i="13" s="1"/>
  <c r="M329" i="13"/>
  <c r="P329" i="13" s="1"/>
  <c r="O457" i="13"/>
  <c r="K465" i="13"/>
  <c r="M292" i="16"/>
  <c r="P292" i="16" s="1"/>
  <c r="P294" i="16"/>
  <c r="N26" i="17"/>
  <c r="N16" i="17" s="1"/>
  <c r="O533" i="9"/>
  <c r="P144" i="10"/>
  <c r="K219" i="10"/>
  <c r="K350" i="10"/>
  <c r="K423" i="10"/>
  <c r="O437" i="10"/>
  <c r="L122" i="11"/>
  <c r="L254" i="11"/>
  <c r="O254" i="11" s="1"/>
  <c r="N310" i="11"/>
  <c r="K328" i="11"/>
  <c r="I367" i="11"/>
  <c r="K367" i="11" s="1"/>
  <c r="K396" i="11"/>
  <c r="K422" i="11"/>
  <c r="O568" i="11"/>
  <c r="L98" i="12"/>
  <c r="O98" i="12" s="1"/>
  <c r="L122" i="12"/>
  <c r="L120" i="12" s="1"/>
  <c r="K372" i="12"/>
  <c r="K613" i="12"/>
  <c r="K631" i="12"/>
  <c r="L45" i="13"/>
  <c r="O45" i="13" s="1"/>
  <c r="K204" i="13"/>
  <c r="O406" i="13"/>
  <c r="K427" i="13"/>
  <c r="K481" i="13"/>
  <c r="N68" i="14"/>
  <c r="N66" i="14" s="1"/>
  <c r="K629" i="15"/>
  <c r="K372" i="17"/>
  <c r="K83" i="18"/>
  <c r="K158" i="10"/>
  <c r="K235" i="10"/>
  <c r="P275" i="10"/>
  <c r="K419" i="10"/>
  <c r="M66" i="11"/>
  <c r="P66" i="11" s="1"/>
  <c r="N26" i="11"/>
  <c r="N16" i="11" s="1"/>
  <c r="K219" i="11"/>
  <c r="K345" i="11"/>
  <c r="K402" i="11"/>
  <c r="K449" i="11"/>
  <c r="K473" i="11"/>
  <c r="K547" i="11"/>
  <c r="K158" i="12"/>
  <c r="K265" i="12"/>
  <c r="K340" i="12"/>
  <c r="K350" i="12"/>
  <c r="K401" i="12"/>
  <c r="K416" i="12"/>
  <c r="K421" i="12"/>
  <c r="O537" i="12"/>
  <c r="N33" i="13"/>
  <c r="N13" i="13" s="1"/>
  <c r="P224" i="14"/>
  <c r="N222" i="14"/>
  <c r="N220" i="14" s="1"/>
  <c r="K616" i="11"/>
  <c r="L23" i="12"/>
  <c r="O23" i="12" s="1"/>
  <c r="M331" i="12"/>
  <c r="M329" i="12" s="1"/>
  <c r="P224" i="13"/>
  <c r="P331" i="13"/>
  <c r="K422" i="13"/>
  <c r="K624" i="13"/>
  <c r="L31" i="14"/>
  <c r="O31" i="14" s="1"/>
  <c r="N26" i="14"/>
  <c r="N16" i="14" s="1"/>
  <c r="K623" i="17"/>
  <c r="K620" i="17"/>
  <c r="K624" i="17"/>
  <c r="K618" i="9"/>
  <c r="K616" i="9"/>
  <c r="L24" i="10"/>
  <c r="K173" i="10"/>
  <c r="M329" i="10"/>
  <c r="O535" i="10"/>
  <c r="O566" i="10"/>
  <c r="K573" i="10"/>
  <c r="L45" i="11"/>
  <c r="O45" i="11" s="1"/>
  <c r="N118" i="11"/>
  <c r="K200" i="11"/>
  <c r="M250" i="11"/>
  <c r="P250" i="11" s="1"/>
  <c r="P294" i="11"/>
  <c r="K340" i="11"/>
  <c r="O439" i="11"/>
  <c r="K450" i="11"/>
  <c r="O455" i="11"/>
  <c r="K474" i="11"/>
  <c r="O537" i="11"/>
  <c r="O564" i="11"/>
  <c r="K612" i="11"/>
  <c r="K138" i="12"/>
  <c r="L144" i="12"/>
  <c r="O144" i="12" s="1"/>
  <c r="K200" i="12"/>
  <c r="L224" i="12"/>
  <c r="O406" i="12"/>
  <c r="K417" i="12"/>
  <c r="K422" i="12"/>
  <c r="O437" i="12"/>
  <c r="K481" i="12"/>
  <c r="L98" i="13"/>
  <c r="O98" i="13" s="1"/>
  <c r="L224" i="13"/>
  <c r="O224" i="13" s="1"/>
  <c r="L32" i="13"/>
  <c r="L30" i="13" s="1"/>
  <c r="K402" i="13"/>
  <c r="K423" i="13"/>
  <c r="K624" i="16"/>
  <c r="K622" i="16"/>
  <c r="K626" i="16"/>
  <c r="O349" i="17"/>
  <c r="N31" i="12"/>
  <c r="N29" i="12" s="1"/>
  <c r="N32" i="12"/>
  <c r="N30" i="12" s="1"/>
  <c r="P314" i="13"/>
  <c r="N32" i="13"/>
  <c r="N30" i="13" s="1"/>
  <c r="K620" i="13"/>
  <c r="N312" i="17"/>
  <c r="N310" i="17" s="1"/>
  <c r="O601" i="9"/>
  <c r="O49" i="10"/>
  <c r="M140" i="10"/>
  <c r="N292" i="10"/>
  <c r="N290" i="10" s="1"/>
  <c r="O347" i="10"/>
  <c r="M120" i="11"/>
  <c r="K424" i="11"/>
  <c r="O533" i="11"/>
  <c r="O597" i="11"/>
  <c r="N26" i="13"/>
  <c r="N16" i="13" s="1"/>
  <c r="K149" i="13"/>
  <c r="O352" i="13"/>
  <c r="K625" i="13"/>
  <c r="K564" i="9"/>
  <c r="K617" i="9"/>
  <c r="N273" i="10"/>
  <c r="N271" i="10" s="1"/>
  <c r="K396" i="10"/>
  <c r="O401" i="10"/>
  <c r="K563" i="10"/>
  <c r="K629" i="10"/>
  <c r="K430" i="11"/>
  <c r="K573" i="11"/>
  <c r="K622" i="11"/>
  <c r="N68" i="12"/>
  <c r="N66" i="12" s="1"/>
  <c r="K213" i="12"/>
  <c r="K229" i="12"/>
  <c r="L333" i="12"/>
  <c r="O333" i="12" s="1"/>
  <c r="O352" i="12"/>
  <c r="K369" i="12"/>
  <c r="K428" i="12"/>
  <c r="O566" i="12"/>
  <c r="K580" i="12"/>
  <c r="L70" i="13"/>
  <c r="K200" i="13"/>
  <c r="K213" i="13"/>
  <c r="L333" i="13"/>
  <c r="L331" i="13" s="1"/>
  <c r="O331" i="13" s="1"/>
  <c r="K450" i="13"/>
  <c r="K563" i="13"/>
  <c r="K632" i="13"/>
  <c r="M43" i="14"/>
  <c r="M41" i="14" s="1"/>
  <c r="M22" i="14"/>
  <c r="O568" i="14"/>
  <c r="M220" i="13"/>
  <c r="K149" i="10"/>
  <c r="K416" i="11"/>
  <c r="K189" i="12"/>
  <c r="K370" i="12"/>
  <c r="K450" i="12"/>
  <c r="K473" i="12"/>
  <c r="K430" i="13"/>
  <c r="N31" i="13"/>
  <c r="N29" i="13" s="1"/>
  <c r="N331" i="14"/>
  <c r="N329" i="14" s="1"/>
  <c r="P333" i="14"/>
  <c r="O597" i="9"/>
  <c r="K613" i="9"/>
  <c r="K629" i="9"/>
  <c r="P122" i="10"/>
  <c r="K402" i="10"/>
  <c r="K564" i="10"/>
  <c r="M53" i="11"/>
  <c r="P70" i="11"/>
  <c r="N273" i="11"/>
  <c r="N271" i="11" s="1"/>
  <c r="O383" i="11"/>
  <c r="K426" i="11"/>
  <c r="N34" i="11"/>
  <c r="N14" i="11" s="1"/>
  <c r="K623" i="11"/>
  <c r="N273" i="12"/>
  <c r="N271" i="12" s="1"/>
  <c r="K563" i="12"/>
  <c r="P45" i="13"/>
  <c r="N34" i="13"/>
  <c r="N14" i="13" s="1"/>
  <c r="O568" i="13"/>
  <c r="N43" i="14"/>
  <c r="N41" i="14" s="1"/>
  <c r="N43" i="16"/>
  <c r="N41" i="16" s="1"/>
  <c r="P45" i="16"/>
  <c r="K345" i="14"/>
  <c r="K398" i="14"/>
  <c r="K419" i="14"/>
  <c r="K424" i="14"/>
  <c r="O435" i="14"/>
  <c r="K620" i="14"/>
  <c r="K631" i="14"/>
  <c r="M312" i="15"/>
  <c r="K425" i="15"/>
  <c r="P70" i="16"/>
  <c r="K92" i="16"/>
  <c r="K164" i="16"/>
  <c r="O404" i="16"/>
  <c r="O435" i="16"/>
  <c r="O535" i="16"/>
  <c r="O597" i="16"/>
  <c r="P70" i="17"/>
  <c r="K229" i="17"/>
  <c r="K343" i="17"/>
  <c r="O354" i="17"/>
  <c r="O383" i="17"/>
  <c r="K401" i="17"/>
  <c r="K432" i="17"/>
  <c r="K466" i="17"/>
  <c r="K498" i="17"/>
  <c r="K631" i="17"/>
  <c r="K309" i="18"/>
  <c r="K398" i="18"/>
  <c r="K430" i="18"/>
  <c r="N31" i="18"/>
  <c r="P98" i="22"/>
  <c r="M96" i="22"/>
  <c r="P96" i="22" s="1"/>
  <c r="K341" i="14"/>
  <c r="O457" i="14"/>
  <c r="K619" i="14"/>
  <c r="K616" i="14"/>
  <c r="K632" i="14"/>
  <c r="K164" i="15"/>
  <c r="M290" i="15"/>
  <c r="P290" i="15" s="1"/>
  <c r="K401" i="15"/>
  <c r="K421" i="15"/>
  <c r="K474" i="15"/>
  <c r="K619" i="15"/>
  <c r="K614" i="16"/>
  <c r="M41" i="17"/>
  <c r="L70" i="17"/>
  <c r="L68" i="17" s="1"/>
  <c r="K132" i="17"/>
  <c r="K189" i="17"/>
  <c r="O401" i="17"/>
  <c r="K427" i="17"/>
  <c r="K449" i="17"/>
  <c r="O599" i="17"/>
  <c r="K625" i="17"/>
  <c r="K632" i="17"/>
  <c r="P45" i="18"/>
  <c r="K213" i="18"/>
  <c r="K285" i="18"/>
  <c r="K431" i="18"/>
  <c r="K635" i="18"/>
  <c r="M55" i="22"/>
  <c r="M53" i="22" s="1"/>
  <c r="P57" i="22"/>
  <c r="K431" i="14"/>
  <c r="K465" i="14"/>
  <c r="O535" i="14"/>
  <c r="K563" i="14"/>
  <c r="K341" i="15"/>
  <c r="K380" i="15"/>
  <c r="N32" i="16"/>
  <c r="N30" i="16" s="1"/>
  <c r="L32" i="18"/>
  <c r="L30" i="18" s="1"/>
  <c r="O457" i="15"/>
  <c r="K615" i="15"/>
  <c r="K624" i="15"/>
  <c r="P144" i="16"/>
  <c r="O457" i="16"/>
  <c r="N22" i="18"/>
  <c r="M55" i="19"/>
  <c r="M53" i="19" s="1"/>
  <c r="P57" i="19"/>
  <c r="K369" i="19"/>
  <c r="I367" i="19"/>
  <c r="K367" i="19" s="1"/>
  <c r="O49" i="14"/>
  <c r="M329" i="14"/>
  <c r="K466" i="14"/>
  <c r="K564" i="14"/>
  <c r="K612" i="14"/>
  <c r="K617" i="14"/>
  <c r="K633" i="14"/>
  <c r="K204" i="15"/>
  <c r="L224" i="15"/>
  <c r="O224" i="15" s="1"/>
  <c r="O347" i="15"/>
  <c r="I367" i="15"/>
  <c r="K367" i="15" s="1"/>
  <c r="K422" i="15"/>
  <c r="K465" i="15"/>
  <c r="N32" i="15"/>
  <c r="N30" i="15" s="1"/>
  <c r="K620" i="15"/>
  <c r="K631" i="15"/>
  <c r="K111" i="16"/>
  <c r="L144" i="16"/>
  <c r="O144" i="16" s="1"/>
  <c r="K158" i="16"/>
  <c r="K235" i="16"/>
  <c r="I367" i="16"/>
  <c r="K367" i="16" s="1"/>
  <c r="K380" i="16"/>
  <c r="O401" i="16"/>
  <c r="K564" i="16"/>
  <c r="O568" i="16"/>
  <c r="K628" i="16"/>
  <c r="N68" i="17"/>
  <c r="P68" i="17" s="1"/>
  <c r="K83" i="17"/>
  <c r="K88" i="17"/>
  <c r="L122" i="17"/>
  <c r="L120" i="17" s="1"/>
  <c r="N252" i="17"/>
  <c r="N250" i="17" s="1"/>
  <c r="K265" i="17"/>
  <c r="M312" i="17"/>
  <c r="P312" i="17" s="1"/>
  <c r="O380" i="17"/>
  <c r="N34" i="17"/>
  <c r="N14" i="17" s="1"/>
  <c r="N32" i="17"/>
  <c r="N30" i="17" s="1"/>
  <c r="K619" i="17"/>
  <c r="K621" i="17"/>
  <c r="K628" i="17"/>
  <c r="N273" i="18"/>
  <c r="N271" i="18" s="1"/>
  <c r="K427" i="18"/>
  <c r="P45" i="19"/>
  <c r="M43" i="19"/>
  <c r="M41" i="19" s="1"/>
  <c r="K547" i="19"/>
  <c r="N43" i="22"/>
  <c r="N41" i="22" s="1"/>
  <c r="P45" i="22"/>
  <c r="N222" i="16"/>
  <c r="N220" i="16" s="1"/>
  <c r="N312" i="16"/>
  <c r="N310" i="16" s="1"/>
  <c r="M331" i="17"/>
  <c r="N142" i="21"/>
  <c r="N140" i="21" s="1"/>
  <c r="P144" i="21"/>
  <c r="N31" i="21"/>
  <c r="N29" i="21" s="1"/>
  <c r="K625" i="22"/>
  <c r="K620" i="22"/>
  <c r="K624" i="22"/>
  <c r="M140" i="14"/>
  <c r="O459" i="14"/>
  <c r="N31" i="14"/>
  <c r="N11" i="14" s="1"/>
  <c r="N9" i="14" s="1"/>
  <c r="L23" i="15"/>
  <c r="O23" i="15" s="1"/>
  <c r="K266" i="15"/>
  <c r="N33" i="15"/>
  <c r="N13" i="15" s="1"/>
  <c r="K402" i="15"/>
  <c r="K418" i="15"/>
  <c r="O580" i="15"/>
  <c r="O601" i="15"/>
  <c r="K616" i="15"/>
  <c r="K173" i="16"/>
  <c r="K328" i="16"/>
  <c r="P333" i="16"/>
  <c r="O347" i="16"/>
  <c r="K369" i="16"/>
  <c r="K616" i="16"/>
  <c r="N55" i="17"/>
  <c r="K84" i="17"/>
  <c r="K158" i="17"/>
  <c r="K199" i="17"/>
  <c r="K266" i="17"/>
  <c r="K375" i="17"/>
  <c r="O601" i="17"/>
  <c r="N222" i="18"/>
  <c r="N220" i="18" s="1"/>
  <c r="K304" i="18"/>
  <c r="M312" i="18"/>
  <c r="K324" i="18"/>
  <c r="P333" i="18"/>
  <c r="N32" i="18"/>
  <c r="N30" i="18" s="1"/>
  <c r="O401" i="18"/>
  <c r="O406" i="18"/>
  <c r="K417" i="18"/>
  <c r="N31" i="19"/>
  <c r="N29" i="19" s="1"/>
  <c r="K173" i="14"/>
  <c r="K219" i="14"/>
  <c r="L224" i="14"/>
  <c r="L222" i="14" s="1"/>
  <c r="K235" i="14"/>
  <c r="K396" i="14"/>
  <c r="K533" i="14"/>
  <c r="K613" i="14"/>
  <c r="N68" i="15"/>
  <c r="N66" i="15" s="1"/>
  <c r="L144" i="15"/>
  <c r="L142" i="15" s="1"/>
  <c r="K343" i="15"/>
  <c r="K397" i="15"/>
  <c r="K449" i="15"/>
  <c r="K547" i="15"/>
  <c r="O597" i="15"/>
  <c r="K285" i="16"/>
  <c r="L333" i="16"/>
  <c r="L331" i="16" s="1"/>
  <c r="K449" i="16"/>
  <c r="O533" i="16"/>
  <c r="N43" i="17"/>
  <c r="N41" i="17" s="1"/>
  <c r="P57" i="17"/>
  <c r="K173" i="17"/>
  <c r="N273" i="17"/>
  <c r="N271" i="17" s="1"/>
  <c r="O347" i="17"/>
  <c r="K370" i="17"/>
  <c r="K398" i="17"/>
  <c r="O404" i="17"/>
  <c r="K420" i="17"/>
  <c r="K430" i="17"/>
  <c r="K464" i="17"/>
  <c r="K533" i="17"/>
  <c r="K564" i="17"/>
  <c r="K204" i="18"/>
  <c r="K235" i="18"/>
  <c r="K306" i="18"/>
  <c r="K423" i="18"/>
  <c r="K562" i="18"/>
  <c r="K265" i="19"/>
  <c r="N32" i="21"/>
  <c r="N30" i="21" s="1"/>
  <c r="N292" i="14"/>
  <c r="N290" i="14" s="1"/>
  <c r="N273" i="15"/>
  <c r="N271" i="15" s="1"/>
  <c r="N34" i="15"/>
  <c r="L33" i="17"/>
  <c r="O33" i="17" s="1"/>
  <c r="N34" i="14"/>
  <c r="N14" i="14" s="1"/>
  <c r="O455" i="14"/>
  <c r="K624" i="14"/>
  <c r="O337" i="15"/>
  <c r="O354" i="15"/>
  <c r="K622" i="15"/>
  <c r="K381" i="16"/>
  <c r="K267" i="17"/>
  <c r="N33" i="17"/>
  <c r="N13" i="17" s="1"/>
  <c r="M290" i="18"/>
  <c r="K402" i="18"/>
  <c r="K435" i="18"/>
  <c r="K616" i="19"/>
  <c r="P314" i="14"/>
  <c r="O533" i="14"/>
  <c r="O599" i="14"/>
  <c r="N26" i="15"/>
  <c r="N16" i="15" s="1"/>
  <c r="L24" i="15"/>
  <c r="O24" i="15" s="1"/>
  <c r="N142" i="15"/>
  <c r="N140" i="15" s="1"/>
  <c r="K377" i="15"/>
  <c r="K473" i="15"/>
  <c r="K419" i="16"/>
  <c r="K573" i="16"/>
  <c r="K635" i="16"/>
  <c r="M140" i="17"/>
  <c r="P140" i="17" s="1"/>
  <c r="O353" i="17"/>
  <c r="K377" i="17"/>
  <c r="K416" i="17"/>
  <c r="K426" i="17"/>
  <c r="K431" i="17"/>
  <c r="O437" i="17"/>
  <c r="K497" i="17"/>
  <c r="K613" i="17"/>
  <c r="L70" i="18"/>
  <c r="K219" i="18"/>
  <c r="L314" i="18"/>
  <c r="L312" i="18" s="1"/>
  <c r="K328" i="18"/>
  <c r="K343" i="18"/>
  <c r="O380" i="18"/>
  <c r="K419" i="18"/>
  <c r="O435" i="18"/>
  <c r="O564" i="18"/>
  <c r="O582" i="18"/>
  <c r="K595" i="18"/>
  <c r="N26" i="19"/>
  <c r="N16" i="19" s="1"/>
  <c r="K110" i="19"/>
  <c r="K199" i="19"/>
  <c r="L224" i="19"/>
  <c r="O224" i="19" s="1"/>
  <c r="K264" i="19"/>
  <c r="L314" i="19"/>
  <c r="O314" i="19" s="1"/>
  <c r="P333" i="19"/>
  <c r="O352" i="19"/>
  <c r="O437" i="19"/>
  <c r="O597" i="19"/>
  <c r="K634" i="19"/>
  <c r="M140" i="20"/>
  <c r="O404" i="20"/>
  <c r="N22" i="21"/>
  <c r="P224" i="21"/>
  <c r="K349" i="21"/>
  <c r="O354" i="21"/>
  <c r="K377" i="21"/>
  <c r="K497" i="21"/>
  <c r="O582" i="21"/>
  <c r="K589" i="21"/>
  <c r="K199" i="22"/>
  <c r="N26" i="22"/>
  <c r="N16" i="22" s="1"/>
  <c r="M292" i="22"/>
  <c r="P292" i="22" s="1"/>
  <c r="O352" i="22"/>
  <c r="O401" i="22"/>
  <c r="K416" i="22"/>
  <c r="K619" i="22"/>
  <c r="K616" i="18"/>
  <c r="P70" i="19"/>
  <c r="L144" i="19"/>
  <c r="O144" i="19" s="1"/>
  <c r="K173" i="19"/>
  <c r="K349" i="19"/>
  <c r="O380" i="19"/>
  <c r="K422" i="19"/>
  <c r="K427" i="19"/>
  <c r="O564" i="19"/>
  <c r="K629" i="19"/>
  <c r="L70" i="20"/>
  <c r="L68" i="20" s="1"/>
  <c r="L66" i="20" s="1"/>
  <c r="O66" i="20" s="1"/>
  <c r="N252" i="20"/>
  <c r="N250" i="20" s="1"/>
  <c r="K401" i="20"/>
  <c r="K426" i="20"/>
  <c r="O437" i="20"/>
  <c r="O535" i="20"/>
  <c r="P70" i="21"/>
  <c r="K117" i="21"/>
  <c r="K173" i="21"/>
  <c r="L224" i="21"/>
  <c r="L222" i="21" s="1"/>
  <c r="L333" i="21"/>
  <c r="L331" i="21" s="1"/>
  <c r="K343" i="21"/>
  <c r="O349" i="21"/>
  <c r="K401" i="21"/>
  <c r="K426" i="21"/>
  <c r="O457" i="21"/>
  <c r="O566" i="21"/>
  <c r="K573" i="21"/>
  <c r="K634" i="21"/>
  <c r="N273" i="22"/>
  <c r="N271" i="22" s="1"/>
  <c r="K349" i="22"/>
  <c r="N34" i="22"/>
  <c r="N14" i="22" s="1"/>
  <c r="K427" i="22"/>
  <c r="O437" i="22"/>
  <c r="N34" i="21"/>
  <c r="N14" i="21" s="1"/>
  <c r="O533" i="18"/>
  <c r="K573" i="18"/>
  <c r="O601" i="18"/>
  <c r="K621" i="18"/>
  <c r="M220" i="19"/>
  <c r="O337" i="19"/>
  <c r="K343" i="19"/>
  <c r="K381" i="19"/>
  <c r="K423" i="19"/>
  <c r="O455" i="19"/>
  <c r="K620" i="19"/>
  <c r="K624" i="19"/>
  <c r="L34" i="20"/>
  <c r="K432" i="20"/>
  <c r="L26" i="21"/>
  <c r="L16" i="21" s="1"/>
  <c r="K86" i="21"/>
  <c r="K427" i="21"/>
  <c r="N33" i="21"/>
  <c r="N13" i="21" s="1"/>
  <c r="K482" i="21"/>
  <c r="K499" i="21"/>
  <c r="K595" i="21"/>
  <c r="K626" i="22"/>
  <c r="K597" i="18"/>
  <c r="N120" i="19"/>
  <c r="N118" i="19" s="1"/>
  <c r="M140" i="19"/>
  <c r="K201" i="19"/>
  <c r="K498" i="19"/>
  <c r="K573" i="19"/>
  <c r="K595" i="19"/>
  <c r="L122" i="20"/>
  <c r="O122" i="20" s="1"/>
  <c r="P144" i="20"/>
  <c r="N312" i="20"/>
  <c r="N310" i="20" s="1"/>
  <c r="N331" i="20"/>
  <c r="N329" i="20" s="1"/>
  <c r="O406" i="20"/>
  <c r="K422" i="20"/>
  <c r="N34" i="20"/>
  <c r="N14" i="20" s="1"/>
  <c r="O599" i="20"/>
  <c r="K633" i="20"/>
  <c r="M43" i="21"/>
  <c r="M41" i="21" s="1"/>
  <c r="K65" i="21"/>
  <c r="M140" i="21"/>
  <c r="K249" i="21"/>
  <c r="K266" i="21"/>
  <c r="N331" i="21"/>
  <c r="N329" i="21" s="1"/>
  <c r="K422" i="21"/>
  <c r="K563" i="21"/>
  <c r="K626" i="21"/>
  <c r="K624" i="21"/>
  <c r="N120" i="22"/>
  <c r="N118" i="22" s="1"/>
  <c r="K164" i="22"/>
  <c r="K189" i="22"/>
  <c r="K376" i="22"/>
  <c r="K449" i="22"/>
  <c r="O535" i="22"/>
  <c r="K617" i="22"/>
  <c r="L252" i="20"/>
  <c r="O252" i="20" s="1"/>
  <c r="K618" i="21"/>
  <c r="K615" i="21"/>
  <c r="K580" i="18"/>
  <c r="O597" i="18"/>
  <c r="K622" i="18"/>
  <c r="K108" i="19"/>
  <c r="K113" i="19"/>
  <c r="K345" i="19"/>
  <c r="O404" i="19"/>
  <c r="K621" i="19"/>
  <c r="K625" i="19"/>
  <c r="K173" i="20"/>
  <c r="L275" i="20"/>
  <c r="L273" i="20" s="1"/>
  <c r="O347" i="20"/>
  <c r="K402" i="20"/>
  <c r="K423" i="20"/>
  <c r="K149" i="21"/>
  <c r="K267" i="21"/>
  <c r="L294" i="21"/>
  <c r="O380" i="21"/>
  <c r="O385" i="21"/>
  <c r="K397" i="21"/>
  <c r="K423" i="21"/>
  <c r="K455" i="21"/>
  <c r="K547" i="21"/>
  <c r="K620" i="21"/>
  <c r="K435" i="22"/>
  <c r="K450" i="22"/>
  <c r="O601" i="22"/>
  <c r="K622" i="22"/>
  <c r="N96" i="19"/>
  <c r="P96" i="19" s="1"/>
  <c r="L24" i="20"/>
  <c r="O24" i="20" s="1"/>
  <c r="L31" i="21"/>
  <c r="L11" i="21" s="1"/>
  <c r="P312" i="21"/>
  <c r="K611" i="21"/>
  <c r="N142" i="22"/>
  <c r="N140" i="22" s="1"/>
  <c r="N312" i="22"/>
  <c r="N310" i="22" s="1"/>
  <c r="N331" i="22"/>
  <c r="N329" i="22" s="1"/>
  <c r="O404" i="22"/>
  <c r="K563" i="18"/>
  <c r="K618" i="18"/>
  <c r="P98" i="19"/>
  <c r="L294" i="19"/>
  <c r="L292" i="19" s="1"/>
  <c r="O292" i="19" s="1"/>
  <c r="O435" i="19"/>
  <c r="O254" i="20"/>
  <c r="O533" i="20"/>
  <c r="P45" i="21"/>
  <c r="N120" i="21"/>
  <c r="N118" i="21" s="1"/>
  <c r="K381" i="21"/>
  <c r="O601" i="21"/>
  <c r="K616" i="21"/>
  <c r="N222" i="22"/>
  <c r="N220" i="22" s="1"/>
  <c r="K623" i="22"/>
  <c r="K623" i="18"/>
  <c r="K92" i="19"/>
  <c r="K109" i="19"/>
  <c r="L122" i="19"/>
  <c r="O122" i="19" s="1"/>
  <c r="K425" i="19"/>
  <c r="K622" i="19"/>
  <c r="L45" i="21"/>
  <c r="K133" i="21"/>
  <c r="M222" i="21"/>
  <c r="M220" i="21" s="1"/>
  <c r="O404" i="21"/>
  <c r="K450" i="21"/>
  <c r="K593" i="21"/>
  <c r="L224" i="22"/>
  <c r="L222" i="22" s="1"/>
  <c r="O222" i="22" s="1"/>
  <c r="K401" i="22"/>
  <c r="K533" i="22"/>
  <c r="K630" i="22"/>
  <c r="K564" i="18"/>
  <c r="K589" i="18"/>
  <c r="K614" i="18"/>
  <c r="K630" i="18"/>
  <c r="N222" i="19"/>
  <c r="N220" i="19" s="1"/>
  <c r="K465" i="19"/>
  <c r="K564" i="19"/>
  <c r="K430" i="20"/>
  <c r="M68" i="21"/>
  <c r="M66" i="21" s="1"/>
  <c r="K612" i="21"/>
  <c r="M222" i="2"/>
  <c r="M220" i="2" s="1"/>
  <c r="M224" i="1"/>
  <c r="P224" i="2"/>
  <c r="I266" i="1"/>
  <c r="K266" i="2"/>
  <c r="I430" i="1"/>
  <c r="K430" i="2"/>
  <c r="L601" i="1"/>
  <c r="O601" i="2"/>
  <c r="N19" i="1"/>
  <c r="I132" i="1"/>
  <c r="L222" i="2"/>
  <c r="O224" i="2"/>
  <c r="I426" i="1"/>
  <c r="K426" i="2"/>
  <c r="J533" i="1"/>
  <c r="K533" i="2"/>
  <c r="L597" i="1"/>
  <c r="O597" i="2"/>
  <c r="P119" i="8"/>
  <c r="M119" i="1"/>
  <c r="P119" i="1" s="1"/>
  <c r="P19" i="2"/>
  <c r="M118" i="2"/>
  <c r="J216" i="1"/>
  <c r="K216" i="2"/>
  <c r="I324" i="1"/>
  <c r="K324" i="2"/>
  <c r="L457" i="1"/>
  <c r="O457" i="2"/>
  <c r="I112" i="1"/>
  <c r="K112" i="3"/>
  <c r="M310" i="2"/>
  <c r="P311" i="2"/>
  <c r="M311" i="1"/>
  <c r="P311" i="1" s="1"/>
  <c r="N26" i="2"/>
  <c r="N16" i="2" s="1"/>
  <c r="L32" i="2"/>
  <c r="L384" i="1"/>
  <c r="O384" i="2"/>
  <c r="L33" i="2"/>
  <c r="O33" i="2" s="1"/>
  <c r="I422" i="1"/>
  <c r="K422" i="2"/>
  <c r="I594" i="1"/>
  <c r="K594" i="1" s="1"/>
  <c r="K594" i="2"/>
  <c r="O25" i="1"/>
  <c r="L15" i="1"/>
  <c r="O15" i="1" s="1"/>
  <c r="L122" i="2"/>
  <c r="L123" i="1"/>
  <c r="I133" i="1"/>
  <c r="K133" i="2"/>
  <c r="O144" i="2"/>
  <c r="K65" i="6"/>
  <c r="I65" i="1"/>
  <c r="K81" i="6"/>
  <c r="I81" i="1"/>
  <c r="P29" i="2"/>
  <c r="M28" i="2"/>
  <c r="P28" i="2" s="1"/>
  <c r="P142" i="2"/>
  <c r="N312" i="2"/>
  <c r="P312" i="2" s="1"/>
  <c r="N314" i="1"/>
  <c r="P314" i="2"/>
  <c r="L380" i="1"/>
  <c r="O380" i="2"/>
  <c r="I418" i="1"/>
  <c r="K418" i="2"/>
  <c r="I590" i="1"/>
  <c r="K590" i="1" s="1"/>
  <c r="K590" i="2"/>
  <c r="K117" i="2"/>
  <c r="I117" i="1"/>
  <c r="K117" i="1" s="1"/>
  <c r="J199" i="1"/>
  <c r="K199" i="2"/>
  <c r="L555" i="1"/>
  <c r="L34" i="2"/>
  <c r="O555" i="2"/>
  <c r="P31" i="3"/>
  <c r="M29" i="3"/>
  <c r="M41" i="2"/>
  <c r="L221" i="1"/>
  <c r="O221" i="1" s="1"/>
  <c r="O221" i="2"/>
  <c r="P21" i="1"/>
  <c r="M11" i="1"/>
  <c r="M19" i="1"/>
  <c r="N34" i="8"/>
  <c r="O354" i="8"/>
  <c r="N354" i="1"/>
  <c r="P29" i="1"/>
  <c r="M28" i="1"/>
  <c r="P28" i="1" s="1"/>
  <c r="J186" i="1"/>
  <c r="K186" i="2"/>
  <c r="L26" i="2"/>
  <c r="O298" i="2"/>
  <c r="L298" i="1"/>
  <c r="L551" i="1"/>
  <c r="O551" i="2"/>
  <c r="K149" i="3"/>
  <c r="I149" i="1"/>
  <c r="P330" i="3"/>
  <c r="M330" i="1"/>
  <c r="P330" i="1" s="1"/>
  <c r="O54" i="1"/>
  <c r="L43" i="2"/>
  <c r="O45" i="2"/>
  <c r="J435" i="1"/>
  <c r="K435" i="2"/>
  <c r="K371" i="4"/>
  <c r="I367" i="4"/>
  <c r="K367" i="4" s="1"/>
  <c r="I371" i="1"/>
  <c r="K371" i="1" s="1"/>
  <c r="K138" i="5"/>
  <c r="I138" i="1"/>
  <c r="K213" i="5"/>
  <c r="I213" i="1"/>
  <c r="N67" i="1"/>
  <c r="O24" i="2"/>
  <c r="P19" i="3"/>
  <c r="P23" i="1"/>
  <c r="M16" i="1"/>
  <c r="P16" i="1" s="1"/>
  <c r="L74" i="1"/>
  <c r="O74" i="1" s="1"/>
  <c r="M221" i="1"/>
  <c r="P221" i="1" s="1"/>
  <c r="I340" i="1"/>
  <c r="I344" i="1"/>
  <c r="K344" i="1" s="1"/>
  <c r="I349" i="1"/>
  <c r="L352" i="1"/>
  <c r="I376" i="1"/>
  <c r="N384" i="1"/>
  <c r="I401" i="1"/>
  <c r="L404" i="1"/>
  <c r="I449" i="1"/>
  <c r="N457" i="1"/>
  <c r="I464" i="1"/>
  <c r="K464" i="1" s="1"/>
  <c r="I468" i="1"/>
  <c r="K468" i="1" s="1"/>
  <c r="I472" i="1"/>
  <c r="K472" i="1" s="1"/>
  <c r="I476" i="1"/>
  <c r="K476" i="1" s="1"/>
  <c r="I480" i="1"/>
  <c r="K480" i="1" s="1"/>
  <c r="I484" i="1"/>
  <c r="K484" i="1" s="1"/>
  <c r="I488" i="1"/>
  <c r="K488" i="1" s="1"/>
  <c r="I492" i="1"/>
  <c r="K492" i="1" s="1"/>
  <c r="I496" i="1"/>
  <c r="K496" i="1" s="1"/>
  <c r="I500" i="1"/>
  <c r="K500" i="1" s="1"/>
  <c r="I504" i="1"/>
  <c r="K504" i="1" s="1"/>
  <c r="I508" i="1"/>
  <c r="K508" i="1" s="1"/>
  <c r="I512" i="1"/>
  <c r="K512" i="1" s="1"/>
  <c r="I547" i="1"/>
  <c r="K547" i="1" s="1"/>
  <c r="N555" i="1"/>
  <c r="M11" i="2"/>
  <c r="P21" i="2"/>
  <c r="P34" i="2"/>
  <c r="M53" i="2"/>
  <c r="M94" i="2"/>
  <c r="O119" i="2"/>
  <c r="P122" i="2"/>
  <c r="K616" i="2"/>
  <c r="K612" i="2"/>
  <c r="K619" i="2"/>
  <c r="K615" i="2"/>
  <c r="K611" i="2"/>
  <c r="N22" i="3"/>
  <c r="O330" i="3"/>
  <c r="K340" i="3"/>
  <c r="L32" i="3"/>
  <c r="O352" i="3"/>
  <c r="N19" i="4"/>
  <c r="P254" i="4"/>
  <c r="M252" i="4"/>
  <c r="M22" i="4"/>
  <c r="K265" i="4"/>
  <c r="O600" i="4"/>
  <c r="L33" i="4"/>
  <c r="O33" i="4" s="1"/>
  <c r="M220" i="3"/>
  <c r="P221" i="3"/>
  <c r="O42" i="6"/>
  <c r="P330" i="6"/>
  <c r="M53" i="3"/>
  <c r="P54" i="3"/>
  <c r="N224" i="1"/>
  <c r="N22" i="2"/>
  <c r="P23" i="3"/>
  <c r="M13" i="3"/>
  <c r="P13" i="3" s="1"/>
  <c r="N53" i="3"/>
  <c r="P272" i="3"/>
  <c r="P26" i="4"/>
  <c r="M16" i="4"/>
  <c r="P16" i="4" s="1"/>
  <c r="O61" i="4"/>
  <c r="P11" i="6"/>
  <c r="N298" i="1"/>
  <c r="N311" i="1"/>
  <c r="N349" i="1"/>
  <c r="O349" i="1" s="1"/>
  <c r="K164" i="2"/>
  <c r="K176" i="2"/>
  <c r="O352" i="2"/>
  <c r="O565" i="2"/>
  <c r="K628" i="2"/>
  <c r="P32" i="3"/>
  <c r="O74" i="3"/>
  <c r="O251" i="3"/>
  <c r="M331" i="3"/>
  <c r="P333" i="3"/>
  <c r="O404" i="3"/>
  <c r="L34" i="3"/>
  <c r="O439" i="3"/>
  <c r="N26" i="4"/>
  <c r="N16" i="4" s="1"/>
  <c r="N120" i="4"/>
  <c r="N22" i="4"/>
  <c r="P122" i="4"/>
  <c r="P26" i="7"/>
  <c r="M16" i="7"/>
  <c r="P16" i="7" s="1"/>
  <c r="L141" i="1"/>
  <c r="O141" i="1" s="1"/>
  <c r="L31" i="2"/>
  <c r="L11" i="2" s="1"/>
  <c r="P45" i="2"/>
  <c r="O141" i="2"/>
  <c r="P144" i="2"/>
  <c r="P221" i="2"/>
  <c r="O330" i="2"/>
  <c r="P333" i="2"/>
  <c r="M68" i="3"/>
  <c r="O98" i="3"/>
  <c r="L23" i="2"/>
  <c r="O42" i="2"/>
  <c r="P57" i="2"/>
  <c r="P141" i="2"/>
  <c r="P330" i="2"/>
  <c r="K613" i="2"/>
  <c r="K634" i="2"/>
  <c r="K626" i="3"/>
  <c r="K622" i="3"/>
  <c r="K625" i="3"/>
  <c r="K621" i="3"/>
  <c r="K624" i="3"/>
  <c r="K620" i="3"/>
  <c r="L24" i="4"/>
  <c r="M53" i="4"/>
  <c r="M22" i="2"/>
  <c r="P42" i="1"/>
  <c r="M15" i="1"/>
  <c r="P15" i="1" s="1"/>
  <c r="L15" i="2"/>
  <c r="O15" i="2" s="1"/>
  <c r="P33" i="2"/>
  <c r="P42" i="2"/>
  <c r="O54" i="2"/>
  <c r="O95" i="2"/>
  <c r="P98" i="2"/>
  <c r="K618" i="2"/>
  <c r="M41" i="3"/>
  <c r="K138" i="3"/>
  <c r="K158" i="3"/>
  <c r="M28" i="4"/>
  <c r="P28" i="4" s="1"/>
  <c r="L57" i="5"/>
  <c r="L23" i="5"/>
  <c r="O382" i="7"/>
  <c r="L31" i="7"/>
  <c r="P31" i="1"/>
  <c r="M144" i="1"/>
  <c r="L330" i="1"/>
  <c r="O330" i="1" s="1"/>
  <c r="M15" i="2"/>
  <c r="P15" i="2" s="1"/>
  <c r="P275" i="2"/>
  <c r="M331" i="2"/>
  <c r="M329" i="2" s="1"/>
  <c r="P144" i="3"/>
  <c r="K401" i="3"/>
  <c r="K464" i="3"/>
  <c r="O19" i="4"/>
  <c r="K110" i="4"/>
  <c r="K328" i="5"/>
  <c r="M250" i="6"/>
  <c r="L21" i="1"/>
  <c r="M94" i="3"/>
  <c r="P94" i="3" s="1"/>
  <c r="P95" i="3"/>
  <c r="N222" i="3"/>
  <c r="P222" i="3" s="1"/>
  <c r="P224" i="3"/>
  <c r="P19" i="4"/>
  <c r="L26" i="4"/>
  <c r="O102" i="4"/>
  <c r="P31" i="5"/>
  <c r="M29" i="5"/>
  <c r="L19" i="2"/>
  <c r="K624" i="2"/>
  <c r="K620" i="2"/>
  <c r="K623" i="2"/>
  <c r="M252" i="3"/>
  <c r="P254" i="3"/>
  <c r="N273" i="3"/>
  <c r="P32" i="4"/>
  <c r="M30" i="4"/>
  <c r="P30" i="4" s="1"/>
  <c r="M41" i="4"/>
  <c r="P67" i="4"/>
  <c r="M142" i="6"/>
  <c r="P144" i="6"/>
  <c r="N222" i="6"/>
  <c r="P222" i="6" s="1"/>
  <c r="P224" i="6"/>
  <c r="M22" i="3"/>
  <c r="P25" i="3"/>
  <c r="M15" i="3"/>
  <c r="P15" i="3" s="1"/>
  <c r="L224" i="3"/>
  <c r="L23" i="4"/>
  <c r="M94" i="4"/>
  <c r="K149" i="4"/>
  <c r="L254" i="4"/>
  <c r="M312" i="4"/>
  <c r="P312" i="4" s="1"/>
  <c r="N26" i="5"/>
  <c r="N16" i="5" s="1"/>
  <c r="M292" i="5"/>
  <c r="P294" i="5"/>
  <c r="L70" i="6"/>
  <c r="L23" i="6"/>
  <c r="L34" i="6"/>
  <c r="K464" i="6"/>
  <c r="O291" i="7"/>
  <c r="M331" i="7"/>
  <c r="P333" i="7"/>
  <c r="O459" i="7"/>
  <c r="L34" i="7"/>
  <c r="P11" i="10"/>
  <c r="M9" i="10"/>
  <c r="P272" i="4"/>
  <c r="M140" i="5"/>
  <c r="K201" i="5"/>
  <c r="O251" i="5"/>
  <c r="N273" i="5"/>
  <c r="P273" i="5" s="1"/>
  <c r="P275" i="5"/>
  <c r="M329" i="5"/>
  <c r="O459" i="5"/>
  <c r="L34" i="5"/>
  <c r="M43" i="6"/>
  <c r="P45" i="6"/>
  <c r="L55" i="6"/>
  <c r="O57" i="6"/>
  <c r="L24" i="6"/>
  <c r="M331" i="6"/>
  <c r="P333" i="6"/>
  <c r="L32" i="6"/>
  <c r="O352" i="6"/>
  <c r="M118" i="7"/>
  <c r="P118" i="7" s="1"/>
  <c r="P119" i="7"/>
  <c r="O251" i="4"/>
  <c r="K421" i="4"/>
  <c r="K597" i="4"/>
  <c r="P251" i="5"/>
  <c r="M310" i="5"/>
  <c r="M55" i="6"/>
  <c r="P57" i="6"/>
  <c r="O57" i="8"/>
  <c r="L55" i="8"/>
  <c r="L23" i="8"/>
  <c r="L70" i="8"/>
  <c r="L96" i="4"/>
  <c r="O19" i="7"/>
  <c r="O61" i="7"/>
  <c r="M68" i="7"/>
  <c r="P68" i="7" s="1"/>
  <c r="P70" i="7"/>
  <c r="M22" i="7"/>
  <c r="P57" i="8"/>
  <c r="M55" i="8"/>
  <c r="O272" i="3"/>
  <c r="K369" i="3"/>
  <c r="K613" i="3"/>
  <c r="I367" i="5"/>
  <c r="K367" i="5" s="1"/>
  <c r="K369" i="5"/>
  <c r="M220" i="6"/>
  <c r="P221" i="6"/>
  <c r="P19" i="7"/>
  <c r="N22" i="7"/>
  <c r="O318" i="7"/>
  <c r="P9" i="4"/>
  <c r="L31" i="4"/>
  <c r="P45" i="4"/>
  <c r="O57" i="4"/>
  <c r="P119" i="4"/>
  <c r="K417" i="4"/>
  <c r="K593" i="4"/>
  <c r="M22" i="5"/>
  <c r="M252" i="5"/>
  <c r="P252" i="5" s="1"/>
  <c r="P254" i="5"/>
  <c r="K397" i="5"/>
  <c r="M22" i="6"/>
  <c r="L26" i="6"/>
  <c r="P32" i="7"/>
  <c r="M30" i="7"/>
  <c r="P30" i="7" s="1"/>
  <c r="P294" i="3"/>
  <c r="O347" i="4"/>
  <c r="O291" i="5"/>
  <c r="N22" i="6"/>
  <c r="O141" i="6"/>
  <c r="K164" i="6"/>
  <c r="K401" i="6"/>
  <c r="M41" i="5"/>
  <c r="M53" i="5"/>
  <c r="M271" i="5"/>
  <c r="P272" i="5"/>
  <c r="L120" i="6"/>
  <c r="P141" i="6"/>
  <c r="L31" i="6"/>
  <c r="O565" i="6"/>
  <c r="K626" i="6"/>
  <c r="K622" i="6"/>
  <c r="K625" i="6"/>
  <c r="K621" i="6"/>
  <c r="K624" i="6"/>
  <c r="K620" i="6"/>
  <c r="N19" i="7"/>
  <c r="P311" i="7"/>
  <c r="M11" i="3"/>
  <c r="L34" i="4"/>
  <c r="K429" i="4"/>
  <c r="K589" i="4"/>
  <c r="L26" i="7"/>
  <c r="O311" i="4"/>
  <c r="K343" i="4"/>
  <c r="P23" i="5"/>
  <c r="M13" i="5"/>
  <c r="P13" i="5" s="1"/>
  <c r="L45" i="5"/>
  <c r="L144" i="5"/>
  <c r="L333" i="5"/>
  <c r="N33" i="5"/>
  <c r="N13" i="5" s="1"/>
  <c r="O382" i="5"/>
  <c r="L31" i="5"/>
  <c r="L96" i="6"/>
  <c r="O96" i="6" s="1"/>
  <c r="O98" i="6"/>
  <c r="O330" i="6"/>
  <c r="O67" i="7"/>
  <c r="K398" i="8"/>
  <c r="M220" i="4"/>
  <c r="P45" i="5"/>
  <c r="M118" i="5"/>
  <c r="O141" i="5"/>
  <c r="P144" i="5"/>
  <c r="P221" i="5"/>
  <c r="O330" i="5"/>
  <c r="P333" i="5"/>
  <c r="K612" i="5"/>
  <c r="K616" i="5"/>
  <c r="K620" i="5"/>
  <c r="K624" i="5"/>
  <c r="M16" i="6"/>
  <c r="P16" i="6" s="1"/>
  <c r="O19" i="6"/>
  <c r="P119" i="6"/>
  <c r="M271" i="6"/>
  <c r="P31" i="7"/>
  <c r="M43" i="7"/>
  <c r="M220" i="7"/>
  <c r="P220" i="7" s="1"/>
  <c r="K418" i="7"/>
  <c r="M22" i="8"/>
  <c r="O119" i="8"/>
  <c r="K173" i="8"/>
  <c r="K376" i="8"/>
  <c r="L31" i="8"/>
  <c r="O456" i="8"/>
  <c r="N222" i="5"/>
  <c r="N220" i="5" s="1"/>
  <c r="M252" i="7"/>
  <c r="P254" i="7"/>
  <c r="M273" i="7"/>
  <c r="P275" i="7"/>
  <c r="P26" i="8"/>
  <c r="M16" i="8"/>
  <c r="P16" i="8" s="1"/>
  <c r="N26" i="8"/>
  <c r="N16" i="8" s="1"/>
  <c r="O311" i="10"/>
  <c r="L26" i="5"/>
  <c r="I367" i="7"/>
  <c r="K367" i="7" s="1"/>
  <c r="K369" i="7"/>
  <c r="K611" i="4"/>
  <c r="K615" i="4"/>
  <c r="K619" i="4"/>
  <c r="L19" i="5"/>
  <c r="L32" i="5"/>
  <c r="O385" i="6"/>
  <c r="M9" i="7"/>
  <c r="O54" i="9"/>
  <c r="M290" i="4"/>
  <c r="P290" i="4" s="1"/>
  <c r="M19" i="5"/>
  <c r="P291" i="5"/>
  <c r="K614" i="5"/>
  <c r="K622" i="5"/>
  <c r="L15" i="6"/>
  <c r="O15" i="6" s="1"/>
  <c r="P42" i="6"/>
  <c r="O54" i="6"/>
  <c r="O95" i="6"/>
  <c r="M14" i="7"/>
  <c r="P14" i="7" s="1"/>
  <c r="P67" i="7"/>
  <c r="O224" i="7"/>
  <c r="O330" i="7"/>
  <c r="O19" i="8"/>
  <c r="P19" i="9"/>
  <c r="O221" i="4"/>
  <c r="P224" i="4"/>
  <c r="P311" i="4"/>
  <c r="M11" i="5"/>
  <c r="N19" i="5"/>
  <c r="P34" i="5"/>
  <c r="O119" i="5"/>
  <c r="P122" i="5"/>
  <c r="M15" i="6"/>
  <c r="P15" i="6" s="1"/>
  <c r="P25" i="6"/>
  <c r="M29" i="6"/>
  <c r="P54" i="6"/>
  <c r="P95" i="6"/>
  <c r="O272" i="6"/>
  <c r="P275" i="6"/>
  <c r="K369" i="6"/>
  <c r="K613" i="6"/>
  <c r="K617" i="6"/>
  <c r="O221" i="7"/>
  <c r="P224" i="7"/>
  <c r="O272" i="7"/>
  <c r="L24" i="8"/>
  <c r="K270" i="8"/>
  <c r="M329" i="8"/>
  <c r="P144" i="4"/>
  <c r="P333" i="4"/>
  <c r="K612" i="4"/>
  <c r="K616" i="4"/>
  <c r="K620" i="4"/>
  <c r="K624" i="4"/>
  <c r="M16" i="5"/>
  <c r="P16" i="5" s="1"/>
  <c r="P31" i="6"/>
  <c r="P254" i="6"/>
  <c r="P144" i="7"/>
  <c r="O380" i="7"/>
  <c r="O457" i="7"/>
  <c r="M43" i="8"/>
  <c r="L122" i="8"/>
  <c r="O352" i="8"/>
  <c r="N43" i="8"/>
  <c r="N41" i="8" s="1"/>
  <c r="M142" i="8"/>
  <c r="P144" i="8"/>
  <c r="P11" i="9"/>
  <c r="M9" i="9"/>
  <c r="N26" i="6"/>
  <c r="N16" i="6" s="1"/>
  <c r="K614" i="6"/>
  <c r="P21" i="8"/>
  <c r="M11" i="8"/>
  <c r="M19" i="8"/>
  <c r="K613" i="4"/>
  <c r="K621" i="4"/>
  <c r="N19" i="8"/>
  <c r="P96" i="8"/>
  <c r="M94" i="8"/>
  <c r="P94" i="8" s="1"/>
  <c r="K614" i="8"/>
  <c r="K618" i="8"/>
  <c r="K622" i="8"/>
  <c r="K626" i="8"/>
  <c r="M22" i="9"/>
  <c r="M43" i="9"/>
  <c r="P312" i="9"/>
  <c r="M310" i="9"/>
  <c r="P310" i="9" s="1"/>
  <c r="P67" i="10"/>
  <c r="N31" i="10"/>
  <c r="L33" i="10"/>
  <c r="O33" i="10" s="1"/>
  <c r="O438" i="10"/>
  <c r="I367" i="8"/>
  <c r="K367" i="8" s="1"/>
  <c r="O458" i="9"/>
  <c r="L33" i="9"/>
  <c r="O33" i="9" s="1"/>
  <c r="P21" i="11"/>
  <c r="M11" i="11"/>
  <c r="M19" i="11"/>
  <c r="M13" i="9"/>
  <c r="P13" i="9" s="1"/>
  <c r="L120" i="9"/>
  <c r="O122" i="9"/>
  <c r="P24" i="10"/>
  <c r="M14" i="10"/>
  <c r="P14" i="10" s="1"/>
  <c r="M140" i="12"/>
  <c r="K623" i="8"/>
  <c r="O19" i="10"/>
  <c r="L26" i="10"/>
  <c r="O258" i="10"/>
  <c r="M312" i="10"/>
  <c r="P312" i="10" s="1"/>
  <c r="P314" i="10"/>
  <c r="K613" i="7"/>
  <c r="K617" i="7"/>
  <c r="K621" i="7"/>
  <c r="K625" i="7"/>
  <c r="O221" i="8"/>
  <c r="P224" i="8"/>
  <c r="P311" i="8"/>
  <c r="O95" i="9"/>
  <c r="M220" i="10"/>
  <c r="K617" i="10"/>
  <c r="K613" i="10"/>
  <c r="K616" i="10"/>
  <c r="K612" i="10"/>
  <c r="K619" i="10"/>
  <c r="K615" i="10"/>
  <c r="K611" i="10"/>
  <c r="K618" i="10"/>
  <c r="K614" i="10"/>
  <c r="P333" i="8"/>
  <c r="O439" i="8"/>
  <c r="K612" i="8"/>
  <c r="K616" i="8"/>
  <c r="K620" i="8"/>
  <c r="K624" i="8"/>
  <c r="L24" i="9"/>
  <c r="N34" i="9"/>
  <c r="N14" i="9" s="1"/>
  <c r="O439" i="9"/>
  <c r="O19" i="12"/>
  <c r="O21" i="9"/>
  <c r="L19" i="9"/>
  <c r="L57" i="9"/>
  <c r="L23" i="9"/>
  <c r="O24" i="10"/>
  <c r="N34" i="10"/>
  <c r="N14" i="10" s="1"/>
  <c r="O568" i="10"/>
  <c r="K614" i="7"/>
  <c r="L34" i="9"/>
  <c r="P19" i="10"/>
  <c r="M53" i="10"/>
  <c r="N32" i="11"/>
  <c r="N30" i="11" s="1"/>
  <c r="O457" i="11"/>
  <c r="K613" i="8"/>
  <c r="K621" i="8"/>
  <c r="M28" i="9"/>
  <c r="P28" i="9" s="1"/>
  <c r="M220" i="9"/>
  <c r="P273" i="9"/>
  <c r="M271" i="9"/>
  <c r="P271" i="9" s="1"/>
  <c r="M120" i="9"/>
  <c r="P314" i="9"/>
  <c r="N26" i="10"/>
  <c r="N16" i="10" s="1"/>
  <c r="M41" i="10"/>
  <c r="N55" i="10"/>
  <c r="N53" i="10" s="1"/>
  <c r="M273" i="10"/>
  <c r="K622" i="10"/>
  <c r="L224" i="11"/>
  <c r="L26" i="12"/>
  <c r="L34" i="12"/>
  <c r="O354" i="12"/>
  <c r="O141" i="9"/>
  <c r="P221" i="9"/>
  <c r="O330" i="9"/>
  <c r="O61" i="12"/>
  <c r="N55" i="12"/>
  <c r="N53" i="12" s="1"/>
  <c r="N26" i="12"/>
  <c r="N16" i="12" s="1"/>
  <c r="O42" i="9"/>
  <c r="P57" i="9"/>
  <c r="P141" i="9"/>
  <c r="P330" i="9"/>
  <c r="M22" i="10"/>
  <c r="O67" i="10"/>
  <c r="M43" i="11"/>
  <c r="P45" i="11"/>
  <c r="K624" i="10"/>
  <c r="K626" i="10"/>
  <c r="P22" i="11"/>
  <c r="M12" i="11"/>
  <c r="M20" i="11"/>
  <c r="O141" i="11"/>
  <c r="P68" i="12"/>
  <c r="M66" i="12"/>
  <c r="P66" i="12" s="1"/>
  <c r="M118" i="12"/>
  <c r="P118" i="12" s="1"/>
  <c r="P119" i="12"/>
  <c r="P31" i="11"/>
  <c r="M29" i="11"/>
  <c r="M220" i="11"/>
  <c r="P221" i="11"/>
  <c r="M94" i="12"/>
  <c r="P45" i="10"/>
  <c r="K620" i="10"/>
  <c r="L23" i="11"/>
  <c r="O330" i="11"/>
  <c r="N19" i="12"/>
  <c r="P251" i="9"/>
  <c r="O291" i="9"/>
  <c r="L23" i="10"/>
  <c r="O42" i="10"/>
  <c r="P57" i="10"/>
  <c r="P141" i="10"/>
  <c r="P330" i="10"/>
  <c r="K631" i="10"/>
  <c r="K189" i="11"/>
  <c r="L32" i="11"/>
  <c r="O352" i="11"/>
  <c r="P26" i="12"/>
  <c r="M16" i="12"/>
  <c r="P16" i="12" s="1"/>
  <c r="M53" i="12"/>
  <c r="L254" i="13"/>
  <c r="L24" i="13"/>
  <c r="K614" i="9"/>
  <c r="K622" i="9"/>
  <c r="L15" i="10"/>
  <c r="O15" i="10" s="1"/>
  <c r="O25" i="10"/>
  <c r="P33" i="10"/>
  <c r="P98" i="10"/>
  <c r="K625" i="10"/>
  <c r="P57" i="11"/>
  <c r="K621" i="10"/>
  <c r="M142" i="11"/>
  <c r="P144" i="11"/>
  <c r="L31" i="11"/>
  <c r="O565" i="11"/>
  <c r="M94" i="11"/>
  <c r="P94" i="11" s="1"/>
  <c r="N222" i="11"/>
  <c r="N220" i="11" s="1"/>
  <c r="P224" i="11"/>
  <c r="M331" i="11"/>
  <c r="P333" i="11"/>
  <c r="L24" i="12"/>
  <c r="M271" i="12"/>
  <c r="P271" i="12" s="1"/>
  <c r="M41" i="13"/>
  <c r="L32" i="22"/>
  <c r="O457" i="22"/>
  <c r="L34" i="22"/>
  <c r="O555" i="22"/>
  <c r="O455" i="12"/>
  <c r="K562" i="12"/>
  <c r="M96" i="13"/>
  <c r="P96" i="13" s="1"/>
  <c r="P98" i="13"/>
  <c r="K620" i="11"/>
  <c r="K624" i="11"/>
  <c r="L275" i="12"/>
  <c r="K424" i="12"/>
  <c r="K435" i="12"/>
  <c r="M28" i="13"/>
  <c r="P28" i="13" s="1"/>
  <c r="K229" i="13"/>
  <c r="L34" i="13"/>
  <c r="O385" i="13"/>
  <c r="P95" i="14"/>
  <c r="L15" i="11"/>
  <c r="O15" i="11" s="1"/>
  <c r="P98" i="11"/>
  <c r="M14" i="12"/>
  <c r="P14" i="12" s="1"/>
  <c r="N22" i="12"/>
  <c r="K420" i="12"/>
  <c r="P32" i="13"/>
  <c r="M30" i="13"/>
  <c r="P30" i="13" s="1"/>
  <c r="M53" i="13"/>
  <c r="P70" i="13"/>
  <c r="M22" i="13"/>
  <c r="M68" i="13"/>
  <c r="P292" i="13"/>
  <c r="O439" i="13"/>
  <c r="M15" i="11"/>
  <c r="P15" i="11" s="1"/>
  <c r="P54" i="11"/>
  <c r="P95" i="11"/>
  <c r="O272" i="11"/>
  <c r="M310" i="11"/>
  <c r="P310" i="11" s="1"/>
  <c r="K369" i="11"/>
  <c r="K621" i="11"/>
  <c r="P251" i="12"/>
  <c r="P19" i="13"/>
  <c r="M13" i="13"/>
  <c r="P13" i="13" s="1"/>
  <c r="P33" i="13"/>
  <c r="P54" i="14"/>
  <c r="O437" i="15"/>
  <c r="L32" i="15"/>
  <c r="O251" i="11"/>
  <c r="P254" i="11"/>
  <c r="P272" i="11"/>
  <c r="L31" i="12"/>
  <c r="P45" i="12"/>
  <c r="O141" i="12"/>
  <c r="P144" i="12"/>
  <c r="O25" i="13"/>
  <c r="L15" i="13"/>
  <c r="O15" i="13" s="1"/>
  <c r="K349" i="12"/>
  <c r="L19" i="13"/>
  <c r="K65" i="13"/>
  <c r="O353" i="14"/>
  <c r="L33" i="14"/>
  <c r="O33" i="14" s="1"/>
  <c r="L294" i="13"/>
  <c r="L23" i="13"/>
  <c r="N19" i="11"/>
  <c r="M15" i="12"/>
  <c r="M29" i="12"/>
  <c r="M252" i="12"/>
  <c r="P254" i="12"/>
  <c r="K624" i="12"/>
  <c r="K620" i="12"/>
  <c r="K623" i="12"/>
  <c r="K626" i="12"/>
  <c r="K622" i="12"/>
  <c r="O67" i="13"/>
  <c r="M140" i="13"/>
  <c r="M16" i="11"/>
  <c r="P16" i="11" s="1"/>
  <c r="P221" i="12"/>
  <c r="K432" i="12"/>
  <c r="O599" i="12"/>
  <c r="K625" i="12"/>
  <c r="P57" i="13"/>
  <c r="N22" i="13"/>
  <c r="O279" i="13"/>
  <c r="L26" i="13"/>
  <c r="O458" i="13"/>
  <c r="L33" i="13"/>
  <c r="O33" i="13" s="1"/>
  <c r="M14" i="13"/>
  <c r="P14" i="13" s="1"/>
  <c r="M120" i="13"/>
  <c r="K474" i="13"/>
  <c r="P25" i="14"/>
  <c r="M15" i="14"/>
  <c r="P15" i="14" s="1"/>
  <c r="O54" i="14"/>
  <c r="L70" i="14"/>
  <c r="O95" i="14"/>
  <c r="K427" i="14"/>
  <c r="P11" i="15"/>
  <c r="M9" i="15"/>
  <c r="P19" i="15"/>
  <c r="M120" i="15"/>
  <c r="P122" i="15"/>
  <c r="O535" i="15"/>
  <c r="O600" i="15"/>
  <c r="L33" i="15"/>
  <c r="O33" i="15" s="1"/>
  <c r="L31" i="13"/>
  <c r="O141" i="13"/>
  <c r="P144" i="13"/>
  <c r="P221" i="13"/>
  <c r="O330" i="13"/>
  <c r="P333" i="13"/>
  <c r="K564" i="13"/>
  <c r="L26" i="14"/>
  <c r="O74" i="14"/>
  <c r="O272" i="14"/>
  <c r="P312" i="14"/>
  <c r="M310" i="14"/>
  <c r="P310" i="14" s="1"/>
  <c r="L34" i="14"/>
  <c r="O385" i="14"/>
  <c r="K455" i="14"/>
  <c r="M94" i="15"/>
  <c r="P94" i="15" s="1"/>
  <c r="K614" i="12"/>
  <c r="K618" i="12"/>
  <c r="K466" i="13"/>
  <c r="N55" i="14"/>
  <c r="N53" i="14" s="1"/>
  <c r="N22" i="14"/>
  <c r="M96" i="14"/>
  <c r="P96" i="14" s="1"/>
  <c r="P98" i="14"/>
  <c r="M220" i="14"/>
  <c r="O251" i="15"/>
  <c r="L26" i="16"/>
  <c r="O74" i="16"/>
  <c r="P98" i="18"/>
  <c r="M96" i="18"/>
  <c r="P96" i="18" s="1"/>
  <c r="P54" i="13"/>
  <c r="P95" i="13"/>
  <c r="O272" i="13"/>
  <c r="K369" i="13"/>
  <c r="L314" i="14"/>
  <c r="O318" i="15"/>
  <c r="L26" i="15"/>
  <c r="M118" i="17"/>
  <c r="P221" i="15"/>
  <c r="M220" i="15"/>
  <c r="K611" i="12"/>
  <c r="K615" i="12"/>
  <c r="K619" i="12"/>
  <c r="P294" i="13"/>
  <c r="P24" i="15"/>
  <c r="M14" i="15"/>
  <c r="P14" i="15" s="1"/>
  <c r="M329" i="16"/>
  <c r="L273" i="14"/>
  <c r="O273" i="14" s="1"/>
  <c r="O275" i="14"/>
  <c r="P30" i="15"/>
  <c r="M28" i="15"/>
  <c r="P28" i="15" s="1"/>
  <c r="M66" i="15"/>
  <c r="P66" i="15" s="1"/>
  <c r="P67" i="15"/>
  <c r="M11" i="13"/>
  <c r="N19" i="13"/>
  <c r="L24" i="14"/>
  <c r="M273" i="14"/>
  <c r="P275" i="14"/>
  <c r="L32" i="14"/>
  <c r="O566" i="14"/>
  <c r="K612" i="12"/>
  <c r="M16" i="13"/>
  <c r="P16" i="13" s="1"/>
  <c r="N22" i="15"/>
  <c r="O25" i="14"/>
  <c r="L15" i="14"/>
  <c r="O15" i="14" s="1"/>
  <c r="P42" i="14"/>
  <c r="M271" i="15"/>
  <c r="P272" i="15"/>
  <c r="M14" i="14"/>
  <c r="P14" i="14" s="1"/>
  <c r="M28" i="14"/>
  <c r="P28" i="14" s="1"/>
  <c r="M120" i="14"/>
  <c r="N55" i="15"/>
  <c r="L252" i="15"/>
  <c r="O254" i="15"/>
  <c r="K635" i="15"/>
  <c r="L23" i="16"/>
  <c r="K219" i="16"/>
  <c r="L224" i="16"/>
  <c r="L23" i="14"/>
  <c r="O42" i="14"/>
  <c r="P57" i="14"/>
  <c r="P141" i="14"/>
  <c r="P330" i="14"/>
  <c r="M22" i="15"/>
  <c r="L57" i="15"/>
  <c r="O67" i="15"/>
  <c r="P70" i="15"/>
  <c r="L122" i="15"/>
  <c r="L31" i="16"/>
  <c r="M53" i="16"/>
  <c r="P54" i="16"/>
  <c r="O61" i="16"/>
  <c r="N55" i="16"/>
  <c r="P55" i="16" s="1"/>
  <c r="N26" i="16"/>
  <c r="N16" i="16" s="1"/>
  <c r="K189" i="16"/>
  <c r="O251" i="16"/>
  <c r="M273" i="16"/>
  <c r="P275" i="16"/>
  <c r="K341" i="16"/>
  <c r="K614" i="13"/>
  <c r="K618" i="13"/>
  <c r="K622" i="13"/>
  <c r="K626" i="13"/>
  <c r="O349" i="15"/>
  <c r="M11" i="16"/>
  <c r="P31" i="16"/>
  <c r="M29" i="16"/>
  <c r="P68" i="16"/>
  <c r="M66" i="16"/>
  <c r="P66" i="16" s="1"/>
  <c r="M94" i="16"/>
  <c r="P95" i="16"/>
  <c r="M220" i="16"/>
  <c r="L24" i="16"/>
  <c r="L31" i="15"/>
  <c r="P144" i="15"/>
  <c r="M142" i="15"/>
  <c r="M41" i="16"/>
  <c r="K611" i="13"/>
  <c r="K615" i="13"/>
  <c r="K619" i="13"/>
  <c r="M13" i="14"/>
  <c r="P13" i="14" s="1"/>
  <c r="L19" i="14"/>
  <c r="M55" i="14"/>
  <c r="P251" i="14"/>
  <c r="O291" i="14"/>
  <c r="O42" i="15"/>
  <c r="P57" i="15"/>
  <c r="O119" i="15"/>
  <c r="K345" i="15"/>
  <c r="O582" i="15"/>
  <c r="M19" i="16"/>
  <c r="P25" i="16"/>
  <c r="M15" i="16"/>
  <c r="P15" i="16" s="1"/>
  <c r="M19" i="14"/>
  <c r="K614" i="14"/>
  <c r="K618" i="14"/>
  <c r="K622" i="14"/>
  <c r="K626" i="14"/>
  <c r="L15" i="15"/>
  <c r="O15" i="15" s="1"/>
  <c r="P98" i="15"/>
  <c r="K173" i="15"/>
  <c r="K219" i="15"/>
  <c r="P275" i="15"/>
  <c r="N19" i="16"/>
  <c r="K108" i="16"/>
  <c r="M11" i="14"/>
  <c r="P224" i="15"/>
  <c r="N222" i="15"/>
  <c r="K235" i="15"/>
  <c r="K270" i="15"/>
  <c r="M140" i="16"/>
  <c r="K612" i="13"/>
  <c r="P26" i="16"/>
  <c r="M16" i="16"/>
  <c r="P16" i="16" s="1"/>
  <c r="N22" i="16"/>
  <c r="N96" i="16"/>
  <c r="N94" i="16" s="1"/>
  <c r="P98" i="16"/>
  <c r="M22" i="16"/>
  <c r="M252" i="16"/>
  <c r="P254" i="16"/>
  <c r="O272" i="16"/>
  <c r="N31" i="17"/>
  <c r="K611" i="14"/>
  <c r="K615" i="14"/>
  <c r="M13" i="15"/>
  <c r="P13" i="15" s="1"/>
  <c r="P254" i="15"/>
  <c r="P333" i="15"/>
  <c r="M331" i="15"/>
  <c r="P272" i="16"/>
  <c r="O383" i="16"/>
  <c r="O272" i="15"/>
  <c r="K369" i="15"/>
  <c r="K613" i="15"/>
  <c r="K617" i="15"/>
  <c r="K621" i="15"/>
  <c r="K625" i="15"/>
  <c r="O221" i="16"/>
  <c r="P224" i="16"/>
  <c r="P311" i="16"/>
  <c r="K425" i="16"/>
  <c r="N19" i="17"/>
  <c r="N15" i="17"/>
  <c r="M53" i="17"/>
  <c r="P54" i="17"/>
  <c r="M292" i="17"/>
  <c r="P292" i="17" s="1"/>
  <c r="P294" i="17"/>
  <c r="K65" i="18"/>
  <c r="P68" i="19"/>
  <c r="M66" i="19"/>
  <c r="P66" i="19" s="1"/>
  <c r="O382" i="19"/>
  <c r="L31" i="19"/>
  <c r="L11" i="19" s="1"/>
  <c r="O251" i="17"/>
  <c r="M19" i="18"/>
  <c r="P21" i="18"/>
  <c r="M11" i="18"/>
  <c r="P251" i="17"/>
  <c r="N33" i="18"/>
  <c r="N13" i="18" s="1"/>
  <c r="L23" i="17"/>
  <c r="P95" i="17"/>
  <c r="I367" i="17"/>
  <c r="K367" i="17" s="1"/>
  <c r="K369" i="17"/>
  <c r="O459" i="17"/>
  <c r="L34" i="17"/>
  <c r="K421" i="18"/>
  <c r="O458" i="18"/>
  <c r="L33" i="18"/>
  <c r="O33" i="18" s="1"/>
  <c r="P23" i="17"/>
  <c r="M13" i="17"/>
  <c r="P13" i="17" s="1"/>
  <c r="L31" i="17"/>
  <c r="L252" i="17"/>
  <c r="O252" i="17" s="1"/>
  <c r="O254" i="17"/>
  <c r="O291" i="17"/>
  <c r="N26" i="18"/>
  <c r="N16" i="18" s="1"/>
  <c r="N43" i="18"/>
  <c r="N41" i="18" s="1"/>
  <c r="O437" i="18"/>
  <c r="O272" i="19"/>
  <c r="O311" i="15"/>
  <c r="P31" i="17"/>
  <c r="M29" i="17"/>
  <c r="L144" i="17"/>
  <c r="M22" i="17"/>
  <c r="M252" i="17"/>
  <c r="P252" i="17" s="1"/>
  <c r="P254" i="17"/>
  <c r="O272" i="17"/>
  <c r="K328" i="17"/>
  <c r="K634" i="17"/>
  <c r="M68" i="18"/>
  <c r="M66" i="18" s="1"/>
  <c r="P70" i="18"/>
  <c r="M22" i="18"/>
  <c r="L24" i="17"/>
  <c r="O74" i="17"/>
  <c r="P272" i="17"/>
  <c r="P42" i="18"/>
  <c r="M41" i="18"/>
  <c r="K81" i="18"/>
  <c r="L31" i="18"/>
  <c r="O351" i="18"/>
  <c r="O49" i="20"/>
  <c r="L26" i="20"/>
  <c r="L224" i="17"/>
  <c r="L333" i="17"/>
  <c r="L32" i="17"/>
  <c r="O553" i="17"/>
  <c r="P19" i="19"/>
  <c r="O553" i="19"/>
  <c r="L32" i="19"/>
  <c r="M14" i="16"/>
  <c r="P14" i="16" s="1"/>
  <c r="K345" i="16"/>
  <c r="P25" i="17"/>
  <c r="M15" i="17"/>
  <c r="P15" i="17" s="1"/>
  <c r="N22" i="17"/>
  <c r="N96" i="17"/>
  <c r="N94" i="17" s="1"/>
  <c r="M273" i="17"/>
  <c r="P275" i="17"/>
  <c r="K613" i="16"/>
  <c r="K617" i="16"/>
  <c r="K621" i="16"/>
  <c r="K625" i="16"/>
  <c r="O221" i="17"/>
  <c r="M16" i="18"/>
  <c r="P16" i="18" s="1"/>
  <c r="K80" i="18"/>
  <c r="K229" i="18"/>
  <c r="P25" i="19"/>
  <c r="M15" i="19"/>
  <c r="P15" i="19" s="1"/>
  <c r="L24" i="19"/>
  <c r="L57" i="19"/>
  <c r="L23" i="19"/>
  <c r="K138" i="19"/>
  <c r="K158" i="19"/>
  <c r="K617" i="17"/>
  <c r="N252" i="19"/>
  <c r="N250" i="19" s="1"/>
  <c r="P254" i="19"/>
  <c r="O291" i="19"/>
  <c r="P9" i="20"/>
  <c r="P54" i="19"/>
  <c r="P11" i="20"/>
  <c r="O57" i="21"/>
  <c r="K611" i="16"/>
  <c r="K615" i="16"/>
  <c r="K619" i="16"/>
  <c r="K623" i="16"/>
  <c r="L15" i="18"/>
  <c r="O15" i="18" s="1"/>
  <c r="M28" i="18"/>
  <c r="P28" i="18" s="1"/>
  <c r="M120" i="18"/>
  <c r="P120" i="18" s="1"/>
  <c r="P122" i="18"/>
  <c r="K380" i="18"/>
  <c r="K593" i="18"/>
  <c r="M19" i="17"/>
  <c r="P291" i="17"/>
  <c r="K614" i="17"/>
  <c r="K618" i="17"/>
  <c r="K622" i="17"/>
  <c r="K626" i="17"/>
  <c r="L19" i="18"/>
  <c r="L26" i="18"/>
  <c r="P252" i="18"/>
  <c r="M250" i="18"/>
  <c r="P250" i="18" s="1"/>
  <c r="O385" i="18"/>
  <c r="L34" i="18"/>
  <c r="P23" i="19"/>
  <c r="M13" i="19"/>
  <c r="P13" i="19" s="1"/>
  <c r="M118" i="19"/>
  <c r="L333" i="19"/>
  <c r="M11" i="17"/>
  <c r="P122" i="17"/>
  <c r="L23" i="18"/>
  <c r="M220" i="18"/>
  <c r="K429" i="18"/>
  <c r="M22" i="19"/>
  <c r="M273" i="19"/>
  <c r="P275" i="19"/>
  <c r="K285" i="19"/>
  <c r="O406" i="19"/>
  <c r="L34" i="19"/>
  <c r="O311" i="20"/>
  <c r="K612" i="16"/>
  <c r="K620" i="16"/>
  <c r="M30" i="17"/>
  <c r="P30" i="17" s="1"/>
  <c r="M28" i="19"/>
  <c r="P28" i="19" s="1"/>
  <c r="P29" i="19"/>
  <c r="N22" i="19"/>
  <c r="M94" i="19"/>
  <c r="P95" i="19"/>
  <c r="M250" i="19"/>
  <c r="P251" i="19"/>
  <c r="M292" i="19"/>
  <c r="P294" i="19"/>
  <c r="M329" i="19"/>
  <c r="K611" i="17"/>
  <c r="K615" i="17"/>
  <c r="M13" i="18"/>
  <c r="P13" i="18" s="1"/>
  <c r="O61" i="18"/>
  <c r="N68" i="18"/>
  <c r="L254" i="18"/>
  <c r="L26" i="19"/>
  <c r="L33" i="19"/>
  <c r="O33" i="19" s="1"/>
  <c r="M55" i="20"/>
  <c r="P57" i="20"/>
  <c r="M22" i="20"/>
  <c r="P67" i="20"/>
  <c r="M14" i="17"/>
  <c r="P14" i="17" s="1"/>
  <c r="K64" i="18"/>
  <c r="N331" i="18"/>
  <c r="K425" i="18"/>
  <c r="L45" i="19"/>
  <c r="N34" i="19"/>
  <c r="N14" i="19" s="1"/>
  <c r="O385" i="19"/>
  <c r="K397" i="19"/>
  <c r="K455" i="19"/>
  <c r="P95" i="18"/>
  <c r="M331" i="18"/>
  <c r="K369" i="18"/>
  <c r="P224" i="19"/>
  <c r="K199" i="20"/>
  <c r="M222" i="20"/>
  <c r="P224" i="20"/>
  <c r="N33" i="20"/>
  <c r="N13" i="20" s="1"/>
  <c r="M14" i="21"/>
  <c r="P14" i="21" s="1"/>
  <c r="P34" i="21"/>
  <c r="M312" i="19"/>
  <c r="P252" i="20"/>
  <c r="M250" i="20"/>
  <c r="P250" i="20" s="1"/>
  <c r="P291" i="20"/>
  <c r="K435" i="20"/>
  <c r="K533" i="20"/>
  <c r="K628" i="20"/>
  <c r="M94" i="21"/>
  <c r="P94" i="21" s="1"/>
  <c r="P95" i="21"/>
  <c r="O337" i="21"/>
  <c r="K350" i="21"/>
  <c r="O437" i="21"/>
  <c r="L32" i="21"/>
  <c r="M310" i="22"/>
  <c r="P310" i="22" s="1"/>
  <c r="P311" i="22"/>
  <c r="K402" i="19"/>
  <c r="K430" i="19"/>
  <c r="P24" i="20"/>
  <c r="O42" i="20"/>
  <c r="N26" i="20"/>
  <c r="N16" i="20" s="1"/>
  <c r="L96" i="20"/>
  <c r="O96" i="20" s="1"/>
  <c r="O98" i="20"/>
  <c r="K618" i="20"/>
  <c r="K614" i="20"/>
  <c r="K617" i="20"/>
  <c r="K613" i="20"/>
  <c r="K616" i="20"/>
  <c r="K612" i="20"/>
  <c r="K619" i="20"/>
  <c r="K615" i="20"/>
  <c r="K611" i="20"/>
  <c r="M55" i="21"/>
  <c r="P57" i="21"/>
  <c r="L23" i="20"/>
  <c r="K615" i="18"/>
  <c r="K619" i="18"/>
  <c r="O21" i="20"/>
  <c r="L19" i="20"/>
  <c r="O21" i="21"/>
  <c r="L19" i="21"/>
  <c r="P67" i="18"/>
  <c r="O311" i="18"/>
  <c r="N55" i="19"/>
  <c r="N53" i="19" s="1"/>
  <c r="K619" i="19"/>
  <c r="K615" i="19"/>
  <c r="K611" i="19"/>
  <c r="K618" i="19"/>
  <c r="K614" i="19"/>
  <c r="K617" i="19"/>
  <c r="K613" i="19"/>
  <c r="P19" i="20"/>
  <c r="L32" i="20"/>
  <c r="O457" i="20"/>
  <c r="P21" i="21"/>
  <c r="M11" i="21"/>
  <c r="M19" i="21"/>
  <c r="M312" i="20"/>
  <c r="P314" i="20"/>
  <c r="N26" i="21"/>
  <c r="N16" i="21" s="1"/>
  <c r="N43" i="21"/>
  <c r="N41" i="21" s="1"/>
  <c r="M222" i="22"/>
  <c r="P222" i="22" s="1"/>
  <c r="P224" i="22"/>
  <c r="M22" i="22"/>
  <c r="K612" i="18"/>
  <c r="K620" i="18"/>
  <c r="M16" i="19"/>
  <c r="P16" i="19" s="1"/>
  <c r="K482" i="19"/>
  <c r="M9" i="19"/>
  <c r="M14" i="19"/>
  <c r="P14" i="19" s="1"/>
  <c r="N22" i="20"/>
  <c r="N31" i="20"/>
  <c r="K632" i="20"/>
  <c r="P29" i="21"/>
  <c r="O272" i="21"/>
  <c r="K623" i="20"/>
  <c r="M13" i="21"/>
  <c r="P13" i="21" s="1"/>
  <c r="O119" i="21"/>
  <c r="K189" i="21"/>
  <c r="O353" i="22"/>
  <c r="L33" i="22"/>
  <c r="O33" i="22" s="1"/>
  <c r="N19" i="21"/>
  <c r="N96" i="21"/>
  <c r="N94" i="21" s="1"/>
  <c r="N96" i="22"/>
  <c r="N94" i="22" s="1"/>
  <c r="N22" i="22"/>
  <c r="P45" i="20"/>
  <c r="M118" i="20"/>
  <c r="P118" i="20" s="1"/>
  <c r="O141" i="20"/>
  <c r="P221" i="20"/>
  <c r="O330" i="20"/>
  <c r="K620" i="20"/>
  <c r="K624" i="20"/>
  <c r="M16" i="21"/>
  <c r="P16" i="21" s="1"/>
  <c r="M30" i="21"/>
  <c r="P30" i="21" s="1"/>
  <c r="M273" i="21"/>
  <c r="L26" i="22"/>
  <c r="O74" i="22"/>
  <c r="O272" i="22"/>
  <c r="P141" i="20"/>
  <c r="P330" i="20"/>
  <c r="O70" i="21"/>
  <c r="L68" i="21"/>
  <c r="M120" i="21"/>
  <c r="M290" i="21"/>
  <c r="P290" i="21" s="1"/>
  <c r="P292" i="21"/>
  <c r="M19" i="22"/>
  <c r="P25" i="22"/>
  <c r="M15" i="22"/>
  <c r="P15" i="22" s="1"/>
  <c r="N53" i="21"/>
  <c r="O221" i="22"/>
  <c r="M329" i="22"/>
  <c r="N31" i="22"/>
  <c r="P54" i="22"/>
  <c r="K451" i="21"/>
  <c r="P95" i="22"/>
  <c r="M13" i="20"/>
  <c r="P13" i="20" s="1"/>
  <c r="L23" i="21"/>
  <c r="M41" i="22"/>
  <c r="L122" i="22"/>
  <c r="L23" i="22"/>
  <c r="M273" i="22"/>
  <c r="P275" i="22"/>
  <c r="L314" i="22"/>
  <c r="L24" i="22"/>
  <c r="K622" i="20"/>
  <c r="L15" i="21"/>
  <c r="O15" i="21" s="1"/>
  <c r="P67" i="21"/>
  <c r="M250" i="21"/>
  <c r="O406" i="21"/>
  <c r="K421" i="21"/>
  <c r="N252" i="22"/>
  <c r="N250" i="22" s="1"/>
  <c r="M11" i="22"/>
  <c r="M252" i="22"/>
  <c r="I367" i="22"/>
  <c r="K367" i="22" s="1"/>
  <c r="P98" i="21"/>
  <c r="M14" i="22"/>
  <c r="P14" i="22" s="1"/>
  <c r="P67" i="22"/>
  <c r="K369" i="21"/>
  <c r="K613" i="21"/>
  <c r="K617" i="21"/>
  <c r="K621" i="21"/>
  <c r="K625" i="21"/>
  <c r="P294" i="21"/>
  <c r="K614" i="21"/>
  <c r="K622" i="21"/>
  <c r="M29" i="22"/>
  <c r="K613" i="22"/>
  <c r="K621" i="22"/>
  <c r="N55" i="22"/>
  <c r="N12" i="9" l="1"/>
  <c r="N11" i="16"/>
  <c r="N9" i="16" s="1"/>
  <c r="P140" i="12"/>
  <c r="L94" i="5"/>
  <c r="P142" i="12"/>
  <c r="O57" i="16"/>
  <c r="K368" i="1"/>
  <c r="L94" i="17"/>
  <c r="O94" i="17" s="1"/>
  <c r="L96" i="7"/>
  <c r="K591" i="1"/>
  <c r="O275" i="5"/>
  <c r="L331" i="20"/>
  <c r="L329" i="20" s="1"/>
  <c r="O329" i="20" s="1"/>
  <c r="O98" i="16"/>
  <c r="K629" i="1"/>
  <c r="K451" i="1"/>
  <c r="K270" i="1"/>
  <c r="O254" i="22"/>
  <c r="K449" i="1"/>
  <c r="O404" i="1"/>
  <c r="P140" i="16"/>
  <c r="O57" i="2"/>
  <c r="K628" i="1"/>
  <c r="O122" i="7"/>
  <c r="K349" i="1"/>
  <c r="P273" i="21"/>
  <c r="K595" i="1"/>
  <c r="K498" i="1"/>
  <c r="K109" i="1"/>
  <c r="K633" i="1"/>
  <c r="O96" i="18"/>
  <c r="K65" i="1"/>
  <c r="O122" i="14"/>
  <c r="K427" i="1"/>
  <c r="K215" i="1"/>
  <c r="L292" i="20"/>
  <c r="O292" i="20" s="1"/>
  <c r="O142" i="6"/>
  <c r="P43" i="6"/>
  <c r="L142" i="9"/>
  <c r="L140" i="9" s="1"/>
  <c r="M118" i="3"/>
  <c r="P118" i="3" s="1"/>
  <c r="L96" i="9"/>
  <c r="O96" i="9" s="1"/>
  <c r="L273" i="3"/>
  <c r="L271" i="3" s="1"/>
  <c r="K377" i="1"/>
  <c r="K632" i="1"/>
  <c r="O98" i="18"/>
  <c r="P290" i="18"/>
  <c r="P55" i="7"/>
  <c r="K200" i="1"/>
  <c r="K204" i="1"/>
  <c r="O337" i="1"/>
  <c r="N29" i="3"/>
  <c r="N28" i="3" s="1"/>
  <c r="P252" i="12"/>
  <c r="P222" i="17"/>
  <c r="K425" i="1"/>
  <c r="K465" i="1"/>
  <c r="K420" i="1"/>
  <c r="P292" i="2"/>
  <c r="P273" i="19"/>
  <c r="L68" i="9"/>
  <c r="O68" i="9" s="1"/>
  <c r="K328" i="1"/>
  <c r="K630" i="1"/>
  <c r="L252" i="14"/>
  <c r="L312" i="4"/>
  <c r="O312" i="4" s="1"/>
  <c r="O34" i="7"/>
  <c r="O597" i="1"/>
  <c r="K626" i="1"/>
  <c r="K533" i="1"/>
  <c r="K623" i="1"/>
  <c r="K624" i="1"/>
  <c r="K622" i="1"/>
  <c r="K289" i="1"/>
  <c r="K431" i="1"/>
  <c r="P331" i="6"/>
  <c r="P120" i="2"/>
  <c r="K621" i="1"/>
  <c r="P122" i="1"/>
  <c r="L55" i="7"/>
  <c r="O55" i="7" s="1"/>
  <c r="K635" i="1"/>
  <c r="K424" i="1"/>
  <c r="K81" i="1"/>
  <c r="K185" i="1"/>
  <c r="K466" i="1"/>
  <c r="K620" i="1"/>
  <c r="L331" i="7"/>
  <c r="O331" i="7" s="1"/>
  <c r="P45" i="1"/>
  <c r="P329" i="16"/>
  <c r="K213" i="1"/>
  <c r="K189" i="1"/>
  <c r="K133" i="1"/>
  <c r="K402" i="1"/>
  <c r="M271" i="13"/>
  <c r="P271" i="13" s="1"/>
  <c r="M66" i="22"/>
  <c r="P66" i="22" s="1"/>
  <c r="L142" i="12"/>
  <c r="O142" i="12" s="1"/>
  <c r="O43" i="15"/>
  <c r="K86" i="1"/>
  <c r="O333" i="18"/>
  <c r="P312" i="18"/>
  <c r="O566" i="1"/>
  <c r="K450" i="1"/>
  <c r="K345" i="1"/>
  <c r="N118" i="5"/>
  <c r="P118" i="5" s="1"/>
  <c r="O271" i="16"/>
  <c r="O294" i="16"/>
  <c r="K497" i="1"/>
  <c r="O34" i="18"/>
  <c r="O406" i="1"/>
  <c r="O275" i="18"/>
  <c r="M310" i="7"/>
  <c r="P310" i="7" s="1"/>
  <c r="O437" i="1"/>
  <c r="P43" i="15"/>
  <c r="M20" i="21"/>
  <c r="L142" i="4"/>
  <c r="O142" i="4" s="1"/>
  <c r="P22" i="21"/>
  <c r="K324" i="1"/>
  <c r="K84" i="1"/>
  <c r="O45" i="15"/>
  <c r="K426" i="1"/>
  <c r="K216" i="1"/>
  <c r="O70" i="22"/>
  <c r="L222" i="13"/>
  <c r="L220" i="13" s="1"/>
  <c r="P55" i="4"/>
  <c r="O275" i="2"/>
  <c r="N29" i="14"/>
  <c r="N28" i="14" s="1"/>
  <c r="M94" i="17"/>
  <c r="P94" i="17" s="1"/>
  <c r="O333" i="16"/>
  <c r="P55" i="13"/>
  <c r="O224" i="20"/>
  <c r="L68" i="2"/>
  <c r="N28" i="6"/>
  <c r="L11" i="14"/>
  <c r="O11" i="14" s="1"/>
  <c r="L96" i="8"/>
  <c r="O96" i="8" s="1"/>
  <c r="P142" i="17"/>
  <c r="K343" i="1"/>
  <c r="K264" i="1"/>
  <c r="O254" i="21"/>
  <c r="O312" i="18"/>
  <c r="P120" i="22"/>
  <c r="O98" i="19"/>
  <c r="P292" i="5"/>
  <c r="P53" i="4"/>
  <c r="L292" i="2"/>
  <c r="O292" i="2" s="1"/>
  <c r="P41" i="20"/>
  <c r="O142" i="10"/>
  <c r="L312" i="7"/>
  <c r="O312" i="7" s="1"/>
  <c r="P140" i="2"/>
  <c r="O34" i="17"/>
  <c r="O98" i="17"/>
  <c r="N11" i="4"/>
  <c r="N9" i="4" s="1"/>
  <c r="L43" i="3"/>
  <c r="O43" i="3" s="1"/>
  <c r="O292" i="6"/>
  <c r="K267" i="1"/>
  <c r="O49" i="1"/>
  <c r="K429" i="1"/>
  <c r="O292" i="5"/>
  <c r="O224" i="14"/>
  <c r="O294" i="9"/>
  <c r="L312" i="5"/>
  <c r="L310" i="5" s="1"/>
  <c r="O310" i="5" s="1"/>
  <c r="L331" i="2"/>
  <c r="L329" i="2" s="1"/>
  <c r="P331" i="11"/>
  <c r="O551" i="1"/>
  <c r="O98" i="10"/>
  <c r="O224" i="5"/>
  <c r="L222" i="4"/>
  <c r="O222" i="4" s="1"/>
  <c r="O252" i="2"/>
  <c r="L43" i="20"/>
  <c r="O43" i="20" s="1"/>
  <c r="O122" i="10"/>
  <c r="P96" i="4"/>
  <c r="O294" i="5"/>
  <c r="P294" i="1"/>
  <c r="O224" i="18"/>
  <c r="L273" i="22"/>
  <c r="O273" i="22" s="1"/>
  <c r="O275" i="16"/>
  <c r="P273" i="16"/>
  <c r="M310" i="6"/>
  <c r="P310" i="6" s="1"/>
  <c r="L273" i="4"/>
  <c r="L271" i="4" s="1"/>
  <c r="O271" i="4" s="1"/>
  <c r="K597" i="1"/>
  <c r="O57" i="12"/>
  <c r="P43" i="9"/>
  <c r="L68" i="5"/>
  <c r="L66" i="5" s="1"/>
  <c r="O66" i="5" s="1"/>
  <c r="L142" i="3"/>
  <c r="O142" i="3" s="1"/>
  <c r="P142" i="9"/>
  <c r="O144" i="10"/>
  <c r="O34" i="16"/>
  <c r="O30" i="9"/>
  <c r="N28" i="11"/>
  <c r="L43" i="10"/>
  <c r="O43" i="10" s="1"/>
  <c r="O250" i="3"/>
  <c r="O294" i="18"/>
  <c r="O254" i="19"/>
  <c r="O294" i="14"/>
  <c r="P271" i="6"/>
  <c r="O70" i="3"/>
  <c r="P43" i="20"/>
  <c r="N140" i="10"/>
  <c r="P140" i="10" s="1"/>
  <c r="N43" i="1"/>
  <c r="O16" i="11"/>
  <c r="K82" i="1"/>
  <c r="P275" i="1"/>
  <c r="K481" i="1"/>
  <c r="K380" i="1"/>
  <c r="O140" i="18"/>
  <c r="O294" i="6"/>
  <c r="N28" i="16"/>
  <c r="L312" i="17"/>
  <c r="O312" i="17" s="1"/>
  <c r="L273" i="15"/>
  <c r="O273" i="15" s="1"/>
  <c r="O98" i="5"/>
  <c r="K149" i="1"/>
  <c r="K421" i="1"/>
  <c r="L68" i="12"/>
  <c r="O68" i="12" s="1"/>
  <c r="L14" i="15"/>
  <c r="K416" i="1"/>
  <c r="K432" i="1"/>
  <c r="O533" i="1"/>
  <c r="O57" i="20"/>
  <c r="K265" i="1"/>
  <c r="K381" i="1"/>
  <c r="M310" i="12"/>
  <c r="P310" i="12" s="1"/>
  <c r="O601" i="1"/>
  <c r="K249" i="1"/>
  <c r="K235" i="1"/>
  <c r="L331" i="22"/>
  <c r="O331" i="22" s="1"/>
  <c r="K372" i="1"/>
  <c r="O580" i="1"/>
  <c r="O53" i="2"/>
  <c r="O333" i="13"/>
  <c r="N53" i="11"/>
  <c r="N37" i="11" s="1"/>
  <c r="O34" i="3"/>
  <c r="O122" i="21"/>
  <c r="L14" i="11"/>
  <c r="O14" i="11" s="1"/>
  <c r="L290" i="11"/>
  <c r="O290" i="11" s="1"/>
  <c r="P53" i="2"/>
  <c r="O144" i="21"/>
  <c r="O34" i="5"/>
  <c r="K186" i="1"/>
  <c r="O294" i="11"/>
  <c r="L329" i="13"/>
  <c r="O329" i="13" s="1"/>
  <c r="O142" i="22"/>
  <c r="K474" i="1"/>
  <c r="O582" i="1"/>
  <c r="O333" i="15"/>
  <c r="K132" i="1"/>
  <c r="P331" i="17"/>
  <c r="O34" i="15"/>
  <c r="P43" i="5"/>
  <c r="L43" i="7"/>
  <c r="L41" i="7" s="1"/>
  <c r="P312" i="5"/>
  <c r="O254" i="2"/>
  <c r="L94" i="3"/>
  <c r="O94" i="3" s="1"/>
  <c r="N12" i="10"/>
  <c r="N10" i="10" s="1"/>
  <c r="P331" i="12"/>
  <c r="O254" i="3"/>
  <c r="N250" i="2"/>
  <c r="P250" i="2" s="1"/>
  <c r="O120" i="17"/>
  <c r="P43" i="4"/>
  <c r="O333" i="21"/>
  <c r="O224" i="22"/>
  <c r="O254" i="5"/>
  <c r="O32" i="9"/>
  <c r="N66" i="17"/>
  <c r="P66" i="17" s="1"/>
  <c r="O102" i="1"/>
  <c r="L29" i="14"/>
  <c r="O29" i="14" s="1"/>
  <c r="P118" i="17"/>
  <c r="L312" i="10"/>
  <c r="O312" i="10" s="1"/>
  <c r="P96" i="5"/>
  <c r="P120" i="17"/>
  <c r="L331" i="9"/>
  <c r="L329" i="9" s="1"/>
  <c r="O329" i="9" s="1"/>
  <c r="P140" i="3"/>
  <c r="O333" i="6"/>
  <c r="O144" i="22"/>
  <c r="K64" i="1"/>
  <c r="O68" i="21"/>
  <c r="M290" i="14"/>
  <c r="P290" i="14" s="1"/>
  <c r="P222" i="14"/>
  <c r="P142" i="19"/>
  <c r="L312" i="11"/>
  <c r="O312" i="11" s="1"/>
  <c r="N12" i="21"/>
  <c r="N10" i="21" s="1"/>
  <c r="N250" i="15"/>
  <c r="P250" i="15" s="1"/>
  <c r="O553" i="1"/>
  <c r="O275" i="19"/>
  <c r="O45" i="16"/>
  <c r="O98" i="15"/>
  <c r="M310" i="3"/>
  <c r="P310" i="3" s="1"/>
  <c r="L312" i="16"/>
  <c r="O252" i="21"/>
  <c r="L43" i="4"/>
  <c r="L41" i="4" s="1"/>
  <c r="O122" i="17"/>
  <c r="O34" i="21"/>
  <c r="P68" i="21"/>
  <c r="O68" i="20"/>
  <c r="O252" i="15"/>
  <c r="N20" i="11"/>
  <c r="N18" i="11" s="1"/>
  <c r="L312" i="21"/>
  <c r="O312" i="21" s="1"/>
  <c r="P66" i="21"/>
  <c r="O45" i="8"/>
  <c r="O535" i="1"/>
  <c r="O292" i="15"/>
  <c r="L290" i="15"/>
  <c r="O290" i="15" s="1"/>
  <c r="K593" i="1"/>
  <c r="P331" i="20"/>
  <c r="L29" i="10"/>
  <c r="O29" i="10" s="1"/>
  <c r="L23" i="1"/>
  <c r="O23" i="1" s="1"/>
  <c r="N41" i="2"/>
  <c r="P41" i="2" s="1"/>
  <c r="O98" i="21"/>
  <c r="K580" i="1"/>
  <c r="M220" i="17"/>
  <c r="P220" i="17" s="1"/>
  <c r="P43" i="16"/>
  <c r="P140" i="13"/>
  <c r="M94" i="7"/>
  <c r="P94" i="7" s="1"/>
  <c r="O30" i="18"/>
  <c r="N28" i="8"/>
  <c r="O55" i="4"/>
  <c r="L55" i="14"/>
  <c r="L53" i="14" s="1"/>
  <c r="L11" i="10"/>
  <c r="L9" i="10" s="1"/>
  <c r="N11" i="7"/>
  <c r="N9" i="7" s="1"/>
  <c r="P96" i="2"/>
  <c r="K164" i="1"/>
  <c r="O118" i="21"/>
  <c r="K85" i="1"/>
  <c r="O57" i="10"/>
  <c r="O55" i="20"/>
  <c r="O57" i="11"/>
  <c r="M66" i="10"/>
  <c r="P66" i="10" s="1"/>
  <c r="L252" i="8"/>
  <c r="O252" i="8" s="1"/>
  <c r="O333" i="8"/>
  <c r="L292" i="4"/>
  <c r="L290" i="4" s="1"/>
  <c r="O290" i="4" s="1"/>
  <c r="P43" i="12"/>
  <c r="O294" i="7"/>
  <c r="L68" i="4"/>
  <c r="O68" i="4" s="1"/>
  <c r="O34" i="8"/>
  <c r="L14" i="10"/>
  <c r="O14" i="10" s="1"/>
  <c r="N30" i="10"/>
  <c r="O30" i="10" s="1"/>
  <c r="L94" i="21"/>
  <c r="O94" i="21" s="1"/>
  <c r="L43" i="11"/>
  <c r="O43" i="11" s="1"/>
  <c r="P140" i="21"/>
  <c r="O294" i="15"/>
  <c r="K176" i="1"/>
  <c r="O45" i="18"/>
  <c r="O94" i="5"/>
  <c r="M118" i="16"/>
  <c r="P118" i="16" s="1"/>
  <c r="K634" i="1"/>
  <c r="O331" i="10"/>
  <c r="L329" i="10"/>
  <c r="O120" i="18"/>
  <c r="L118" i="18"/>
  <c r="O118" i="18" s="1"/>
  <c r="L43" i="22"/>
  <c r="L41" i="22" s="1"/>
  <c r="L14" i="21"/>
  <c r="O14" i="21" s="1"/>
  <c r="O122" i="18"/>
  <c r="N26" i="1"/>
  <c r="N16" i="1" s="1"/>
  <c r="L55" i="22"/>
  <c r="L53" i="22" s="1"/>
  <c r="O599" i="1"/>
  <c r="O331" i="4"/>
  <c r="P314" i="1"/>
  <c r="L273" i="21"/>
  <c r="O273" i="21" s="1"/>
  <c r="O294" i="19"/>
  <c r="L43" i="17"/>
  <c r="O43" i="17" s="1"/>
  <c r="O294" i="12"/>
  <c r="K199" i="1"/>
  <c r="O142" i="13"/>
  <c r="P222" i="12"/>
  <c r="K83" i="1"/>
  <c r="O70" i="10"/>
  <c r="O55" i="6"/>
  <c r="K138" i="1"/>
  <c r="K560" i="1"/>
  <c r="K417" i="1"/>
  <c r="L292" i="22"/>
  <c r="O292" i="22" s="1"/>
  <c r="O144" i="8"/>
  <c r="K430" i="1"/>
  <c r="O333" i="10"/>
  <c r="P140" i="22"/>
  <c r="P53" i="18"/>
  <c r="M290" i="20"/>
  <c r="P290" i="20" s="1"/>
  <c r="O32" i="18"/>
  <c r="L142" i="7"/>
  <c r="O142" i="7" s="1"/>
  <c r="O142" i="18"/>
  <c r="O144" i="18"/>
  <c r="O140" i="13"/>
  <c r="N31" i="1"/>
  <c r="N29" i="1" s="1"/>
  <c r="O459" i="1"/>
  <c r="K309" i="1"/>
  <c r="K375" i="1"/>
  <c r="L273" i="17"/>
  <c r="L271" i="17" s="1"/>
  <c r="O271" i="17" s="1"/>
  <c r="K306" i="1"/>
  <c r="M94" i="22"/>
  <c r="P94" i="22" s="1"/>
  <c r="M66" i="14"/>
  <c r="P66" i="14" s="1"/>
  <c r="O34" i="2"/>
  <c r="L96" i="22"/>
  <c r="L94" i="22" s="1"/>
  <c r="O94" i="22" s="1"/>
  <c r="L252" i="12"/>
  <c r="O222" i="10"/>
  <c r="M94" i="6"/>
  <c r="P94" i="6" s="1"/>
  <c r="P43" i="10"/>
  <c r="O383" i="1"/>
  <c r="K573" i="1"/>
  <c r="N11" i="8"/>
  <c r="N9" i="8" s="1"/>
  <c r="O275" i="6"/>
  <c r="P55" i="6"/>
  <c r="P329" i="21"/>
  <c r="K423" i="1"/>
  <c r="O142" i="11"/>
  <c r="O34" i="13"/>
  <c r="P142" i="13"/>
  <c r="K80" i="1"/>
  <c r="K92" i="1"/>
  <c r="K173" i="1"/>
  <c r="L68" i="19"/>
  <c r="L66" i="19" s="1"/>
  <c r="O66" i="19" s="1"/>
  <c r="O30" i="13"/>
  <c r="O144" i="11"/>
  <c r="L11" i="20"/>
  <c r="O11" i="20" s="1"/>
  <c r="P222" i="20"/>
  <c r="L331" i="12"/>
  <c r="L329" i="12" s="1"/>
  <c r="O329" i="12" s="1"/>
  <c r="L252" i="11"/>
  <c r="O252" i="11" s="1"/>
  <c r="O290" i="18"/>
  <c r="O292" i="18"/>
  <c r="N94" i="19"/>
  <c r="N94" i="1" s="1"/>
  <c r="M20" i="12"/>
  <c r="M18" i="12" s="1"/>
  <c r="L96" i="13"/>
  <c r="O96" i="13" s="1"/>
  <c r="O275" i="11"/>
  <c r="O275" i="10"/>
  <c r="O314" i="9"/>
  <c r="L120" i="5"/>
  <c r="O120" i="5" s="1"/>
  <c r="K613" i="1"/>
  <c r="L331" i="14"/>
  <c r="L329" i="14" s="1"/>
  <c r="O329" i="14" s="1"/>
  <c r="O294" i="8"/>
  <c r="N28" i="4"/>
  <c r="K612" i="1"/>
  <c r="N11" i="2"/>
  <c r="N9" i="2" s="1"/>
  <c r="K473" i="1"/>
  <c r="L43" i="13"/>
  <c r="O43" i="13" s="1"/>
  <c r="L220" i="7"/>
  <c r="O220" i="7" s="1"/>
  <c r="K401" i="1"/>
  <c r="L271" i="11"/>
  <c r="O271" i="11" s="1"/>
  <c r="L55" i="13"/>
  <c r="O55" i="13" s="1"/>
  <c r="O568" i="1"/>
  <c r="O122" i="13"/>
  <c r="N11" i="12"/>
  <c r="N9" i="12" s="1"/>
  <c r="M140" i="9"/>
  <c r="P140" i="9" s="1"/>
  <c r="O34" i="4"/>
  <c r="M53" i="7"/>
  <c r="P53" i="7" s="1"/>
  <c r="K615" i="1"/>
  <c r="O271" i="10"/>
  <c r="L29" i="20"/>
  <c r="O29" i="20" s="1"/>
  <c r="K376" i="1"/>
  <c r="N329" i="19"/>
  <c r="P329" i="19" s="1"/>
  <c r="K616" i="1"/>
  <c r="K611" i="1"/>
  <c r="M290" i="22"/>
  <c r="P290" i="22" s="1"/>
  <c r="L118" i="13"/>
  <c r="O118" i="13" s="1"/>
  <c r="L13" i="3"/>
  <c r="O13" i="3" s="1"/>
  <c r="L252" i="7"/>
  <c r="O252" i="7" s="1"/>
  <c r="O30" i="8"/>
  <c r="M290" i="16"/>
  <c r="P290" i="16" s="1"/>
  <c r="L142" i="20"/>
  <c r="O142" i="20" s="1"/>
  <c r="O32" i="13"/>
  <c r="P94" i="5"/>
  <c r="O331" i="6"/>
  <c r="O144" i="6"/>
  <c r="O224" i="6"/>
  <c r="P273" i="2"/>
  <c r="L312" i="3"/>
  <c r="K482" i="1"/>
  <c r="K614" i="1"/>
  <c r="O584" i="1"/>
  <c r="K87" i="1"/>
  <c r="K201" i="1"/>
  <c r="O294" i="17"/>
  <c r="O57" i="17"/>
  <c r="O144" i="15"/>
  <c r="P331" i="16"/>
  <c r="P142" i="22"/>
  <c r="P220" i="18"/>
  <c r="O331" i="16"/>
  <c r="P252" i="13"/>
  <c r="O224" i="9"/>
  <c r="K618" i="1"/>
  <c r="O380" i="1"/>
  <c r="K422" i="1"/>
  <c r="P292" i="18"/>
  <c r="L43" i="9"/>
  <c r="O43" i="9" s="1"/>
  <c r="L68" i="15"/>
  <c r="K219" i="1"/>
  <c r="O32" i="8"/>
  <c r="O96" i="19"/>
  <c r="P273" i="17"/>
  <c r="O55" i="17"/>
  <c r="O144" i="14"/>
  <c r="N29" i="9"/>
  <c r="N28" i="9" s="1"/>
  <c r="P68" i="6"/>
  <c r="L140" i="10"/>
  <c r="P66" i="6"/>
  <c r="P142" i="6"/>
  <c r="O30" i="4"/>
  <c r="P142" i="11"/>
  <c r="O222" i="18"/>
  <c r="P222" i="18"/>
  <c r="O30" i="16"/>
  <c r="P22" i="12"/>
  <c r="O32" i="16"/>
  <c r="N12" i="8"/>
  <c r="N10" i="8" s="1"/>
  <c r="K617" i="1"/>
  <c r="M250" i="14"/>
  <c r="P250" i="14" s="1"/>
  <c r="O142" i="14"/>
  <c r="O122" i="4"/>
  <c r="O34" i="12"/>
  <c r="P43" i="3"/>
  <c r="L24" i="1"/>
  <c r="O24" i="1" s="1"/>
  <c r="P310" i="5"/>
  <c r="O312" i="12"/>
  <c r="M250" i="10"/>
  <c r="P250" i="10" s="1"/>
  <c r="N220" i="13"/>
  <c r="P220" i="13" s="1"/>
  <c r="O43" i="6"/>
  <c r="N220" i="9"/>
  <c r="N37" i="9" s="1"/>
  <c r="L14" i="2"/>
  <c r="O14" i="2" s="1"/>
  <c r="L22" i="7"/>
  <c r="O22" i="7" s="1"/>
  <c r="O275" i="9"/>
  <c r="M66" i="20"/>
  <c r="P66" i="20" s="1"/>
  <c r="L142" i="19"/>
  <c r="O142" i="19" s="1"/>
  <c r="O254" i="16"/>
  <c r="O34" i="14"/>
  <c r="P94" i="12"/>
  <c r="P55" i="1"/>
  <c r="O57" i="3"/>
  <c r="P142" i="18"/>
  <c r="M310" i="16"/>
  <c r="P310" i="16" s="1"/>
  <c r="P96" i="12"/>
  <c r="L13" i="7"/>
  <c r="O13" i="7" s="1"/>
  <c r="O333" i="3"/>
  <c r="P57" i="1"/>
  <c r="O401" i="1"/>
  <c r="O70" i="7"/>
  <c r="L312" i="2"/>
  <c r="O312" i="2" s="1"/>
  <c r="P140" i="20"/>
  <c r="O314" i="12"/>
  <c r="O120" i="14"/>
  <c r="L222" i="15"/>
  <c r="L220" i="15" s="1"/>
  <c r="O45" i="6"/>
  <c r="P271" i="4"/>
  <c r="P41" i="19"/>
  <c r="M290" i="7"/>
  <c r="P290" i="7" s="1"/>
  <c r="M66" i="2"/>
  <c r="P66" i="2" s="1"/>
  <c r="M94" i="20"/>
  <c r="P94" i="20" s="1"/>
  <c r="M290" i="9"/>
  <c r="P290" i="9" s="1"/>
  <c r="P329" i="8"/>
  <c r="O70" i="20"/>
  <c r="O34" i="6"/>
  <c r="K111" i="1"/>
  <c r="L250" i="20"/>
  <c r="O250" i="20" s="1"/>
  <c r="K340" i="1"/>
  <c r="N12" i="18"/>
  <c r="N10" i="18" s="1"/>
  <c r="L312" i="19"/>
  <c r="O312" i="19" s="1"/>
  <c r="M290" i="12"/>
  <c r="P290" i="12" s="1"/>
  <c r="P329" i="5"/>
  <c r="P331" i="8"/>
  <c r="N329" i="10"/>
  <c r="P329" i="10" s="1"/>
  <c r="P220" i="16"/>
  <c r="P329" i="12"/>
  <c r="P273" i="4"/>
  <c r="O98" i="2"/>
  <c r="K112" i="1"/>
  <c r="M271" i="11"/>
  <c r="P271" i="11" s="1"/>
  <c r="L120" i="16"/>
  <c r="L118" i="16" s="1"/>
  <c r="O118" i="16" s="1"/>
  <c r="N33" i="1"/>
  <c r="N13" i="1" s="1"/>
  <c r="P331" i="5"/>
  <c r="K589" i="1"/>
  <c r="O273" i="19"/>
  <c r="K631" i="1"/>
  <c r="P331" i="21"/>
  <c r="N11" i="11"/>
  <c r="N9" i="11" s="1"/>
  <c r="P55" i="18"/>
  <c r="O312" i="8"/>
  <c r="L310" i="8"/>
  <c r="O310" i="8" s="1"/>
  <c r="L252" i="6"/>
  <c r="L250" i="6" s="1"/>
  <c r="O250" i="6" s="1"/>
  <c r="L120" i="20"/>
  <c r="O120" i="20" s="1"/>
  <c r="O224" i="21"/>
  <c r="P142" i="20"/>
  <c r="O273" i="10"/>
  <c r="O254" i="10"/>
  <c r="P142" i="5"/>
  <c r="L22" i="21"/>
  <c r="O22" i="21" s="1"/>
  <c r="L290" i="19"/>
  <c r="O290" i="19" s="1"/>
  <c r="L222" i="19"/>
  <c r="O222" i="19" s="1"/>
  <c r="P273" i="15"/>
  <c r="P271" i="15"/>
  <c r="P140" i="5"/>
  <c r="O314" i="20"/>
  <c r="O70" i="17"/>
  <c r="L96" i="12"/>
  <c r="O96" i="12" s="1"/>
  <c r="O68" i="3"/>
  <c r="O144" i="13"/>
  <c r="O34" i="22"/>
  <c r="L13" i="12"/>
  <c r="O13" i="12" s="1"/>
  <c r="P254" i="1"/>
  <c r="P220" i="21"/>
  <c r="P252" i="21"/>
  <c r="P271" i="8"/>
  <c r="P250" i="21"/>
  <c r="O45" i="12"/>
  <c r="M118" i="8"/>
  <c r="P118" i="8" s="1"/>
  <c r="O314" i="8"/>
  <c r="N12" i="5"/>
  <c r="N10" i="5" s="1"/>
  <c r="P329" i="9"/>
  <c r="P43" i="19"/>
  <c r="P220" i="19"/>
  <c r="O55" i="2"/>
  <c r="O55" i="18"/>
  <c r="P140" i="19"/>
  <c r="L14" i="20"/>
  <c r="O14" i="20" s="1"/>
  <c r="O250" i="19"/>
  <c r="P55" i="14"/>
  <c r="N53" i="16"/>
  <c r="N37" i="16" s="1"/>
  <c r="P55" i="12"/>
  <c r="N28" i="7"/>
  <c r="N271" i="5"/>
  <c r="P271" i="5" s="1"/>
  <c r="O252" i="9"/>
  <c r="L250" i="9"/>
  <c r="O250" i="9" s="1"/>
  <c r="O331" i="11"/>
  <c r="L329" i="11"/>
  <c r="O329" i="11" s="1"/>
  <c r="L29" i="22"/>
  <c r="O29" i="22" s="1"/>
  <c r="L22" i="20"/>
  <c r="O22" i="20" s="1"/>
  <c r="O26" i="17"/>
  <c r="P43" i="22"/>
  <c r="L120" i="19"/>
  <c r="O120" i="19" s="1"/>
  <c r="M271" i="17"/>
  <c r="P271" i="17" s="1"/>
  <c r="L312" i="15"/>
  <c r="O312" i="15" s="1"/>
  <c r="L94" i="10"/>
  <c r="O94" i="10" s="1"/>
  <c r="O32" i="10"/>
  <c r="N11" i="6"/>
  <c r="N9" i="6" s="1"/>
  <c r="P55" i="2"/>
  <c r="L22" i="14"/>
  <c r="L20" i="14" s="1"/>
  <c r="N20" i="9"/>
  <c r="N18" i="9" s="1"/>
  <c r="O16" i="9"/>
  <c r="N14" i="8"/>
  <c r="O142" i="9"/>
  <c r="O273" i="16"/>
  <c r="L312" i="13"/>
  <c r="L310" i="13" s="1"/>
  <c r="O310" i="13" s="1"/>
  <c r="N28" i="13"/>
  <c r="O254" i="9"/>
  <c r="P222" i="11"/>
  <c r="K266" i="1"/>
  <c r="P222" i="19"/>
  <c r="L53" i="18"/>
  <c r="O53" i="18" s="1"/>
  <c r="O55" i="16"/>
  <c r="O98" i="14"/>
  <c r="L329" i="6"/>
  <c r="O329" i="6" s="1"/>
  <c r="M310" i="18"/>
  <c r="P310" i="18" s="1"/>
  <c r="M220" i="5"/>
  <c r="P220" i="5" s="1"/>
  <c r="N28" i="19"/>
  <c r="O275" i="20"/>
  <c r="M94" i="18"/>
  <c r="P94" i="18" s="1"/>
  <c r="M310" i="17"/>
  <c r="P310" i="17" s="1"/>
  <c r="P94" i="4"/>
  <c r="O26" i="9"/>
  <c r="O333" i="11"/>
  <c r="N11" i="19"/>
  <c r="N9" i="19" s="1"/>
  <c r="O55" i="10"/>
  <c r="O140" i="9"/>
  <c r="O333" i="4"/>
  <c r="O30" i="7"/>
  <c r="O294" i="3"/>
  <c r="O273" i="3"/>
  <c r="L66" i="22"/>
  <c r="O66" i="22" s="1"/>
  <c r="L53" i="20"/>
  <c r="O53" i="20" s="1"/>
  <c r="L11" i="22"/>
  <c r="L9" i="22" s="1"/>
  <c r="P118" i="19"/>
  <c r="L68" i="11"/>
  <c r="O68" i="11" s="1"/>
  <c r="L292" i="10"/>
  <c r="O292" i="10" s="1"/>
  <c r="O32" i="7"/>
  <c r="P250" i="6"/>
  <c r="O57" i="18"/>
  <c r="O16" i="17"/>
  <c r="P329" i="20"/>
  <c r="O271" i="19"/>
  <c r="P331" i="9"/>
  <c r="L22" i="3"/>
  <c r="O22" i="3" s="1"/>
  <c r="P252" i="6"/>
  <c r="N32" i="1"/>
  <c r="N30" i="1" s="1"/>
  <c r="P142" i="16"/>
  <c r="P142" i="3"/>
  <c r="N11" i="15"/>
  <c r="N9" i="15" s="1"/>
  <c r="N29" i="15"/>
  <c r="N28" i="15" s="1"/>
  <c r="P220" i="14"/>
  <c r="P331" i="22"/>
  <c r="P271" i="18"/>
  <c r="N20" i="18"/>
  <c r="N18" i="18" s="1"/>
  <c r="M290" i="17"/>
  <c r="P290" i="17" s="1"/>
  <c r="O70" i="16"/>
  <c r="P43" i="13"/>
  <c r="L22" i="12"/>
  <c r="L20" i="12" s="1"/>
  <c r="P53" i="12"/>
  <c r="P222" i="10"/>
  <c r="L22" i="10"/>
  <c r="O22" i="10" s="1"/>
  <c r="O32" i="4"/>
  <c r="P329" i="14"/>
  <c r="N28" i="12"/>
  <c r="P142" i="14"/>
  <c r="N53" i="5"/>
  <c r="P53" i="5" s="1"/>
  <c r="L142" i="16"/>
  <c r="O142" i="16" s="1"/>
  <c r="O331" i="3"/>
  <c r="O16" i="3"/>
  <c r="N53" i="17"/>
  <c r="O53" i="17" s="1"/>
  <c r="N28" i="5"/>
  <c r="P98" i="1"/>
  <c r="L14" i="7"/>
  <c r="O14" i="7" s="1"/>
  <c r="O26" i="3"/>
  <c r="K418" i="1"/>
  <c r="O45" i="14"/>
  <c r="O41" i="14"/>
  <c r="L220" i="18"/>
  <c r="O220" i="18" s="1"/>
  <c r="O314" i="18"/>
  <c r="O224" i="10"/>
  <c r="K435" i="1"/>
  <c r="P53" i="9"/>
  <c r="P53" i="1"/>
  <c r="L22" i="18"/>
  <c r="L20" i="18" s="1"/>
  <c r="L118" i="17"/>
  <c r="O118" i="17" s="1"/>
  <c r="O122" i="12"/>
  <c r="O53" i="12"/>
  <c r="M41" i="9"/>
  <c r="P41" i="9" s="1"/>
  <c r="P331" i="3"/>
  <c r="O34" i="20"/>
  <c r="N140" i="14"/>
  <c r="P140" i="14" s="1"/>
  <c r="N20" i="21"/>
  <c r="N18" i="21" s="1"/>
  <c r="O55" i="12"/>
  <c r="N292" i="1"/>
  <c r="O564" i="1"/>
  <c r="O26" i="21"/>
  <c r="P43" i="21"/>
  <c r="N331" i="1"/>
  <c r="P43" i="14"/>
  <c r="O275" i="13"/>
  <c r="N11" i="5"/>
  <c r="N9" i="5" s="1"/>
  <c r="O26" i="8"/>
  <c r="P53" i="3"/>
  <c r="O30" i="12"/>
  <c r="O275" i="7"/>
  <c r="N312" i="1"/>
  <c r="O32" i="12"/>
  <c r="M66" i="4"/>
  <c r="P66" i="4" s="1"/>
  <c r="N28" i="21"/>
  <c r="P273" i="18"/>
  <c r="L94" i="20"/>
  <c r="O94" i="20" s="1"/>
  <c r="P329" i="22"/>
  <c r="P55" i="19"/>
  <c r="M290" i="5"/>
  <c r="P290" i="5" s="1"/>
  <c r="O43" i="2"/>
  <c r="P41" i="17"/>
  <c r="P250" i="19"/>
  <c r="P43" i="18"/>
  <c r="M273" i="1"/>
  <c r="L57" i="1"/>
  <c r="L55" i="1" s="1"/>
  <c r="L66" i="3"/>
  <c r="O66" i="3" s="1"/>
  <c r="L29" i="21"/>
  <c r="O29" i="21" s="1"/>
  <c r="O31" i="21"/>
  <c r="N11" i="21"/>
  <c r="N9" i="21" s="1"/>
  <c r="N11" i="13"/>
  <c r="N9" i="13" s="1"/>
  <c r="L96" i="11"/>
  <c r="O98" i="11"/>
  <c r="N10" i="9"/>
  <c r="N8" i="9" s="1"/>
  <c r="O292" i="8"/>
  <c r="L290" i="8"/>
  <c r="O290" i="8" s="1"/>
  <c r="O31" i="3"/>
  <c r="L11" i="3"/>
  <c r="L314" i="1"/>
  <c r="O314" i="1" s="1"/>
  <c r="L53" i="10"/>
  <c r="O53" i="10" s="1"/>
  <c r="L329" i="4"/>
  <c r="L14" i="5"/>
  <c r="O14" i="5" s="1"/>
  <c r="L68" i="18"/>
  <c r="L66" i="18" s="1"/>
  <c r="O70" i="18"/>
  <c r="O122" i="11"/>
  <c r="L120" i="11"/>
  <c r="N140" i="7"/>
  <c r="P140" i="7" s="1"/>
  <c r="P142" i="7"/>
  <c r="P55" i="9"/>
  <c r="L31" i="1"/>
  <c r="L11" i="1" s="1"/>
  <c r="L70" i="1"/>
  <c r="O70" i="1" s="1"/>
  <c r="M118" i="11"/>
  <c r="P118" i="11" s="1"/>
  <c r="P120" i="11"/>
  <c r="O26" i="11"/>
  <c r="O34" i="11"/>
  <c r="N290" i="1"/>
  <c r="N20" i="10"/>
  <c r="N18" i="10" s="1"/>
  <c r="L310" i="4"/>
  <c r="O310" i="4" s="1"/>
  <c r="O273" i="5"/>
  <c r="L41" i="2"/>
  <c r="P55" i="17"/>
  <c r="O70" i="13"/>
  <c r="L68" i="13"/>
  <c r="M290" i="10"/>
  <c r="P290" i="10" s="1"/>
  <c r="P292" i="10"/>
  <c r="L250" i="17"/>
  <c r="O250" i="17" s="1"/>
  <c r="L329" i="16"/>
  <c r="O329" i="16" s="1"/>
  <c r="L250" i="16"/>
  <c r="O250" i="16" s="1"/>
  <c r="L22" i="15"/>
  <c r="O22" i="15" s="1"/>
  <c r="L94" i="14"/>
  <c r="O94" i="14" s="1"/>
  <c r="L333" i="1"/>
  <c r="O333" i="1" s="1"/>
  <c r="O555" i="1"/>
  <c r="L292" i="21"/>
  <c r="O294" i="21"/>
  <c r="P120" i="19"/>
  <c r="P43" i="17"/>
  <c r="P222" i="16"/>
  <c r="L312" i="6"/>
  <c r="O314" i="6"/>
  <c r="P273" i="8"/>
  <c r="P220" i="10"/>
  <c r="L14" i="3"/>
  <c r="O14" i="3" s="1"/>
  <c r="I367" i="1"/>
  <c r="K367" i="1" s="1"/>
  <c r="O45" i="21"/>
  <c r="L43" i="21"/>
  <c r="N140" i="4"/>
  <c r="P140" i="4" s="1"/>
  <c r="N142" i="1"/>
  <c r="N28" i="2"/>
  <c r="M94" i="14"/>
  <c r="P94" i="14" s="1"/>
  <c r="M20" i="14"/>
  <c r="M18" i="14" s="1"/>
  <c r="M12" i="14"/>
  <c r="M10" i="14" s="1"/>
  <c r="L29" i="9"/>
  <c r="O31" i="9"/>
  <c r="L11" i="9"/>
  <c r="L98" i="1"/>
  <c r="O98" i="1" s="1"/>
  <c r="L140" i="22"/>
  <c r="O140" i="22" s="1"/>
  <c r="L94" i="15"/>
  <c r="O94" i="15" s="1"/>
  <c r="M120" i="1"/>
  <c r="M329" i="17"/>
  <c r="P329" i="17" s="1"/>
  <c r="P222" i="21"/>
  <c r="N220" i="4"/>
  <c r="P220" i="4" s="1"/>
  <c r="P222" i="4"/>
  <c r="O252" i="19"/>
  <c r="L140" i="11"/>
  <c r="O140" i="11" s="1"/>
  <c r="L222" i="12"/>
  <c r="O224" i="12"/>
  <c r="O275" i="8"/>
  <c r="L273" i="8"/>
  <c r="P252" i="19"/>
  <c r="M271" i="21"/>
  <c r="P271" i="21" s="1"/>
  <c r="N37" i="20"/>
  <c r="L22" i="13"/>
  <c r="O22" i="13" s="1"/>
  <c r="L271" i="7"/>
  <c r="O271" i="7" s="1"/>
  <c r="O16" i="8"/>
  <c r="L254" i="1"/>
  <c r="O254" i="1" s="1"/>
  <c r="N34" i="1"/>
  <c r="N14" i="1" s="1"/>
  <c r="M53" i="6"/>
  <c r="P53" i="6" s="1"/>
  <c r="O120" i="21"/>
  <c r="N29" i="18"/>
  <c r="N28" i="18" s="1"/>
  <c r="N11" i="18"/>
  <c r="N9" i="18" s="1"/>
  <c r="M310" i="15"/>
  <c r="P310" i="15" s="1"/>
  <c r="P312" i="15"/>
  <c r="N329" i="4"/>
  <c r="P329" i="4" s="1"/>
  <c r="P331" i="4"/>
  <c r="O222" i="6"/>
  <c r="N14" i="15"/>
  <c r="P331" i="14"/>
  <c r="L120" i="3"/>
  <c r="O122" i="3"/>
  <c r="O34" i="19"/>
  <c r="O16" i="21"/>
  <c r="L310" i="18"/>
  <c r="O310" i="18" s="1"/>
  <c r="M271" i="16"/>
  <c r="P271" i="16" s="1"/>
  <c r="P220" i="12"/>
  <c r="N37" i="12"/>
  <c r="L220" i="10"/>
  <c r="O220" i="10" s="1"/>
  <c r="O34" i="9"/>
  <c r="L290" i="9"/>
  <c r="O290" i="9" s="1"/>
  <c r="N20" i="5"/>
  <c r="N18" i="5" s="1"/>
  <c r="P142" i="21"/>
  <c r="L222" i="8"/>
  <c r="O224" i="8"/>
  <c r="O43" i="14"/>
  <c r="P329" i="2"/>
  <c r="O140" i="2"/>
  <c r="O55" i="21"/>
  <c r="L53" i="21"/>
  <c r="O53" i="21" s="1"/>
  <c r="P19" i="16"/>
  <c r="N29" i="20"/>
  <c r="N28" i="20" s="1"/>
  <c r="N11" i="20"/>
  <c r="N9" i="20" s="1"/>
  <c r="O23" i="19"/>
  <c r="L13" i="19"/>
  <c r="O13" i="19" s="1"/>
  <c r="N20" i="17"/>
  <c r="N18" i="17" s="1"/>
  <c r="N12" i="17"/>
  <c r="N10" i="17" s="1"/>
  <c r="N12" i="16"/>
  <c r="N10" i="16" s="1"/>
  <c r="N8" i="16" s="1"/>
  <c r="N20" i="16"/>
  <c r="N18" i="16" s="1"/>
  <c r="L16" i="15"/>
  <c r="O16" i="15" s="1"/>
  <c r="O26" i="15"/>
  <c r="N12" i="14"/>
  <c r="N20" i="14"/>
  <c r="O26" i="13"/>
  <c r="L16" i="13"/>
  <c r="O16" i="13" s="1"/>
  <c r="P53" i="13"/>
  <c r="L290" i="5"/>
  <c r="O290" i="5" s="1"/>
  <c r="O312" i="5"/>
  <c r="P22" i="7"/>
  <c r="M12" i="7"/>
  <c r="M20" i="7"/>
  <c r="O222" i="5"/>
  <c r="L220" i="5"/>
  <c r="O220" i="5" s="1"/>
  <c r="O24" i="4"/>
  <c r="L14" i="4"/>
  <c r="O14" i="4" s="1"/>
  <c r="O120" i="7"/>
  <c r="L118" i="7"/>
  <c r="O118" i="7" s="1"/>
  <c r="P120" i="4"/>
  <c r="N120" i="1"/>
  <c r="N22" i="1"/>
  <c r="O32" i="3"/>
  <c r="L30" i="3"/>
  <c r="O30" i="3" s="1"/>
  <c r="N68" i="1"/>
  <c r="M312" i="1"/>
  <c r="M96" i="1"/>
  <c r="L30" i="2"/>
  <c r="O30" i="2" s="1"/>
  <c r="O32" i="2"/>
  <c r="O457" i="1"/>
  <c r="O31" i="11"/>
  <c r="L29" i="11"/>
  <c r="L11" i="11"/>
  <c r="O142" i="8"/>
  <c r="L140" i="8"/>
  <c r="O140" i="8" s="1"/>
  <c r="P29" i="6"/>
  <c r="M28" i="6"/>
  <c r="P28" i="6" s="1"/>
  <c r="O26" i="2"/>
  <c r="L16" i="2"/>
  <c r="O16" i="2" s="1"/>
  <c r="P41" i="21"/>
  <c r="M18" i="21"/>
  <c r="P19" i="21"/>
  <c r="O11" i="21"/>
  <c r="L9" i="21"/>
  <c r="N12" i="19"/>
  <c r="N10" i="19" s="1"/>
  <c r="N20" i="19"/>
  <c r="N18" i="19" s="1"/>
  <c r="L55" i="19"/>
  <c r="O57" i="19"/>
  <c r="L29" i="18"/>
  <c r="O31" i="18"/>
  <c r="L11" i="18"/>
  <c r="N11" i="17"/>
  <c r="N9" i="17" s="1"/>
  <c r="N29" i="17"/>
  <c r="N28" i="17" s="1"/>
  <c r="L11" i="16"/>
  <c r="O31" i="16"/>
  <c r="L29" i="16"/>
  <c r="O23" i="14"/>
  <c r="L13" i="14"/>
  <c r="O13" i="14" s="1"/>
  <c r="P55" i="15"/>
  <c r="N53" i="15"/>
  <c r="O26" i="16"/>
  <c r="L16" i="16"/>
  <c r="O16" i="16" s="1"/>
  <c r="O331" i="15"/>
  <c r="L329" i="15"/>
  <c r="O329" i="15" s="1"/>
  <c r="L271" i="14"/>
  <c r="O271" i="14" s="1"/>
  <c r="O70" i="14"/>
  <c r="L68" i="14"/>
  <c r="O43" i="12"/>
  <c r="L41" i="12"/>
  <c r="O23" i="9"/>
  <c r="L13" i="9"/>
  <c r="O13" i="9" s="1"/>
  <c r="O120" i="10"/>
  <c r="L118" i="10"/>
  <c r="O118" i="10" s="1"/>
  <c r="P19" i="11"/>
  <c r="M18" i="11"/>
  <c r="O32" i="5"/>
  <c r="L30" i="5"/>
  <c r="O30" i="5" s="1"/>
  <c r="O31" i="8"/>
  <c r="L29" i="8"/>
  <c r="L11" i="8"/>
  <c r="O31" i="5"/>
  <c r="L29" i="5"/>
  <c r="L290" i="7"/>
  <c r="O290" i="7" s="1"/>
  <c r="P144" i="1"/>
  <c r="M22" i="1"/>
  <c r="M310" i="4"/>
  <c r="P310" i="4" s="1"/>
  <c r="L53" i="6"/>
  <c r="O53" i="6" s="1"/>
  <c r="O271" i="2"/>
  <c r="O329" i="2"/>
  <c r="O96" i="2"/>
  <c r="M142" i="1"/>
  <c r="O55" i="3"/>
  <c r="L53" i="3"/>
  <c r="O53" i="3" s="1"/>
  <c r="L94" i="6"/>
  <c r="O94" i="6" s="1"/>
  <c r="O314" i="22"/>
  <c r="L312" i="22"/>
  <c r="P11" i="21"/>
  <c r="M9" i="21"/>
  <c r="M20" i="19"/>
  <c r="P22" i="19"/>
  <c r="M12" i="19"/>
  <c r="N66" i="18"/>
  <c r="P19" i="17"/>
  <c r="O24" i="19"/>
  <c r="L14" i="19"/>
  <c r="O14" i="19" s="1"/>
  <c r="O24" i="17"/>
  <c r="L14" i="17"/>
  <c r="O14" i="17" s="1"/>
  <c r="O31" i="17"/>
  <c r="L29" i="17"/>
  <c r="N220" i="15"/>
  <c r="P220" i="15" s="1"/>
  <c r="P222" i="15"/>
  <c r="O224" i="16"/>
  <c r="L222" i="16"/>
  <c r="O252" i="14"/>
  <c r="L250" i="14"/>
  <c r="O250" i="14" s="1"/>
  <c r="M9" i="13"/>
  <c r="P11" i="13"/>
  <c r="L273" i="12"/>
  <c r="O275" i="12"/>
  <c r="L275" i="1"/>
  <c r="O275" i="1" s="1"/>
  <c r="P220" i="11"/>
  <c r="P53" i="10"/>
  <c r="O57" i="9"/>
  <c r="L55" i="9"/>
  <c r="L22" i="9"/>
  <c r="O222" i="9"/>
  <c r="L220" i="9"/>
  <c r="M9" i="11"/>
  <c r="P11" i="11"/>
  <c r="N29" i="10"/>
  <c r="N11" i="10"/>
  <c r="N9" i="10" s="1"/>
  <c r="O122" i="8"/>
  <c r="L120" i="8"/>
  <c r="O19" i="5"/>
  <c r="L94" i="4"/>
  <c r="O94" i="4" s="1"/>
  <c r="O96" i="4"/>
  <c r="M20" i="3"/>
  <c r="M12" i="3"/>
  <c r="P22" i="3"/>
  <c r="M329" i="3"/>
  <c r="P329" i="3" s="1"/>
  <c r="P220" i="2"/>
  <c r="P19" i="1"/>
  <c r="L34" i="1"/>
  <c r="O331" i="2"/>
  <c r="P224" i="1"/>
  <c r="O122" i="2"/>
  <c r="L122" i="1"/>
  <c r="O122" i="1" s="1"/>
  <c r="L120" i="2"/>
  <c r="N29" i="22"/>
  <c r="N28" i="22" s="1"/>
  <c r="N11" i="22"/>
  <c r="N9" i="22" s="1"/>
  <c r="N12" i="20"/>
  <c r="N10" i="20" s="1"/>
  <c r="N20" i="20"/>
  <c r="N18" i="20" s="1"/>
  <c r="O23" i="20"/>
  <c r="L13" i="20"/>
  <c r="O13" i="20" s="1"/>
  <c r="P312" i="19"/>
  <c r="M310" i="19"/>
  <c r="P310" i="19" s="1"/>
  <c r="P22" i="20"/>
  <c r="M12" i="20"/>
  <c r="M20" i="20"/>
  <c r="O23" i="18"/>
  <c r="L13" i="18"/>
  <c r="O13" i="18" s="1"/>
  <c r="L11" i="17"/>
  <c r="M271" i="19"/>
  <c r="P271" i="19" s="1"/>
  <c r="P11" i="18"/>
  <c r="M9" i="18"/>
  <c r="L140" i="15"/>
  <c r="O140" i="15" s="1"/>
  <c r="O142" i="15"/>
  <c r="O292" i="16"/>
  <c r="L290" i="16"/>
  <c r="O290" i="16" s="1"/>
  <c r="O24" i="16"/>
  <c r="L14" i="16"/>
  <c r="O14" i="16" s="1"/>
  <c r="M28" i="16"/>
  <c r="P28" i="16" s="1"/>
  <c r="P29" i="16"/>
  <c r="O122" i="15"/>
  <c r="L120" i="15"/>
  <c r="P41" i="15"/>
  <c r="L250" i="15"/>
  <c r="O26" i="14"/>
  <c r="L16" i="14"/>
  <c r="O16" i="14" s="1"/>
  <c r="N12" i="13"/>
  <c r="N10" i="13" s="1"/>
  <c r="N20" i="13"/>
  <c r="N18" i="13" s="1"/>
  <c r="L290" i="12"/>
  <c r="O290" i="12" s="1"/>
  <c r="L30" i="15"/>
  <c r="O30" i="15" s="1"/>
  <c r="O32" i="15"/>
  <c r="M250" i="12"/>
  <c r="P250" i="12" s="1"/>
  <c r="O23" i="10"/>
  <c r="L13" i="10"/>
  <c r="O13" i="10" s="1"/>
  <c r="M140" i="11"/>
  <c r="P140" i="11" s="1"/>
  <c r="P41" i="10"/>
  <c r="O312" i="9"/>
  <c r="L310" i="9"/>
  <c r="O310" i="9" s="1"/>
  <c r="M310" i="10"/>
  <c r="P310" i="10" s="1"/>
  <c r="M20" i="9"/>
  <c r="P22" i="9"/>
  <c r="M12" i="9"/>
  <c r="P9" i="9"/>
  <c r="P43" i="8"/>
  <c r="M41" i="8"/>
  <c r="P43" i="7"/>
  <c r="M41" i="7"/>
  <c r="P11" i="3"/>
  <c r="M9" i="3"/>
  <c r="L11" i="6"/>
  <c r="O31" i="6"/>
  <c r="L29" i="6"/>
  <c r="P41" i="5"/>
  <c r="M20" i="5"/>
  <c r="P22" i="5"/>
  <c r="M12" i="5"/>
  <c r="N12" i="7"/>
  <c r="N10" i="7" s="1"/>
  <c r="N20" i="7"/>
  <c r="N18" i="7" s="1"/>
  <c r="L68" i="8"/>
  <c r="O70" i="8"/>
  <c r="M250" i="5"/>
  <c r="P250" i="5" s="1"/>
  <c r="L30" i="6"/>
  <c r="O30" i="6" s="1"/>
  <c r="O32" i="6"/>
  <c r="N118" i="4"/>
  <c r="O11" i="2"/>
  <c r="L9" i="2"/>
  <c r="L19" i="1"/>
  <c r="O21" i="1"/>
  <c r="O120" i="4"/>
  <c r="L329" i="3"/>
  <c r="O329" i="3" s="1"/>
  <c r="P11" i="1"/>
  <c r="M9" i="1"/>
  <c r="N96" i="1"/>
  <c r="P118" i="2"/>
  <c r="P222" i="2"/>
  <c r="M222" i="1"/>
  <c r="P273" i="10"/>
  <c r="M271" i="10"/>
  <c r="P271" i="10" s="1"/>
  <c r="P9" i="7"/>
  <c r="O26" i="22"/>
  <c r="L16" i="22"/>
  <c r="O16" i="22" s="1"/>
  <c r="M329" i="18"/>
  <c r="P331" i="18"/>
  <c r="O32" i="17"/>
  <c r="L30" i="17"/>
  <c r="O30" i="17" s="1"/>
  <c r="M20" i="17"/>
  <c r="M12" i="17"/>
  <c r="P22" i="17"/>
  <c r="O23" i="17"/>
  <c r="L13" i="17"/>
  <c r="O13" i="17" s="1"/>
  <c r="M9" i="14"/>
  <c r="P11" i="14"/>
  <c r="P96" i="16"/>
  <c r="O96" i="16"/>
  <c r="L94" i="16"/>
  <c r="O94" i="16" s="1"/>
  <c r="O314" i="14"/>
  <c r="L312" i="14"/>
  <c r="M94" i="13"/>
  <c r="P94" i="13" s="1"/>
  <c r="P22" i="14"/>
  <c r="O24" i="12"/>
  <c r="L14" i="12"/>
  <c r="O14" i="12" s="1"/>
  <c r="O26" i="12"/>
  <c r="L16" i="12"/>
  <c r="O16" i="12" s="1"/>
  <c r="O19" i="9"/>
  <c r="P19" i="5"/>
  <c r="O333" i="5"/>
  <c r="L331" i="5"/>
  <c r="L13" i="8"/>
  <c r="O13" i="8" s="1"/>
  <c r="O23" i="8"/>
  <c r="P41" i="4"/>
  <c r="O26" i="4"/>
  <c r="L16" i="4"/>
  <c r="O16" i="4" s="1"/>
  <c r="L26" i="1"/>
  <c r="P94" i="2"/>
  <c r="L294" i="1"/>
  <c r="O294" i="1" s="1"/>
  <c r="N222" i="1"/>
  <c r="P94" i="16"/>
  <c r="O31" i="13"/>
  <c r="L29" i="13"/>
  <c r="L11" i="13"/>
  <c r="L68" i="6"/>
  <c r="O70" i="6"/>
  <c r="O19" i="21"/>
  <c r="O222" i="20"/>
  <c r="L220" i="20"/>
  <c r="O220" i="20" s="1"/>
  <c r="P41" i="22"/>
  <c r="O331" i="21"/>
  <c r="L329" i="21"/>
  <c r="O329" i="21" s="1"/>
  <c r="L30" i="20"/>
  <c r="O32" i="20"/>
  <c r="M53" i="20"/>
  <c r="P55" i="20"/>
  <c r="P11" i="17"/>
  <c r="M9" i="17"/>
  <c r="P53" i="19"/>
  <c r="O333" i="17"/>
  <c r="L331" i="17"/>
  <c r="O144" i="17"/>
  <c r="L142" i="17"/>
  <c r="P19" i="18"/>
  <c r="O41" i="18"/>
  <c r="O68" i="16"/>
  <c r="L66" i="16"/>
  <c r="O66" i="16" s="1"/>
  <c r="P41" i="16"/>
  <c r="P11" i="16"/>
  <c r="M9" i="16"/>
  <c r="O23" i="16"/>
  <c r="L13" i="16"/>
  <c r="O13" i="16" s="1"/>
  <c r="P120" i="14"/>
  <c r="M118" i="14"/>
  <c r="P118" i="14" s="1"/>
  <c r="O222" i="14"/>
  <c r="L220" i="14"/>
  <c r="O220" i="14" s="1"/>
  <c r="L290" i="14"/>
  <c r="O290" i="14" s="1"/>
  <c r="P120" i="15"/>
  <c r="M118" i="15"/>
  <c r="P118" i="15" s="1"/>
  <c r="O23" i="11"/>
  <c r="L13" i="11"/>
  <c r="O13" i="11" s="1"/>
  <c r="O55" i="11"/>
  <c r="L53" i="11"/>
  <c r="O224" i="11"/>
  <c r="L222" i="11"/>
  <c r="O24" i="9"/>
  <c r="L14" i="9"/>
  <c r="O14" i="9" s="1"/>
  <c r="O26" i="10"/>
  <c r="L16" i="10"/>
  <c r="O16" i="10" s="1"/>
  <c r="P55" i="10"/>
  <c r="L11" i="5"/>
  <c r="L66" i="7"/>
  <c r="O66" i="7" s="1"/>
  <c r="O144" i="5"/>
  <c r="L142" i="5"/>
  <c r="O26" i="7"/>
  <c r="L16" i="7"/>
  <c r="O16" i="7" s="1"/>
  <c r="M140" i="6"/>
  <c r="P140" i="6" s="1"/>
  <c r="O55" i="8"/>
  <c r="L53" i="8"/>
  <c r="O53" i="8" s="1"/>
  <c r="M28" i="7"/>
  <c r="P28" i="7" s="1"/>
  <c r="P9" i="10"/>
  <c r="O19" i="2"/>
  <c r="O68" i="2"/>
  <c r="L66" i="2"/>
  <c r="L94" i="2"/>
  <c r="P19" i="22"/>
  <c r="P120" i="21"/>
  <c r="M118" i="21"/>
  <c r="P118" i="21" s="1"/>
  <c r="N12" i="22"/>
  <c r="N10" i="22" s="1"/>
  <c r="N20" i="22"/>
  <c r="N18" i="22" s="1"/>
  <c r="P55" i="22"/>
  <c r="N53" i="22"/>
  <c r="N37" i="22" s="1"/>
  <c r="P273" i="22"/>
  <c r="M271" i="22"/>
  <c r="P271" i="22" s="1"/>
  <c r="L220" i="22"/>
  <c r="O220" i="22" s="1"/>
  <c r="L94" i="19"/>
  <c r="O333" i="19"/>
  <c r="L331" i="19"/>
  <c r="O43" i="18"/>
  <c r="O331" i="18"/>
  <c r="M118" i="18"/>
  <c r="P118" i="18" s="1"/>
  <c r="O224" i="17"/>
  <c r="L222" i="17"/>
  <c r="P41" i="18"/>
  <c r="P22" i="18"/>
  <c r="M20" i="18"/>
  <c r="M12" i="18"/>
  <c r="L55" i="15"/>
  <c r="O57" i="15"/>
  <c r="P41" i="14"/>
  <c r="M28" i="12"/>
  <c r="P28" i="12" s="1"/>
  <c r="P29" i="12"/>
  <c r="L41" i="15"/>
  <c r="O120" i="12"/>
  <c r="L118" i="12"/>
  <c r="O118" i="12" s="1"/>
  <c r="L271" i="13"/>
  <c r="O271" i="13" s="1"/>
  <c r="N12" i="11"/>
  <c r="N10" i="11" s="1"/>
  <c r="O120" i="6"/>
  <c r="L118" i="6"/>
  <c r="O118" i="6" s="1"/>
  <c r="P55" i="8"/>
  <c r="M53" i="8"/>
  <c r="P53" i="8" s="1"/>
  <c r="L271" i="6"/>
  <c r="O271" i="6" s="1"/>
  <c r="O23" i="4"/>
  <c r="L13" i="4"/>
  <c r="O13" i="4" s="1"/>
  <c r="O31" i="7"/>
  <c r="L29" i="7"/>
  <c r="L11" i="7"/>
  <c r="O31" i="2"/>
  <c r="L29" i="2"/>
  <c r="N220" i="3"/>
  <c r="P220" i="3" s="1"/>
  <c r="M329" i="6"/>
  <c r="P329" i="6" s="1"/>
  <c r="P22" i="4"/>
  <c r="M12" i="4"/>
  <c r="M20" i="4"/>
  <c r="N12" i="3"/>
  <c r="N10" i="3" s="1"/>
  <c r="N8" i="3" s="1"/>
  <c r="N20" i="3"/>
  <c r="N18" i="3" s="1"/>
  <c r="L32" i="1"/>
  <c r="O352" i="1"/>
  <c r="O354" i="1"/>
  <c r="O142" i="2"/>
  <c r="P290" i="2"/>
  <c r="L292" i="13"/>
  <c r="O294" i="13"/>
  <c r="O96" i="7"/>
  <c r="L94" i="7"/>
  <c r="O94" i="7" s="1"/>
  <c r="P331" i="7"/>
  <c r="M329" i="7"/>
  <c r="P329" i="7" s="1"/>
  <c r="N12" i="2"/>
  <c r="N10" i="2" s="1"/>
  <c r="N20" i="2"/>
  <c r="N18" i="2" s="1"/>
  <c r="O222" i="2"/>
  <c r="O24" i="22"/>
  <c r="L14" i="22"/>
  <c r="O14" i="22" s="1"/>
  <c r="P9" i="19"/>
  <c r="P312" i="20"/>
  <c r="M310" i="20"/>
  <c r="P310" i="20" s="1"/>
  <c r="O19" i="20"/>
  <c r="O26" i="18"/>
  <c r="L16" i="18"/>
  <c r="O16" i="18" s="1"/>
  <c r="O32" i="19"/>
  <c r="L30" i="19"/>
  <c r="O30" i="19" s="1"/>
  <c r="P331" i="15"/>
  <c r="M329" i="15"/>
  <c r="P329" i="15" s="1"/>
  <c r="P252" i="16"/>
  <c r="M250" i="16"/>
  <c r="P250" i="16" s="1"/>
  <c r="P22" i="15"/>
  <c r="M12" i="15"/>
  <c r="M20" i="15"/>
  <c r="O32" i="14"/>
  <c r="L30" i="14"/>
  <c r="O30" i="14" s="1"/>
  <c r="M9" i="12"/>
  <c r="P15" i="12"/>
  <c r="M53" i="14"/>
  <c r="P53" i="14" s="1"/>
  <c r="N12" i="12"/>
  <c r="N10" i="12" s="1"/>
  <c r="N20" i="12"/>
  <c r="N18" i="12" s="1"/>
  <c r="L30" i="22"/>
  <c r="O30" i="22" s="1"/>
  <c r="O32" i="22"/>
  <c r="O32" i="11"/>
  <c r="L30" i="11"/>
  <c r="O30" i="11" s="1"/>
  <c r="P43" i="11"/>
  <c r="M41" i="11"/>
  <c r="P11" i="5"/>
  <c r="M9" i="5"/>
  <c r="L329" i="8"/>
  <c r="O329" i="8" s="1"/>
  <c r="O331" i="8"/>
  <c r="L22" i="8"/>
  <c r="O29" i="3"/>
  <c r="P41" i="3"/>
  <c r="M41" i="6"/>
  <c r="P252" i="4"/>
  <c r="M250" i="4"/>
  <c r="P250" i="4" s="1"/>
  <c r="P29" i="3"/>
  <c r="M28" i="3"/>
  <c r="P28" i="3" s="1"/>
  <c r="O273" i="2"/>
  <c r="L144" i="1"/>
  <c r="O144" i="1" s="1"/>
  <c r="P11" i="22"/>
  <c r="M9" i="22"/>
  <c r="L22" i="19"/>
  <c r="L43" i="19"/>
  <c r="O45" i="19"/>
  <c r="P19" i="14"/>
  <c r="L66" i="10"/>
  <c r="O66" i="10" s="1"/>
  <c r="O23" i="21"/>
  <c r="L13" i="21"/>
  <c r="O13" i="21" s="1"/>
  <c r="M220" i="20"/>
  <c r="P220" i="20" s="1"/>
  <c r="O11" i="19"/>
  <c r="L9" i="19"/>
  <c r="L220" i="21"/>
  <c r="O220" i="21" s="1"/>
  <c r="O222" i="21"/>
  <c r="M220" i="22"/>
  <c r="P220" i="22" s="1"/>
  <c r="L250" i="21"/>
  <c r="O250" i="21" s="1"/>
  <c r="P55" i="21"/>
  <c r="M53" i="21"/>
  <c r="P53" i="21" s="1"/>
  <c r="O32" i="21"/>
  <c r="L30" i="21"/>
  <c r="M290" i="19"/>
  <c r="P290" i="19" s="1"/>
  <c r="P292" i="19"/>
  <c r="L310" i="20"/>
  <c r="O310" i="20" s="1"/>
  <c r="O19" i="18"/>
  <c r="L66" i="21"/>
  <c r="O66" i="21" s="1"/>
  <c r="L14" i="18"/>
  <c r="O14" i="18" s="1"/>
  <c r="P68" i="18"/>
  <c r="L22" i="17"/>
  <c r="L290" i="17"/>
  <c r="O290" i="17" s="1"/>
  <c r="N329" i="18"/>
  <c r="O329" i="18" s="1"/>
  <c r="M250" i="17"/>
  <c r="P250" i="17" s="1"/>
  <c r="M20" i="16"/>
  <c r="P22" i="16"/>
  <c r="M12" i="16"/>
  <c r="P142" i="15"/>
  <c r="M140" i="15"/>
  <c r="P140" i="15" s="1"/>
  <c r="P9" i="15"/>
  <c r="P120" i="13"/>
  <c r="M118" i="13"/>
  <c r="P118" i="13" s="1"/>
  <c r="M329" i="11"/>
  <c r="P329" i="11" s="1"/>
  <c r="L22" i="11"/>
  <c r="P120" i="9"/>
  <c r="M118" i="9"/>
  <c r="P118" i="9" s="1"/>
  <c r="L271" i="9"/>
  <c r="O271" i="9" s="1"/>
  <c r="O34" i="10"/>
  <c r="P19" i="8"/>
  <c r="M271" i="7"/>
  <c r="P271" i="7" s="1"/>
  <c r="P273" i="7"/>
  <c r="L140" i="6"/>
  <c r="O140" i="6" s="1"/>
  <c r="N220" i="6"/>
  <c r="O220" i="6" s="1"/>
  <c r="N20" i="8"/>
  <c r="N18" i="8" s="1"/>
  <c r="L22" i="6"/>
  <c r="L250" i="5"/>
  <c r="O250" i="5" s="1"/>
  <c r="O254" i="4"/>
  <c r="L252" i="4"/>
  <c r="O292" i="3"/>
  <c r="L290" i="3"/>
  <c r="O290" i="3" s="1"/>
  <c r="P273" i="3"/>
  <c r="N273" i="1"/>
  <c r="N271" i="3"/>
  <c r="L22" i="4"/>
  <c r="P331" i="2"/>
  <c r="M331" i="1"/>
  <c r="M66" i="7"/>
  <c r="P66" i="7" s="1"/>
  <c r="O23" i="2"/>
  <c r="L13" i="2"/>
  <c r="O13" i="2" s="1"/>
  <c r="P68" i="3"/>
  <c r="M66" i="3"/>
  <c r="M68" i="1"/>
  <c r="M9" i="6"/>
  <c r="L41" i="6"/>
  <c r="M9" i="2"/>
  <c r="P11" i="2"/>
  <c r="O252" i="3"/>
  <c r="M292" i="1"/>
  <c r="O252" i="22"/>
  <c r="L250" i="22"/>
  <c r="O250" i="22" s="1"/>
  <c r="O254" i="18"/>
  <c r="L252" i="18"/>
  <c r="M10" i="21"/>
  <c r="M28" i="5"/>
  <c r="P28" i="5" s="1"/>
  <c r="P29" i="5"/>
  <c r="N12" i="4"/>
  <c r="N10" i="4" s="1"/>
  <c r="N20" i="4"/>
  <c r="N18" i="4" s="1"/>
  <c r="P29" i="22"/>
  <c r="M28" i="22"/>
  <c r="P28" i="22" s="1"/>
  <c r="O23" i="22"/>
  <c r="L13" i="22"/>
  <c r="O13" i="22" s="1"/>
  <c r="N37" i="21"/>
  <c r="L271" i="20"/>
  <c r="O271" i="20" s="1"/>
  <c r="O273" i="20"/>
  <c r="O26" i="20"/>
  <c r="L16" i="20"/>
  <c r="O16" i="20" s="1"/>
  <c r="M28" i="17"/>
  <c r="P28" i="17" s="1"/>
  <c r="P29" i="17"/>
  <c r="L66" i="17"/>
  <c r="O66" i="17" s="1"/>
  <c r="O68" i="17"/>
  <c r="O43" i="16"/>
  <c r="L41" i="16"/>
  <c r="L271" i="15"/>
  <c r="O271" i="15" s="1"/>
  <c r="P273" i="14"/>
  <c r="M271" i="14"/>
  <c r="P271" i="14" s="1"/>
  <c r="O31" i="12"/>
  <c r="L29" i="12"/>
  <c r="L11" i="12"/>
  <c r="P68" i="13"/>
  <c r="M66" i="13"/>
  <c r="P66" i="13" s="1"/>
  <c r="P41" i="12"/>
  <c r="O24" i="13"/>
  <c r="L14" i="13"/>
  <c r="O14" i="13" s="1"/>
  <c r="M28" i="11"/>
  <c r="P28" i="11" s="1"/>
  <c r="P29" i="11"/>
  <c r="M10" i="11"/>
  <c r="P22" i="10"/>
  <c r="M12" i="10"/>
  <c r="M20" i="10"/>
  <c r="O252" i="10"/>
  <c r="L250" i="10"/>
  <c r="O250" i="10" s="1"/>
  <c r="O120" i="9"/>
  <c r="L118" i="9"/>
  <c r="O118" i="9" s="1"/>
  <c r="P11" i="8"/>
  <c r="M9" i="8"/>
  <c r="P142" i="8"/>
  <c r="M140" i="8"/>
  <c r="P140" i="8" s="1"/>
  <c r="L14" i="8"/>
  <c r="O24" i="8"/>
  <c r="O43" i="8"/>
  <c r="L41" i="8"/>
  <c r="O26" i="6"/>
  <c r="L16" i="6"/>
  <c r="O16" i="6" s="1"/>
  <c r="O31" i="4"/>
  <c r="L29" i="4"/>
  <c r="L11" i="4"/>
  <c r="L14" i="6"/>
  <c r="O14" i="6" s="1"/>
  <c r="O24" i="6"/>
  <c r="O224" i="3"/>
  <c r="L222" i="3"/>
  <c r="L224" i="1"/>
  <c r="O224" i="1" s="1"/>
  <c r="O23" i="5"/>
  <c r="L13" i="5"/>
  <c r="O13" i="5" s="1"/>
  <c r="P22" i="2"/>
  <c r="M12" i="2"/>
  <c r="M20" i="2"/>
  <c r="O298" i="1"/>
  <c r="N252" i="1"/>
  <c r="N310" i="2"/>
  <c r="N310" i="1" s="1"/>
  <c r="L33" i="1"/>
  <c r="O33" i="1" s="1"/>
  <c r="O384" i="1"/>
  <c r="O142" i="21"/>
  <c r="L140" i="21"/>
  <c r="O140" i="21" s="1"/>
  <c r="P252" i="22"/>
  <c r="M250" i="22"/>
  <c r="P250" i="22" s="1"/>
  <c r="O122" i="22"/>
  <c r="L120" i="22"/>
  <c r="L22" i="22"/>
  <c r="M28" i="21"/>
  <c r="P28" i="21" s="1"/>
  <c r="M20" i="22"/>
  <c r="P22" i="22"/>
  <c r="M12" i="22"/>
  <c r="O26" i="19"/>
  <c r="L16" i="19"/>
  <c r="O16" i="19" s="1"/>
  <c r="O273" i="18"/>
  <c r="L271" i="18"/>
  <c r="O271" i="18" s="1"/>
  <c r="O31" i="19"/>
  <c r="L29" i="19"/>
  <c r="L22" i="16"/>
  <c r="O19" i="14"/>
  <c r="O31" i="15"/>
  <c r="L29" i="15"/>
  <c r="L11" i="15"/>
  <c r="L13" i="15"/>
  <c r="O13" i="15" s="1"/>
  <c r="N12" i="15"/>
  <c r="N10" i="15" s="1"/>
  <c r="N20" i="15"/>
  <c r="N18" i="15" s="1"/>
  <c r="O24" i="14"/>
  <c r="L14" i="14"/>
  <c r="O14" i="14" s="1"/>
  <c r="O23" i="13"/>
  <c r="L13" i="13"/>
  <c r="O13" i="13" s="1"/>
  <c r="O19" i="13"/>
  <c r="M10" i="12"/>
  <c r="P22" i="13"/>
  <c r="M12" i="13"/>
  <c r="M20" i="13"/>
  <c r="P41" i="13"/>
  <c r="O254" i="13"/>
  <c r="L252" i="13"/>
  <c r="N37" i="8"/>
  <c r="O26" i="5"/>
  <c r="L16" i="5"/>
  <c r="O16" i="5" s="1"/>
  <c r="P252" i="7"/>
  <c r="M250" i="7"/>
  <c r="P250" i="7" s="1"/>
  <c r="P22" i="8"/>
  <c r="M12" i="8"/>
  <c r="M20" i="8"/>
  <c r="O45" i="5"/>
  <c r="L22" i="5"/>
  <c r="L43" i="5"/>
  <c r="L45" i="1"/>
  <c r="N12" i="6"/>
  <c r="N10" i="6" s="1"/>
  <c r="N20" i="6"/>
  <c r="N18" i="6" s="1"/>
  <c r="P22" i="6"/>
  <c r="M12" i="6"/>
  <c r="M20" i="6"/>
  <c r="O23" i="6"/>
  <c r="L13" i="6"/>
  <c r="O13" i="6" s="1"/>
  <c r="P252" i="3"/>
  <c r="M250" i="3"/>
  <c r="M252" i="1"/>
  <c r="L55" i="5"/>
  <c r="O57" i="5"/>
  <c r="L220" i="2"/>
  <c r="L22" i="2"/>
  <c r="L290" i="22" l="1"/>
  <c r="O290" i="22" s="1"/>
  <c r="O331" i="20"/>
  <c r="P12" i="21"/>
  <c r="L310" i="17"/>
  <c r="O310" i="17" s="1"/>
  <c r="O14" i="15"/>
  <c r="L290" i="20"/>
  <c r="O290" i="20" s="1"/>
  <c r="L94" i="9"/>
  <c r="O94" i="9" s="1"/>
  <c r="L41" i="3"/>
  <c r="L53" i="7"/>
  <c r="O53" i="7" s="1"/>
  <c r="L94" i="8"/>
  <c r="O94" i="8" s="1"/>
  <c r="P53" i="11"/>
  <c r="O68" i="5"/>
  <c r="L66" i="9"/>
  <c r="O66" i="9" s="1"/>
  <c r="O53" i="11"/>
  <c r="L41" i="11"/>
  <c r="O140" i="10"/>
  <c r="N8" i="4"/>
  <c r="L310" i="2"/>
  <c r="L329" i="7"/>
  <c r="O329" i="7" s="1"/>
  <c r="L310" i="7"/>
  <c r="O310" i="7" s="1"/>
  <c r="O43" i="22"/>
  <c r="O222" i="13"/>
  <c r="L310" i="10"/>
  <c r="O310" i="10" s="1"/>
  <c r="L140" i="3"/>
  <c r="O140" i="3" s="1"/>
  <c r="L290" i="2"/>
  <c r="O290" i="2" s="1"/>
  <c r="L140" i="12"/>
  <c r="O140" i="12" s="1"/>
  <c r="L41" i="10"/>
  <c r="O41" i="10" s="1"/>
  <c r="L41" i="20"/>
  <c r="O41" i="20" s="1"/>
  <c r="O220" i="13"/>
  <c r="L140" i="20"/>
  <c r="O140" i="20" s="1"/>
  <c r="P18" i="12"/>
  <c r="O43" i="4"/>
  <c r="L140" i="4"/>
  <c r="L41" i="13"/>
  <c r="O41" i="13" s="1"/>
  <c r="O68" i="19"/>
  <c r="L310" i="21"/>
  <c r="O310" i="21" s="1"/>
  <c r="O273" i="4"/>
  <c r="L329" i="22"/>
  <c r="O329" i="22" s="1"/>
  <c r="O43" i="7"/>
  <c r="L310" i="19"/>
  <c r="O310" i="19" s="1"/>
  <c r="L9" i="14"/>
  <c r="O9" i="14" s="1"/>
  <c r="L250" i="7"/>
  <c r="O250" i="7" s="1"/>
  <c r="O11" i="22"/>
  <c r="P142" i="1"/>
  <c r="O11" i="10"/>
  <c r="O312" i="13"/>
  <c r="O55" i="14"/>
  <c r="L250" i="8"/>
  <c r="O250" i="8" s="1"/>
  <c r="N41" i="1"/>
  <c r="P41" i="1" s="1"/>
  <c r="P43" i="1"/>
  <c r="L28" i="10"/>
  <c r="L94" i="13"/>
  <c r="O94" i="13" s="1"/>
  <c r="L220" i="4"/>
  <c r="O220" i="4" s="1"/>
  <c r="N37" i="13"/>
  <c r="L310" i="11"/>
  <c r="O310" i="11" s="1"/>
  <c r="O250" i="2"/>
  <c r="O220" i="9"/>
  <c r="O250" i="15"/>
  <c r="N250" i="1"/>
  <c r="N8" i="19"/>
  <c r="L271" i="22"/>
  <c r="O271" i="22" s="1"/>
  <c r="L66" i="12"/>
  <c r="O66" i="12" s="1"/>
  <c r="O331" i="9"/>
  <c r="O292" i="4"/>
  <c r="N8" i="15"/>
  <c r="N8" i="12"/>
  <c r="L271" i="21"/>
  <c r="O271" i="21" s="1"/>
  <c r="L140" i="19"/>
  <c r="O140" i="19" s="1"/>
  <c r="P20" i="11"/>
  <c r="P331" i="1"/>
  <c r="O22" i="12"/>
  <c r="O222" i="15"/>
  <c r="N8" i="11"/>
  <c r="O273" i="17"/>
  <c r="L66" i="4"/>
  <c r="O66" i="4" s="1"/>
  <c r="L20" i="7"/>
  <c r="O20" i="7" s="1"/>
  <c r="L9" i="20"/>
  <c r="O9" i="20" s="1"/>
  <c r="L290" i="10"/>
  <c r="O290" i="10" s="1"/>
  <c r="L12" i="7"/>
  <c r="L10" i="7" s="1"/>
  <c r="O10" i="7" s="1"/>
  <c r="O41" i="2"/>
  <c r="N8" i="7"/>
  <c r="N8" i="8"/>
  <c r="L12" i="12"/>
  <c r="L10" i="12" s="1"/>
  <c r="O10" i="12" s="1"/>
  <c r="P53" i="17"/>
  <c r="O331" i="12"/>
  <c r="L310" i="16"/>
  <c r="O310" i="16" s="1"/>
  <c r="O312" i="16"/>
  <c r="N28" i="1"/>
  <c r="L41" i="17"/>
  <c r="O41" i="17" s="1"/>
  <c r="O14" i="8"/>
  <c r="O271" i="5"/>
  <c r="N8" i="13"/>
  <c r="N28" i="10"/>
  <c r="N11" i="1"/>
  <c r="N9" i="1" s="1"/>
  <c r="N37" i="14"/>
  <c r="L41" i="9"/>
  <c r="O41" i="9" s="1"/>
  <c r="L250" i="11"/>
  <c r="O250" i="11" s="1"/>
  <c r="L53" i="13"/>
  <c r="O53" i="13" s="1"/>
  <c r="O96" i="22"/>
  <c r="L140" i="7"/>
  <c r="O140" i="7" s="1"/>
  <c r="L220" i="19"/>
  <c r="O220" i="19" s="1"/>
  <c r="O55" i="22"/>
  <c r="O331" i="14"/>
  <c r="L250" i="12"/>
  <c r="O250" i="12" s="1"/>
  <c r="O252" i="12"/>
  <c r="L118" i="5"/>
  <c r="O118" i="5" s="1"/>
  <c r="P53" i="16"/>
  <c r="N8" i="2"/>
  <c r="P94" i="19"/>
  <c r="L310" i="3"/>
  <c r="O310" i="3" s="1"/>
  <c r="O312" i="3"/>
  <c r="L12" i="14"/>
  <c r="L10" i="14" s="1"/>
  <c r="O22" i="14"/>
  <c r="O94" i="19"/>
  <c r="O68" i="15"/>
  <c r="L66" i="15"/>
  <c r="O66" i="15" s="1"/>
  <c r="N37" i="19"/>
  <c r="M37" i="2"/>
  <c r="L20" i="20"/>
  <c r="L18" i="20" s="1"/>
  <c r="O18" i="20" s="1"/>
  <c r="O140" i="14"/>
  <c r="L12" i="20"/>
  <c r="O12" i="20" s="1"/>
  <c r="O120" i="16"/>
  <c r="N8" i="21"/>
  <c r="O53" i="16"/>
  <c r="P220" i="9"/>
  <c r="O329" i="10"/>
  <c r="L118" i="19"/>
  <c r="O118" i="19" s="1"/>
  <c r="L12" i="10"/>
  <c r="O12" i="10" s="1"/>
  <c r="N37" i="10"/>
  <c r="L20" i="15"/>
  <c r="O20" i="15" s="1"/>
  <c r="L118" i="20"/>
  <c r="O118" i="20" s="1"/>
  <c r="P20" i="17"/>
  <c r="O66" i="18"/>
  <c r="L12" i="15"/>
  <c r="O12" i="15" s="1"/>
  <c r="P20" i="21"/>
  <c r="L273" i="1"/>
  <c r="O273" i="1" s="1"/>
  <c r="P68" i="1"/>
  <c r="N8" i="17"/>
  <c r="O252" i="6"/>
  <c r="N8" i="6"/>
  <c r="P292" i="1"/>
  <c r="L142" i="1"/>
  <c r="O142" i="1" s="1"/>
  <c r="L94" i="12"/>
  <c r="O94" i="12" s="1"/>
  <c r="P20" i="18"/>
  <c r="O57" i="1"/>
  <c r="L140" i="16"/>
  <c r="O140" i="16" s="1"/>
  <c r="L20" i="21"/>
  <c r="O20" i="21" s="1"/>
  <c r="N37" i="5"/>
  <c r="L12" i="21"/>
  <c r="L10" i="21" s="1"/>
  <c r="O10" i="21" s="1"/>
  <c r="L96" i="1"/>
  <c r="O96" i="1" s="1"/>
  <c r="N37" i="17"/>
  <c r="L20" i="13"/>
  <c r="L18" i="13" s="1"/>
  <c r="O18" i="13" s="1"/>
  <c r="L20" i="10"/>
  <c r="L18" i="10" s="1"/>
  <c r="O18" i="10" s="1"/>
  <c r="P20" i="5"/>
  <c r="P120" i="1"/>
  <c r="P20" i="8"/>
  <c r="L66" i="11"/>
  <c r="O66" i="11" s="1"/>
  <c r="N8" i="5"/>
  <c r="O20" i="18"/>
  <c r="L12" i="13"/>
  <c r="L10" i="13" s="1"/>
  <c r="O10" i="13" s="1"/>
  <c r="N37" i="7"/>
  <c r="L312" i="1"/>
  <c r="O312" i="1" s="1"/>
  <c r="N8" i="18"/>
  <c r="L20" i="3"/>
  <c r="L18" i="3" s="1"/>
  <c r="O18" i="3" s="1"/>
  <c r="O220" i="15"/>
  <c r="L12" i="3"/>
  <c r="O12" i="3" s="1"/>
  <c r="L12" i="18"/>
  <c r="O12" i="18" s="1"/>
  <c r="P20" i="16"/>
  <c r="P273" i="1"/>
  <c r="L68" i="1"/>
  <c r="O68" i="1" s="1"/>
  <c r="O53" i="22"/>
  <c r="L310" i="15"/>
  <c r="O310" i="15" s="1"/>
  <c r="M37" i="12"/>
  <c r="P37" i="12" s="1"/>
  <c r="P10" i="21"/>
  <c r="P252" i="1"/>
  <c r="P10" i="12"/>
  <c r="N220" i="1"/>
  <c r="P18" i="21"/>
  <c r="L252" i="1"/>
  <c r="O252" i="1" s="1"/>
  <c r="O22" i="18"/>
  <c r="O68" i="18"/>
  <c r="L28" i="3"/>
  <c r="O28" i="3" s="1"/>
  <c r="P312" i="1"/>
  <c r="N140" i="1"/>
  <c r="P20" i="12"/>
  <c r="P20" i="22"/>
  <c r="P12" i="11"/>
  <c r="N8" i="10"/>
  <c r="O329" i="4"/>
  <c r="M94" i="1"/>
  <c r="P94" i="1" s="1"/>
  <c r="O222" i="8"/>
  <c r="L220" i="8"/>
  <c r="O220" i="8" s="1"/>
  <c r="O11" i="9"/>
  <c r="L9" i="9"/>
  <c r="O9" i="9" s="1"/>
  <c r="L290" i="21"/>
  <c r="O290" i="21" s="1"/>
  <c r="O292" i="21"/>
  <c r="O31" i="1"/>
  <c r="L29" i="1"/>
  <c r="O29" i="1" s="1"/>
  <c r="P12" i="12"/>
  <c r="N37" i="2"/>
  <c r="M18" i="18"/>
  <c r="P18" i="18" s="1"/>
  <c r="L28" i="9"/>
  <c r="O28" i="9" s="1"/>
  <c r="O29" i="9"/>
  <c r="O140" i="4"/>
  <c r="O20" i="14"/>
  <c r="L9" i="3"/>
  <c r="O9" i="3" s="1"/>
  <c r="O11" i="3"/>
  <c r="N8" i="22"/>
  <c r="L118" i="3"/>
  <c r="O118" i="3" s="1"/>
  <c r="O120" i="3"/>
  <c r="O273" i="8"/>
  <c r="L271" i="8"/>
  <c r="O271" i="8" s="1"/>
  <c r="O120" i="11"/>
  <c r="L118" i="11"/>
  <c r="O118" i="11" s="1"/>
  <c r="O222" i="12"/>
  <c r="L220" i="12"/>
  <c r="O220" i="12" s="1"/>
  <c r="O68" i="13"/>
  <c r="L66" i="13"/>
  <c r="O66" i="13" s="1"/>
  <c r="M37" i="3"/>
  <c r="M18" i="5"/>
  <c r="P18" i="5" s="1"/>
  <c r="O312" i="6"/>
  <c r="L310" i="6"/>
  <c r="O310" i="6" s="1"/>
  <c r="P10" i="11"/>
  <c r="P66" i="18"/>
  <c r="O43" i="21"/>
  <c r="L41" i="21"/>
  <c r="O41" i="21" s="1"/>
  <c r="O96" i="11"/>
  <c r="L94" i="11"/>
  <c r="O94" i="11" s="1"/>
  <c r="O220" i="2"/>
  <c r="P9" i="5"/>
  <c r="P12" i="8"/>
  <c r="M10" i="8"/>
  <c r="P10" i="8" s="1"/>
  <c r="O22" i="5"/>
  <c r="L12" i="5"/>
  <c r="L20" i="5"/>
  <c r="O252" i="13"/>
  <c r="L250" i="13"/>
  <c r="O250" i="13" s="1"/>
  <c r="M271" i="1"/>
  <c r="L28" i="14"/>
  <c r="O28" i="14" s="1"/>
  <c r="L9" i="6"/>
  <c r="O11" i="6"/>
  <c r="O120" i="15"/>
  <c r="L118" i="15"/>
  <c r="O118" i="15" s="1"/>
  <c r="O34" i="1"/>
  <c r="L14" i="1"/>
  <c r="O14" i="1" s="1"/>
  <c r="L12" i="9"/>
  <c r="L20" i="9"/>
  <c r="O22" i="9"/>
  <c r="O312" i="22"/>
  <c r="L310" i="22"/>
  <c r="O310" i="22" s="1"/>
  <c r="P12" i="7"/>
  <c r="M10" i="7"/>
  <c r="M18" i="16"/>
  <c r="P18" i="16" s="1"/>
  <c r="P12" i="17"/>
  <c r="M10" i="17"/>
  <c r="P10" i="17" s="1"/>
  <c r="P220" i="6"/>
  <c r="M37" i="13"/>
  <c r="L28" i="19"/>
  <c r="O28" i="19" s="1"/>
  <c r="O29" i="19"/>
  <c r="L28" i="7"/>
  <c r="O28" i="7" s="1"/>
  <c r="O29" i="7"/>
  <c r="M310" i="1"/>
  <c r="P310" i="1" s="1"/>
  <c r="M118" i="1"/>
  <c r="O68" i="8"/>
  <c r="L66" i="8"/>
  <c r="O66" i="8" s="1"/>
  <c r="P20" i="3"/>
  <c r="M18" i="3"/>
  <c r="P18" i="3" s="1"/>
  <c r="O222" i="16"/>
  <c r="L220" i="16"/>
  <c r="O220" i="16" s="1"/>
  <c r="M18" i="17"/>
  <c r="P18" i="17" s="1"/>
  <c r="N37" i="6"/>
  <c r="M37" i="19"/>
  <c r="M37" i="17"/>
  <c r="O11" i="7"/>
  <c r="L9" i="7"/>
  <c r="O331" i="5"/>
  <c r="L329" i="5"/>
  <c r="O329" i="5" s="1"/>
  <c r="P9" i="3"/>
  <c r="O11" i="17"/>
  <c r="L9" i="17"/>
  <c r="P12" i="3"/>
  <c r="M10" i="3"/>
  <c r="P10" i="3" s="1"/>
  <c r="O41" i="8"/>
  <c r="O22" i="11"/>
  <c r="L12" i="11"/>
  <c r="L20" i="11"/>
  <c r="P12" i="16"/>
  <c r="M10" i="16"/>
  <c r="P10" i="16" s="1"/>
  <c r="L18" i="18"/>
  <c r="O18" i="18" s="1"/>
  <c r="P41" i="11"/>
  <c r="M37" i="11"/>
  <c r="P37" i="11" s="1"/>
  <c r="M8" i="12"/>
  <c r="P9" i="12"/>
  <c r="L30" i="1"/>
  <c r="O32" i="1"/>
  <c r="P310" i="2"/>
  <c r="O312" i="14"/>
  <c r="L310" i="14"/>
  <c r="O310" i="14" s="1"/>
  <c r="M37" i="7"/>
  <c r="P41" i="7"/>
  <c r="O41" i="22"/>
  <c r="L9" i="18"/>
  <c r="O11" i="18"/>
  <c r="M37" i="21"/>
  <c r="P37" i="21" s="1"/>
  <c r="O55" i="1"/>
  <c r="L53" i="1"/>
  <c r="O53" i="1" s="1"/>
  <c r="L20" i="16"/>
  <c r="O22" i="16"/>
  <c r="L12" i="16"/>
  <c r="M37" i="14"/>
  <c r="P12" i="6"/>
  <c r="M10" i="6"/>
  <c r="P10" i="6" s="1"/>
  <c r="O22" i="4"/>
  <c r="L12" i="4"/>
  <c r="L20" i="4"/>
  <c r="O43" i="19"/>
  <c r="L41" i="19"/>
  <c r="M37" i="6"/>
  <c r="P41" i="6"/>
  <c r="O55" i="15"/>
  <c r="L53" i="15"/>
  <c r="O53" i="15" s="1"/>
  <c r="O331" i="19"/>
  <c r="L329" i="19"/>
  <c r="O329" i="19" s="1"/>
  <c r="O66" i="2"/>
  <c r="O9" i="10"/>
  <c r="P53" i="20"/>
  <c r="M37" i="20"/>
  <c r="P37" i="20" s="1"/>
  <c r="P20" i="20"/>
  <c r="M18" i="20"/>
  <c r="P18" i="20" s="1"/>
  <c r="O20" i="12"/>
  <c r="L18" i="12"/>
  <c r="O18" i="12" s="1"/>
  <c r="L28" i="5"/>
  <c r="O28" i="5" s="1"/>
  <c r="O29" i="5"/>
  <c r="P53" i="15"/>
  <c r="N37" i="15"/>
  <c r="P96" i="1"/>
  <c r="N329" i="1"/>
  <c r="O94" i="2"/>
  <c r="O55" i="9"/>
  <c r="L53" i="9"/>
  <c r="P12" i="10"/>
  <c r="M10" i="10"/>
  <c r="P9" i="2"/>
  <c r="O271" i="3"/>
  <c r="N271" i="1"/>
  <c r="L20" i="19"/>
  <c r="O22" i="19"/>
  <c r="L12" i="19"/>
  <c r="L290" i="13"/>
  <c r="O290" i="13" s="1"/>
  <c r="O292" i="13"/>
  <c r="O19" i="1"/>
  <c r="P12" i="5"/>
  <c r="M10" i="5"/>
  <c r="P10" i="5" s="1"/>
  <c r="M37" i="8"/>
  <c r="P37" i="8" s="1"/>
  <c r="P41" i="8"/>
  <c r="M10" i="20"/>
  <c r="P12" i="20"/>
  <c r="O120" i="2"/>
  <c r="L120" i="1"/>
  <c r="O120" i="1" s="1"/>
  <c r="L118" i="2"/>
  <c r="P9" i="11"/>
  <c r="M8" i="11"/>
  <c r="P12" i="19"/>
  <c r="M10" i="19"/>
  <c r="O41" i="12"/>
  <c r="L28" i="18"/>
  <c r="O28" i="18" s="1"/>
  <c r="O29" i="18"/>
  <c r="P20" i="14"/>
  <c r="N18" i="14"/>
  <c r="P18" i="14" s="1"/>
  <c r="M329" i="1"/>
  <c r="P20" i="13"/>
  <c r="M18" i="13"/>
  <c r="P18" i="13" s="1"/>
  <c r="O55" i="5"/>
  <c r="L53" i="5"/>
  <c r="O53" i="5" s="1"/>
  <c r="O222" i="3"/>
  <c r="L220" i="3"/>
  <c r="O220" i="3" s="1"/>
  <c r="O41" i="6"/>
  <c r="P9" i="22"/>
  <c r="M290" i="1"/>
  <c r="P290" i="1" s="1"/>
  <c r="P20" i="4"/>
  <c r="M18" i="4"/>
  <c r="P18" i="4" s="1"/>
  <c r="P12" i="18"/>
  <c r="M10" i="18"/>
  <c r="P10" i="18" s="1"/>
  <c r="O222" i="11"/>
  <c r="L220" i="11"/>
  <c r="O220" i="11" s="1"/>
  <c r="N37" i="18"/>
  <c r="L28" i="20"/>
  <c r="O28" i="20" s="1"/>
  <c r="O30" i="20"/>
  <c r="O26" i="1"/>
  <c r="L16" i="1"/>
  <c r="O16" i="1" s="1"/>
  <c r="L9" i="1"/>
  <c r="O11" i="1"/>
  <c r="O53" i="14"/>
  <c r="O41" i="7"/>
  <c r="L9" i="8"/>
  <c r="O11" i="8"/>
  <c r="N10" i="14"/>
  <c r="P12" i="14"/>
  <c r="P12" i="13"/>
  <c r="M10" i="13"/>
  <c r="P10" i="13" s="1"/>
  <c r="O11" i="15"/>
  <c r="L9" i="15"/>
  <c r="O22" i="22"/>
  <c r="L12" i="22"/>
  <c r="L20" i="22"/>
  <c r="P9" i="6"/>
  <c r="O9" i="19"/>
  <c r="P20" i="15"/>
  <c r="M18" i="15"/>
  <c r="P18" i="15" s="1"/>
  <c r="P12" i="4"/>
  <c r="M10" i="4"/>
  <c r="P271" i="3"/>
  <c r="O142" i="5"/>
  <c r="L140" i="5"/>
  <c r="O142" i="17"/>
  <c r="L140" i="17"/>
  <c r="O140" i="17" s="1"/>
  <c r="O68" i="6"/>
  <c r="L66" i="6"/>
  <c r="O66" i="6" s="1"/>
  <c r="L292" i="1"/>
  <c r="O292" i="1" s="1"/>
  <c r="O9" i="2"/>
  <c r="M37" i="10"/>
  <c r="L271" i="12"/>
  <c r="O271" i="12" s="1"/>
  <c r="O273" i="12"/>
  <c r="P20" i="19"/>
  <c r="M18" i="19"/>
  <c r="P18" i="19" s="1"/>
  <c r="O29" i="8"/>
  <c r="L28" i="8"/>
  <c r="O28" i="8" s="1"/>
  <c r="O68" i="14"/>
  <c r="L66" i="14"/>
  <c r="O66" i="14" s="1"/>
  <c r="O55" i="19"/>
  <c r="L53" i="19"/>
  <c r="O53" i="19" s="1"/>
  <c r="O22" i="6"/>
  <c r="L12" i="6"/>
  <c r="L20" i="6"/>
  <c r="P9" i="17"/>
  <c r="P20" i="10"/>
  <c r="M18" i="10"/>
  <c r="P18" i="10" s="1"/>
  <c r="O22" i="2"/>
  <c r="L12" i="2"/>
  <c r="L20" i="2"/>
  <c r="O41" i="4"/>
  <c r="O29" i="15"/>
  <c r="L28" i="15"/>
  <c r="O28" i="15" s="1"/>
  <c r="O120" i="22"/>
  <c r="L118" i="22"/>
  <c r="O118" i="22" s="1"/>
  <c r="O11" i="12"/>
  <c r="L9" i="12"/>
  <c r="O252" i="18"/>
  <c r="L250" i="18"/>
  <c r="M18" i="8"/>
  <c r="P18" i="8" s="1"/>
  <c r="O30" i="21"/>
  <c r="L28" i="21"/>
  <c r="O28" i="21" s="1"/>
  <c r="P12" i="15"/>
  <c r="M10" i="15"/>
  <c r="L222" i="1"/>
  <c r="O222" i="1" s="1"/>
  <c r="O11" i="13"/>
  <c r="L9" i="13"/>
  <c r="P9" i="1"/>
  <c r="M37" i="5"/>
  <c r="M220" i="1"/>
  <c r="L28" i="17"/>
  <c r="O28" i="17" s="1"/>
  <c r="O29" i="17"/>
  <c r="O9" i="22"/>
  <c r="L28" i="16"/>
  <c r="O28" i="16" s="1"/>
  <c r="O29" i="16"/>
  <c r="L28" i="22"/>
  <c r="O28" i="22" s="1"/>
  <c r="P66" i="3"/>
  <c r="M66" i="1"/>
  <c r="L20" i="17"/>
  <c r="O22" i="17"/>
  <c r="L12" i="17"/>
  <c r="M37" i="18"/>
  <c r="M18" i="22"/>
  <c r="P18" i="22" s="1"/>
  <c r="P9" i="16"/>
  <c r="O331" i="17"/>
  <c r="L329" i="17"/>
  <c r="O329" i="17" s="1"/>
  <c r="L28" i="13"/>
  <c r="O28" i="13" s="1"/>
  <c r="O29" i="13"/>
  <c r="M8" i="14"/>
  <c r="P9" i="14"/>
  <c r="P118" i="4"/>
  <c r="N118" i="1"/>
  <c r="N37" i="4"/>
  <c r="P12" i="9"/>
  <c r="M10" i="9"/>
  <c r="N12" i="1"/>
  <c r="N10" i="1" s="1"/>
  <c r="N20" i="1"/>
  <c r="N18" i="1" s="1"/>
  <c r="P12" i="22"/>
  <c r="M10" i="22"/>
  <c r="P10" i="22" s="1"/>
  <c r="P9" i="8"/>
  <c r="O41" i="16"/>
  <c r="L43" i="1"/>
  <c r="O45" i="1"/>
  <c r="L22" i="1"/>
  <c r="P20" i="2"/>
  <c r="M18" i="2"/>
  <c r="P18" i="2" s="1"/>
  <c r="O252" i="4"/>
  <c r="L250" i="4"/>
  <c r="O22" i="8"/>
  <c r="L12" i="8"/>
  <c r="L20" i="8"/>
  <c r="M140" i="1"/>
  <c r="O41" i="15"/>
  <c r="N37" i="3"/>
  <c r="O11" i="5"/>
  <c r="L9" i="5"/>
  <c r="M37" i="4"/>
  <c r="P329" i="18"/>
  <c r="O29" i="6"/>
  <c r="L28" i="6"/>
  <c r="O28" i="6" s="1"/>
  <c r="P9" i="18"/>
  <c r="L331" i="1"/>
  <c r="O331" i="1" s="1"/>
  <c r="O118" i="4"/>
  <c r="P9" i="21"/>
  <c r="M8" i="21"/>
  <c r="P22" i="1"/>
  <c r="M20" i="1"/>
  <c r="M12" i="1"/>
  <c r="O11" i="16"/>
  <c r="L9" i="16"/>
  <c r="O9" i="21"/>
  <c r="L9" i="11"/>
  <c r="O11" i="11"/>
  <c r="M37" i="9"/>
  <c r="P37" i="9" s="1"/>
  <c r="N8" i="20"/>
  <c r="P20" i="6"/>
  <c r="M18" i="6"/>
  <c r="P18" i="6" s="1"/>
  <c r="O310" i="2"/>
  <c r="L28" i="12"/>
  <c r="O28" i="12" s="1"/>
  <c r="O29" i="12"/>
  <c r="P53" i="22"/>
  <c r="P250" i="3"/>
  <c r="M250" i="1"/>
  <c r="L18" i="14"/>
  <c r="O11" i="4"/>
  <c r="L9" i="4"/>
  <c r="L13" i="1"/>
  <c r="O13" i="1" s="1"/>
  <c r="O43" i="5"/>
  <c r="L41" i="5"/>
  <c r="P12" i="2"/>
  <c r="M10" i="2"/>
  <c r="P10" i="2" s="1"/>
  <c r="L28" i="4"/>
  <c r="O28" i="4" s="1"/>
  <c r="O29" i="4"/>
  <c r="O29" i="2"/>
  <c r="L28" i="2"/>
  <c r="O28" i="2" s="1"/>
  <c r="O222" i="17"/>
  <c r="L220" i="17"/>
  <c r="O220" i="17" s="1"/>
  <c r="M37" i="16"/>
  <c r="P37" i="16" s="1"/>
  <c r="M37" i="22"/>
  <c r="P37" i="22" s="1"/>
  <c r="P222" i="1"/>
  <c r="N66" i="1"/>
  <c r="P20" i="9"/>
  <c r="M18" i="9"/>
  <c r="P18" i="9" s="1"/>
  <c r="O41" i="11"/>
  <c r="M37" i="15"/>
  <c r="O41" i="3"/>
  <c r="O120" i="8"/>
  <c r="L118" i="8"/>
  <c r="O118" i="8" s="1"/>
  <c r="P9" i="13"/>
  <c r="P18" i="11"/>
  <c r="O29" i="11"/>
  <c r="L28" i="11"/>
  <c r="O28" i="11" s="1"/>
  <c r="P20" i="7"/>
  <c r="M18" i="7"/>
  <c r="P18" i="7" s="1"/>
  <c r="L37" i="2" l="1"/>
  <c r="O37" i="2" s="1"/>
  <c r="P8" i="21"/>
  <c r="P250" i="1"/>
  <c r="O12" i="12"/>
  <c r="N8" i="1"/>
  <c r="L10" i="10"/>
  <c r="O10" i="10" s="1"/>
  <c r="L37" i="10"/>
  <c r="O37" i="10" s="1"/>
  <c r="P8" i="12"/>
  <c r="P37" i="13"/>
  <c r="P37" i="7"/>
  <c r="O20" i="3"/>
  <c r="O20" i="13"/>
  <c r="O28" i="10"/>
  <c r="P8" i="11"/>
  <c r="O20" i="20"/>
  <c r="P37" i="14"/>
  <c r="L37" i="20"/>
  <c r="O37" i="20" s="1"/>
  <c r="O12" i="14"/>
  <c r="L37" i="7"/>
  <c r="O37" i="7" s="1"/>
  <c r="L18" i="7"/>
  <c r="O18" i="7" s="1"/>
  <c r="O12" i="7"/>
  <c r="L18" i="15"/>
  <c r="O18" i="15" s="1"/>
  <c r="P37" i="2"/>
  <c r="L10" i="20"/>
  <c r="O10" i="20" s="1"/>
  <c r="P140" i="1"/>
  <c r="O20" i="10"/>
  <c r="P37" i="19"/>
  <c r="L10" i="15"/>
  <c r="O10" i="15" s="1"/>
  <c r="P37" i="10"/>
  <c r="O12" i="13"/>
  <c r="P37" i="17"/>
  <c r="O12" i="21"/>
  <c r="P37" i="5"/>
  <c r="P37" i="3"/>
  <c r="P37" i="18"/>
  <c r="L37" i="3"/>
  <c r="O37" i="3" s="1"/>
  <c r="O18" i="14"/>
  <c r="P37" i="15"/>
  <c r="L10" i="18"/>
  <c r="O10" i="18" s="1"/>
  <c r="L18" i="21"/>
  <c r="O18" i="21" s="1"/>
  <c r="M8" i="16"/>
  <c r="P8" i="16" s="1"/>
  <c r="P220" i="1"/>
  <c r="L37" i="16"/>
  <c r="O37" i="16" s="1"/>
  <c r="L10" i="3"/>
  <c r="O10" i="3" s="1"/>
  <c r="L94" i="1"/>
  <c r="O94" i="1" s="1"/>
  <c r="P37" i="4"/>
  <c r="M8" i="13"/>
  <c r="P8" i="13" s="1"/>
  <c r="O10" i="14"/>
  <c r="L8" i="21"/>
  <c r="O8" i="21" s="1"/>
  <c r="L37" i="12"/>
  <c r="O37" i="12" s="1"/>
  <c r="P329" i="1"/>
  <c r="P37" i="6"/>
  <c r="M8" i="6"/>
  <c r="P8" i="6" s="1"/>
  <c r="L271" i="1"/>
  <c r="O271" i="1" s="1"/>
  <c r="L8" i="14"/>
  <c r="L37" i="21"/>
  <c r="O37" i="21" s="1"/>
  <c r="L37" i="15"/>
  <c r="O37" i="15" s="1"/>
  <c r="N37" i="1"/>
  <c r="L310" i="1"/>
  <c r="O310" i="1" s="1"/>
  <c r="M8" i="18"/>
  <c r="P8" i="18" s="1"/>
  <c r="M8" i="8"/>
  <c r="P8" i="8" s="1"/>
  <c r="O41" i="5"/>
  <c r="L37" i="5"/>
  <c r="O37" i="5" s="1"/>
  <c r="O20" i="17"/>
  <c r="L18" i="17"/>
  <c r="O18" i="17" s="1"/>
  <c r="L8" i="12"/>
  <c r="O8" i="12" s="1"/>
  <c r="O9" i="12"/>
  <c r="L37" i="14"/>
  <c r="O37" i="14" s="1"/>
  <c r="L10" i="19"/>
  <c r="O12" i="19"/>
  <c r="O12" i="11"/>
  <c r="L10" i="11"/>
  <c r="O10" i="11" s="1"/>
  <c r="L8" i="7"/>
  <c r="O8" i="7" s="1"/>
  <c r="O9" i="7"/>
  <c r="O12" i="9"/>
  <c r="L10" i="9"/>
  <c r="O20" i="9"/>
  <c r="L18" i="9"/>
  <c r="O18" i="9" s="1"/>
  <c r="O9" i="16"/>
  <c r="P66" i="1"/>
  <c r="M37" i="1"/>
  <c r="O20" i="4"/>
  <c r="L18" i="4"/>
  <c r="O18" i="4" s="1"/>
  <c r="O20" i="5"/>
  <c r="L18" i="5"/>
  <c r="O18" i="5" s="1"/>
  <c r="O250" i="4"/>
  <c r="L250" i="1"/>
  <c r="O250" i="1" s="1"/>
  <c r="P10" i="20"/>
  <c r="M8" i="20"/>
  <c r="P8" i="20" s="1"/>
  <c r="O20" i="19"/>
  <c r="L18" i="19"/>
  <c r="O18" i="19" s="1"/>
  <c r="O12" i="4"/>
  <c r="L10" i="4"/>
  <c r="O10" i="4" s="1"/>
  <c r="P118" i="1"/>
  <c r="O12" i="5"/>
  <c r="L10" i="5"/>
  <c r="O10" i="5" s="1"/>
  <c r="O9" i="4"/>
  <c r="M10" i="1"/>
  <c r="P12" i="1"/>
  <c r="N8" i="14"/>
  <c r="P8" i="14" s="1"/>
  <c r="P10" i="14"/>
  <c r="O9" i="1"/>
  <c r="L329" i="1"/>
  <c r="O329" i="1" s="1"/>
  <c r="O30" i="1"/>
  <c r="L28" i="1"/>
  <c r="O28" i="1" s="1"/>
  <c r="L37" i="8"/>
  <c r="O37" i="8" s="1"/>
  <c r="M8" i="17"/>
  <c r="P8" i="17" s="1"/>
  <c r="O20" i="22"/>
  <c r="L18" i="22"/>
  <c r="O18" i="22" s="1"/>
  <c r="L290" i="1"/>
  <c r="O290" i="1" s="1"/>
  <c r="L66" i="1"/>
  <c r="O66" i="1" s="1"/>
  <c r="O9" i="18"/>
  <c r="O12" i="2"/>
  <c r="L10" i="2"/>
  <c r="O20" i="11"/>
  <c r="L18" i="11"/>
  <c r="O18" i="11" s="1"/>
  <c r="P20" i="1"/>
  <c r="M18" i="1"/>
  <c r="P18" i="1" s="1"/>
  <c r="L37" i="13"/>
  <c r="O37" i="13" s="1"/>
  <c r="P10" i="9"/>
  <c r="M8" i="9"/>
  <c r="P8" i="9" s="1"/>
  <c r="P10" i="15"/>
  <c r="M8" i="15"/>
  <c r="P8" i="15" s="1"/>
  <c r="O20" i="6"/>
  <c r="L18" i="6"/>
  <c r="O18" i="6" s="1"/>
  <c r="O140" i="5"/>
  <c r="L140" i="1"/>
  <c r="O140" i="1" s="1"/>
  <c r="O12" i="22"/>
  <c r="L10" i="22"/>
  <c r="O9" i="5"/>
  <c r="O22" i="1"/>
  <c r="L12" i="1"/>
  <c r="L20" i="1"/>
  <c r="O12" i="6"/>
  <c r="L10" i="6"/>
  <c r="O10" i="6" s="1"/>
  <c r="P10" i="19"/>
  <c r="M8" i="19"/>
  <c r="P8" i="19" s="1"/>
  <c r="M8" i="2"/>
  <c r="P8" i="2" s="1"/>
  <c r="O9" i="17"/>
  <c r="P10" i="7"/>
  <c r="M8" i="7"/>
  <c r="P8" i="7" s="1"/>
  <c r="O9" i="6"/>
  <c r="L8" i="13"/>
  <c r="O8" i="13" s="1"/>
  <c r="O9" i="13"/>
  <c r="L37" i="11"/>
  <c r="O37" i="11" s="1"/>
  <c r="O9" i="15"/>
  <c r="O9" i="8"/>
  <c r="M8" i="22"/>
  <c r="P8" i="22" s="1"/>
  <c r="P10" i="10"/>
  <c r="M8" i="10"/>
  <c r="P8" i="10" s="1"/>
  <c r="O12" i="16"/>
  <c r="L10" i="16"/>
  <c r="O10" i="16" s="1"/>
  <c r="L37" i="22"/>
  <c r="O37" i="22" s="1"/>
  <c r="M8" i="5"/>
  <c r="P8" i="5" s="1"/>
  <c r="O43" i="1"/>
  <c r="L41" i="1"/>
  <c r="P10" i="4"/>
  <c r="M8" i="4"/>
  <c r="P8" i="4" s="1"/>
  <c r="P271" i="1"/>
  <c r="L220" i="1"/>
  <c r="O220" i="1" s="1"/>
  <c r="O12" i="8"/>
  <c r="L10" i="8"/>
  <c r="O10" i="8" s="1"/>
  <c r="L37" i="4"/>
  <c r="O37" i="4" s="1"/>
  <c r="L37" i="6"/>
  <c r="O37" i="6" s="1"/>
  <c r="O53" i="9"/>
  <c r="L37" i="9"/>
  <c r="O37" i="9" s="1"/>
  <c r="O20" i="16"/>
  <c r="L18" i="16"/>
  <c r="O18" i="16" s="1"/>
  <c r="M8" i="3"/>
  <c r="P8" i="3" s="1"/>
  <c r="O41" i="19"/>
  <c r="L37" i="19"/>
  <c r="O37" i="19" s="1"/>
  <c r="O9" i="11"/>
  <c r="O20" i="8"/>
  <c r="L18" i="8"/>
  <c r="O18" i="8" s="1"/>
  <c r="L37" i="17"/>
  <c r="O37" i="17" s="1"/>
  <c r="L10" i="17"/>
  <c r="O10" i="17" s="1"/>
  <c r="O12" i="17"/>
  <c r="O250" i="18"/>
  <c r="L37" i="18"/>
  <c r="O37" i="18" s="1"/>
  <c r="O20" i="2"/>
  <c r="L18" i="2"/>
  <c r="O18" i="2" s="1"/>
  <c r="L118" i="1"/>
  <c r="O118" i="1" s="1"/>
  <c r="O118" i="2"/>
  <c r="L8" i="10" l="1"/>
  <c r="O8" i="10" s="1"/>
  <c r="L8" i="11"/>
  <c r="O8" i="11" s="1"/>
  <c r="L8" i="20"/>
  <c r="O8" i="20" s="1"/>
  <c r="L8" i="5"/>
  <c r="O8" i="5" s="1"/>
  <c r="L8" i="18"/>
  <c r="O8" i="18" s="1"/>
  <c r="L8" i="15"/>
  <c r="O8" i="15" s="1"/>
  <c r="L8" i="3"/>
  <c r="O8" i="3" s="1"/>
  <c r="L8" i="6"/>
  <c r="O8" i="6" s="1"/>
  <c r="P37" i="1"/>
  <c r="O8" i="14"/>
  <c r="O41" i="1"/>
  <c r="L37" i="1"/>
  <c r="O37" i="1" s="1"/>
  <c r="L8" i="16"/>
  <c r="O8" i="16" s="1"/>
  <c r="O10" i="19"/>
  <c r="L8" i="19"/>
  <c r="O8" i="19" s="1"/>
  <c r="O20" i="1"/>
  <c r="L18" i="1"/>
  <c r="O18" i="1" s="1"/>
  <c r="O12" i="1"/>
  <c r="L10" i="1"/>
  <c r="P10" i="1"/>
  <c r="M8" i="1"/>
  <c r="P8" i="1" s="1"/>
  <c r="O10" i="9"/>
  <c r="L8" i="9"/>
  <c r="O8" i="9" s="1"/>
  <c r="O10" i="2"/>
  <c r="L8" i="2"/>
  <c r="O8" i="2" s="1"/>
  <c r="L8" i="4"/>
  <c r="O8" i="4" s="1"/>
  <c r="O10" i="22"/>
  <c r="L8" i="22"/>
  <c r="O8" i="22" s="1"/>
  <c r="L8" i="17"/>
  <c r="O8" i="17" s="1"/>
  <c r="L8" i="8"/>
  <c r="O8" i="8" s="1"/>
  <c r="O10" i="1" l="1"/>
  <c r="L8" i="1"/>
  <c r="O8" i="1" s="1"/>
</calcChain>
</file>

<file path=xl/sharedStrings.xml><?xml version="1.0" encoding="utf-8"?>
<sst xmlns="http://schemas.openxmlformats.org/spreadsheetml/2006/main" count="27500" uniqueCount="260">
  <si>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</si>
  <si>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</si>
  <si>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</si>
  <si>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</si>
  <si>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</si>
  <si>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</si>
  <si>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</si>
  <si>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</si>
  <si>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</si>
  <si>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</si>
  <si>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</si>
  <si>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</si>
  <si>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</si>
  <si>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</si>
  <si>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</si>
  <si>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</si>
  <si>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</si>
  <si>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</si>
  <si>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</si>
  <si>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</si>
  <si>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</si>
  <si>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</si>
  <si>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</si>
  <si>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</si>
  <si>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</si>
  <si>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</si>
  <si>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</si>
  <si>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</si>
  <si>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</si>
  <si>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</si>
  <si>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</si>
  <si>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</si>
  <si>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</si>
  <si>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</si>
  <si>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</si>
  <si>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</si>
  <si>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</si>
  <si>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</si>
  <si>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</si>
  <si>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</si>
  <si>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</si>
  <si>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</si>
  <si>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</si>
  <si>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</si>
  <si>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</si>
  <si>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</si>
  <si>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</si>
  <si>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</si>
  <si>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</si>
  <si>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</si>
  <si>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</si>
  <si>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</si>
  <si>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</si>
  <si>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</si>
  <si>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</si>
  <si>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</si>
  <si>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</si>
  <si>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</si>
  <si>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</si>
  <si>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</si>
  <si>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</si>
  <si>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</si>
  <si>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</si>
  <si>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</si>
  <si>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</si>
  <si>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</si>
  <si>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</si>
  <si>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</si>
  <si>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</si>
  <si>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</si>
  <si>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</si>
  <si>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</si>
  <si>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</si>
  <si>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</si>
  <si>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</si>
  <si>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</si>
  <si>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</si>
  <si>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</si>
  <si>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</si>
  <si>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</si>
  <si>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</si>
  <si>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</si>
  <si>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</si>
  <si>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</si>
  <si>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</si>
  <si>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</si>
  <si>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</si>
  <si>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</si>
  <si>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</si>
  <si>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</si>
  <si>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</si>
  <si>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</si>
  <si>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</si>
  <si>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</si>
  <si>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</si>
  <si>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</si>
  <si>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</si>
  <si>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</si>
  <si>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</si>
  <si>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</si>
  <si>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</si>
  <si>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</si>
  <si>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</si>
  <si>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</si>
  <si>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</si>
  <si>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</si>
  <si>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</si>
  <si>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</si>
  <si>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</si>
  <si>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</si>
  <si>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</si>
  <si>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</si>
  <si>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</si>
  <si>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</si>
  <si>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</si>
  <si>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</si>
  <si>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</si>
  <si>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</si>
  <si>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</si>
  <si>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</si>
  <si>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</si>
  <si>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</si>
  <si>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</si>
  <si>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</si>
  <si>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</si>
  <si>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</si>
  <si>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</si>
  <si>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</si>
  <si>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</si>
  <si>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</si>
  <si>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</si>
  <si>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</si>
  <si>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</si>
  <si>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</si>
  <si>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</si>
  <si>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</si>
  <si>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</si>
  <si>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</si>
  <si>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</si>
  <si>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</si>
  <si>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</si>
  <si>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</si>
  <si>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</si>
  <si>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</si>
  <si>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</si>
  <si>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</si>
  <si>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</si>
  <si>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</si>
  <si>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</si>
  <si>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</si>
  <si>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</si>
  <si>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</si>
  <si>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</si>
  <si>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</si>
  <si>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</si>
  <si>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</si>
  <si>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</si>
  <si>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</si>
  <si>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</si>
  <si>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</si>
  <si>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</si>
  <si>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</si>
  <si>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</si>
  <si>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</si>
  <si>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</si>
  <si>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</si>
  <si>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</si>
  <si>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</si>
  <si>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</si>
  <si>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</si>
  <si>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</si>
  <si>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</si>
  <si>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</si>
  <si>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</si>
  <si>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</si>
  <si>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</si>
  <si>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</si>
  <si>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</si>
  <si>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</si>
  <si>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</si>
  <si>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</si>
  <si>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</si>
  <si>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</si>
  <si>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</si>
  <si>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</si>
  <si>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</si>
  <si>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</si>
  <si>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</si>
  <si>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</si>
  <si>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</si>
  <si>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</si>
  <si>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</si>
  <si>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</si>
  <si>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</si>
  <si>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</si>
  <si>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</si>
  <si>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</si>
  <si>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</si>
  <si>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</si>
  <si>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</si>
  <si>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</si>
  <si>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</si>
  <si>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</si>
  <si>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</si>
  <si>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</si>
  <si>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</si>
  <si>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</si>
  <si>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</si>
  <si>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</si>
  <si>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</si>
  <si>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</si>
  <si>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</si>
  <si>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</si>
  <si>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</si>
  <si>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</si>
  <si>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</si>
  <si>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</si>
  <si>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</si>
  <si>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</si>
  <si>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</si>
  <si>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</si>
  <si>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</si>
  <si>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</si>
  <si>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</si>
  <si>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</si>
  <si>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</si>
  <si>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</si>
  <si>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</si>
  <si>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</si>
  <si>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</si>
  <si>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</si>
  <si>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</si>
  <si>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</si>
  <si>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</si>
  <si>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</si>
  <si>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</si>
  <si>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</si>
  <si>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กาญจนบุรี</t>
  </si>
  <si>
    <t>สำนักงานการปฏิรูปที่ดินจังหวัด จันทบุรี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</si>
  <si>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</si>
  <si>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</si>
  <si>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</si>
  <si>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</si>
  <si>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</si>
  <si>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</si>
  <si>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</si>
  <si>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</si>
  <si>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</si>
  <si>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</si>
  <si>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</si>
  <si>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</si>
  <si>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</si>
  <si>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</si>
  <si>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</si>
  <si>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</si>
  <si>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</si>
  <si>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</si>
  <si>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</si>
  <si>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15 มกราคม 2565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</si>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</sst>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1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sz val="16"/>
      <color rgb="FF000000"/>
      <name val="TH SarabunPSK"/>
      <family val="2"/>
    </font>
    <font>
      <b/>
      <u/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b/>
      <u/>
      <sz val="16"/>
      <color rgb="FFCC4125"/>
      <name val="TH SarabunPSK"/>
      <family val="2"/>
    </font>
    <font>
      <sz val="16"/>
      <color theme="0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22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3" fillId="3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5" xfId="0" applyFont="1" applyFill="1" applyBorder="1" applyAlignment="1">
      <alignment horizontal="left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4" fillId="0" borderId="14" xfId="0" applyFont="1" applyBorder="1"/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6" fillId="2" borderId="18" xfId="0" applyFont="1" applyFill="1" applyBorder="1" applyAlignment="1">
      <alignment horizontal="left"/>
    </xf>
    <xf numFmtId="0" fontId="4" fillId="0" borderId="18" xfId="0" applyFont="1" applyBorder="1"/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5" fillId="11" borderId="5" xfId="0" applyFont="1" applyFill="1" applyBorder="1" applyAlignment="1">
      <alignment horizontal="left"/>
    </xf>
    <xf numFmtId="0" fontId="7" fillId="11" borderId="12" xfId="0" applyFont="1" applyFill="1" applyBorder="1" applyAlignment="1">
      <alignment horizontal="left"/>
    </xf>
    <xf numFmtId="189" fontId="7" fillId="11" borderId="12" xfId="0" applyNumberFormat="1" applyFont="1" applyFill="1" applyBorder="1" applyAlignment="1">
      <alignment horizontal="left"/>
    </xf>
    <xf numFmtId="188" fontId="7" fillId="11" borderId="12" xfId="0" applyNumberFormat="1" applyFont="1" applyFill="1" applyBorder="1" applyAlignment="1">
      <alignment horizontal="left"/>
    </xf>
    <xf numFmtId="188" fontId="7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4" xfId="0" applyFont="1" applyFill="1" applyBorder="1" applyAlignment="1">
      <alignment horizontal="left"/>
    </xf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6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8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8" xfId="0" applyFont="1" applyFill="1" applyBorder="1" applyAlignment="1">
      <alignment horizontal="left"/>
    </xf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6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0" fontId="6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6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8" fillId="10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6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189" fontId="1" fillId="28" borderId="19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6" fillId="2" borderId="30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0" borderId="19" xfId="0" applyNumberFormat="1" applyFont="1" applyBorder="1" applyAlignment="1">
      <alignment horizontal="center" vertical="center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2" borderId="29" xfId="0" applyFont="1" applyFill="1" applyBorder="1" applyAlignment="1">
      <alignment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0" fillId="2" borderId="18" xfId="0" quotePrefix="1" applyFont="1" applyFill="1" applyBorder="1" applyAlignment="1">
      <alignment vertical="center"/>
    </xf>
    <xf numFmtId="0" fontId="10" fillId="2" borderId="18" xfId="0" applyFont="1" applyFill="1" applyBorder="1" applyAlignment="1">
      <alignment vertical="center"/>
    </xf>
    <xf numFmtId="0" fontId="10" fillId="2" borderId="20" xfId="0" applyFont="1" applyFill="1" applyBorder="1" applyAlignment="1">
      <alignment vertical="center"/>
    </xf>
    <xf numFmtId="0" fontId="10" fillId="2" borderId="19" xfId="0" applyFont="1" applyFill="1" applyBorder="1" applyAlignment="1">
      <alignment horizontal="center" vertical="center" wrapText="1"/>
    </xf>
    <xf numFmtId="189" fontId="10" fillId="2" borderId="19" xfId="0" applyNumberFormat="1" applyFont="1" applyFill="1" applyBorder="1" applyAlignment="1">
      <alignment horizontal="right" vertical="center" wrapText="1"/>
    </xf>
    <xf numFmtId="188" fontId="10" fillId="2" borderId="19" xfId="0" applyNumberFormat="1" applyFont="1" applyFill="1" applyBorder="1" applyAlignment="1">
      <alignment horizontal="right" vertical="center" wrapText="1"/>
    </xf>
    <xf numFmtId="188" fontId="10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zoomScale="70" zoomScaleNormal="70" workbookViewId="0">
      <pane ySplit="6" topLeftCell="A566" activePane="bottomLeft" state="frozen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8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ca="1">L9+L10</f>
        <v>93862948</v>
      </c>
      <c r="M8" s="43">
        <f ca="1">M9+M10</f>
        <v>29857302</v>
      </c>
      <c r="N8" s="43">
        <f ca="1">N9+N10</f>
        <v>20440912.719999999</v>
      </c>
      <c r="O8" s="42">
        <f t="shared" ref="O8:O16" ca="1" si="0">IF(L8&gt;0,N8*100/L8,0)</f>
        <v>21.777403283774976</v>
      </c>
      <c r="P8" s="42">
        <f t="shared" ref="P8:P16" ca="1" si="1">IF(M8&gt;0,N8*100/M8,0)</f>
        <v>68.462022188073121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10" ca="1" si="2">L11+L15</f>
        <v>0</v>
      </c>
      <c r="M9" s="50">
        <f t="shared" si="2"/>
        <v>0</v>
      </c>
      <c r="N9" s="50">
        <f t="shared" ca="1" si="2"/>
        <v>0</v>
      </c>
      <c r="O9" s="49">
        <f t="shared" ca="1" si="0"/>
        <v>0</v>
      </c>
      <c r="P9" s="49">
        <f t="shared" si="1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ca="1" si="2"/>
        <v>93862948</v>
      </c>
      <c r="M10" s="50">
        <f t="shared" ca="1" si="2"/>
        <v>29857302</v>
      </c>
      <c r="N10" s="50">
        <f t="shared" ca="1" si="2"/>
        <v>20440912.719999999</v>
      </c>
      <c r="O10" s="49">
        <f t="shared" ca="1" si="0"/>
        <v>21.777403283774976</v>
      </c>
      <c r="P10" s="49">
        <f t="shared" ca="1" si="1"/>
        <v>68.462022188073121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6" ca="1" si="3">L21+L31</f>
        <v>0</v>
      </c>
      <c r="M11" s="60">
        <f t="shared" si="3"/>
        <v>0</v>
      </c>
      <c r="N11" s="60">
        <f t="shared" ca="1" si="3"/>
        <v>0</v>
      </c>
      <c r="O11" s="60">
        <f t="shared" ca="1" si="0"/>
        <v>0</v>
      </c>
      <c r="P11" s="60">
        <f t="shared" si="1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ca="1" si="3"/>
        <v>83033048</v>
      </c>
      <c r="M12" s="60">
        <f t="shared" ca="1" si="3"/>
        <v>29857302</v>
      </c>
      <c r="N12" s="60">
        <f t="shared" ca="1" si="3"/>
        <v>17402362.719999999</v>
      </c>
      <c r="O12" s="60">
        <f t="shared" ca="1" si="0"/>
        <v>20.958357111014401</v>
      </c>
      <c r="P12" s="60">
        <f t="shared" ca="1" si="1"/>
        <v>58.285114709962741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ca="1" si="3"/>
        <v>36670500</v>
      </c>
      <c r="M13" s="60">
        <f t="shared" si="3"/>
        <v>0</v>
      </c>
      <c r="N13" s="60">
        <f t="shared" ca="1" si="3"/>
        <v>0</v>
      </c>
      <c r="O13" s="63">
        <f t="shared" ca="1" si="0"/>
        <v>0</v>
      </c>
      <c r="P13" s="63">
        <f t="shared" si="1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ca="1" si="3"/>
        <v>46362548</v>
      </c>
      <c r="M14" s="60">
        <f t="shared" si="3"/>
        <v>0</v>
      </c>
      <c r="N14" s="60">
        <f t="shared" ca="1" si="3"/>
        <v>2403731.7200000002</v>
      </c>
      <c r="O14" s="63">
        <f t="shared" ca="1" si="0"/>
        <v>5.1846411029868342</v>
      </c>
      <c r="P14" s="63">
        <f t="shared" si="1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si="3"/>
        <v>0</v>
      </c>
      <c r="M15" s="60">
        <f t="shared" si="3"/>
        <v>0</v>
      </c>
      <c r="N15" s="60">
        <f t="shared" si="3"/>
        <v>0</v>
      </c>
      <c r="O15" s="64">
        <f t="shared" si="0"/>
        <v>0</v>
      </c>
      <c r="P15" s="64">
        <f t="shared" si="1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ca="1" si="3"/>
        <v>10829900</v>
      </c>
      <c r="M16" s="60">
        <f t="shared" si="3"/>
        <v>0</v>
      </c>
      <c r="N16" s="60">
        <f t="shared" ca="1" si="3"/>
        <v>3038550</v>
      </c>
      <c r="O16" s="72">
        <f t="shared" ca="1" si="0"/>
        <v>28.057045771429099</v>
      </c>
      <c r="P16" s="72">
        <f t="shared" si="1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ca="1">L19+L20</f>
        <v>66311230</v>
      </c>
      <c r="M18" s="43">
        <f ca="1">M19+M20</f>
        <v>29857302</v>
      </c>
      <c r="N18" s="43">
        <f ca="1">N19+N20</f>
        <v>18037181</v>
      </c>
      <c r="O18" s="42">
        <f t="shared" ref="O18:O26" ca="1" si="4">IF(L18&gt;0,N18*100/L18,0)</f>
        <v>27.200793892678512</v>
      </c>
      <c r="P18" s="42">
        <f t="shared" ref="P18:P26" ca="1" si="5">IF(M18&gt;0,N18*100/M18,0)</f>
        <v>60.411289003942819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20" si="6">L21+L25</f>
        <v>0</v>
      </c>
      <c r="M19" s="50">
        <f t="shared" si="6"/>
        <v>0</v>
      </c>
      <c r="N19" s="50">
        <f t="shared" si="6"/>
        <v>0</v>
      </c>
      <c r="O19" s="49">
        <f t="shared" si="4"/>
        <v>0</v>
      </c>
      <c r="P19" s="49">
        <f t="shared" si="5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ca="1" si="6"/>
        <v>66311230</v>
      </c>
      <c r="M20" s="50">
        <f t="shared" ca="1" si="6"/>
        <v>29857302</v>
      </c>
      <c r="N20" s="50">
        <f t="shared" ca="1" si="6"/>
        <v>18037181</v>
      </c>
      <c r="O20" s="49">
        <f t="shared" ca="1" si="4"/>
        <v>27.200793892678512</v>
      </c>
      <c r="P20" s="49">
        <f t="shared" ca="1" si="5"/>
        <v>60.411289003942819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6" si="7">L44+L56+L69+L97+L121+L143+L223+L253+L274+L293+L313+L332</f>
        <v>0</v>
      </c>
      <c r="M21" s="64">
        <f t="shared" si="7"/>
        <v>0</v>
      </c>
      <c r="N21" s="63">
        <f t="shared" si="7"/>
        <v>0</v>
      </c>
      <c r="O21" s="63">
        <f t="shared" si="4"/>
        <v>0</v>
      </c>
      <c r="P21" s="63">
        <f t="shared" si="5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ca="1" si="7"/>
        <v>55481330</v>
      </c>
      <c r="M22" s="64">
        <f t="shared" ca="1" si="7"/>
        <v>29857302</v>
      </c>
      <c r="N22" s="63">
        <f t="shared" ca="1" si="7"/>
        <v>14998631</v>
      </c>
      <c r="O22" s="63">
        <f t="shared" ca="1" si="4"/>
        <v>27.033654384276655</v>
      </c>
      <c r="P22" s="63">
        <f t="shared" ca="1" si="5"/>
        <v>50.23438152583244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ca="1" si="7"/>
        <v>36670500</v>
      </c>
      <c r="M23" s="64">
        <f t="shared" si="7"/>
        <v>0</v>
      </c>
      <c r="N23" s="63">
        <f t="shared" si="7"/>
        <v>0</v>
      </c>
      <c r="O23" s="63">
        <f t="shared" ca="1" si="4"/>
        <v>0</v>
      </c>
      <c r="P23" s="63">
        <f t="shared" si="5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ca="1" si="7"/>
        <v>18810830</v>
      </c>
      <c r="M24" s="64">
        <f t="shared" si="7"/>
        <v>0</v>
      </c>
      <c r="N24" s="63">
        <f t="shared" si="7"/>
        <v>0</v>
      </c>
      <c r="O24" s="63">
        <f t="shared" ca="1" si="4"/>
        <v>0</v>
      </c>
      <c r="P24" s="63">
        <f t="shared" si="5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si="7"/>
        <v>0</v>
      </c>
      <c r="M25" s="64">
        <f t="shared" si="7"/>
        <v>0</v>
      </c>
      <c r="N25" s="64">
        <f t="shared" si="7"/>
        <v>0</v>
      </c>
      <c r="O25" s="64">
        <f t="shared" si="4"/>
        <v>0</v>
      </c>
      <c r="P25" s="64">
        <f t="shared" si="5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ca="1" si="7"/>
        <v>10829900</v>
      </c>
      <c r="M26" s="72">
        <f t="shared" si="7"/>
        <v>0</v>
      </c>
      <c r="N26" s="72">
        <f t="shared" ca="1" si="7"/>
        <v>3038550</v>
      </c>
      <c r="O26" s="72">
        <f t="shared" ca="1" si="4"/>
        <v>28.057045771429099</v>
      </c>
      <c r="P26" s="72">
        <f t="shared" si="5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ca="1">L29+L30</f>
        <v>27551718</v>
      </c>
      <c r="M28" s="43">
        <f>M29+M30</f>
        <v>0</v>
      </c>
      <c r="N28" s="43">
        <f ca="1">N29+N30</f>
        <v>2403731.7200000002</v>
      </c>
      <c r="O28" s="42">
        <f t="shared" ref="O28:O30" ca="1" si="8">IF(L28&gt;0,N28*100/L28,0)</f>
        <v>8.7244349698991552</v>
      </c>
      <c r="P28" s="42">
        <f t="shared" ref="P28:P37" si="9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30" ca="1" si="10">L31+L35</f>
        <v>0</v>
      </c>
      <c r="M29" s="50">
        <f t="shared" si="10"/>
        <v>0</v>
      </c>
      <c r="N29" s="50">
        <f t="shared" ca="1" si="10"/>
        <v>0</v>
      </c>
      <c r="O29" s="49">
        <f t="shared" ca="1" si="8"/>
        <v>0</v>
      </c>
      <c r="P29" s="49">
        <f t="shared" si="9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ca="1" si="10"/>
        <v>27551718</v>
      </c>
      <c r="M30" s="50">
        <f t="shared" si="10"/>
        <v>0</v>
      </c>
      <c r="N30" s="50">
        <f t="shared" ca="1" si="10"/>
        <v>2403731.7200000002</v>
      </c>
      <c r="O30" s="49">
        <f t="shared" ca="1" si="8"/>
        <v>8.7244349698991552</v>
      </c>
      <c r="P30" s="49">
        <f t="shared" si="9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4" ca="1" si="11">L351+L382+L403+L436+L456+L534+L552+L565+L581+L598</f>
        <v>0</v>
      </c>
      <c r="M31" s="63">
        <f t="shared" si="11"/>
        <v>0</v>
      </c>
      <c r="N31" s="63">
        <f t="shared" ca="1" si="11"/>
        <v>0</v>
      </c>
      <c r="O31" s="63">
        <f t="shared" ref="O31:O37" ca="1" si="12">IF(L31&gt;0,N31*100/L31,0)</f>
        <v>0</v>
      </c>
      <c r="P31" s="63">
        <f t="shared" si="9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ca="1" si="11"/>
        <v>27551718</v>
      </c>
      <c r="M32" s="63">
        <f t="shared" si="11"/>
        <v>0</v>
      </c>
      <c r="N32" s="63">
        <f t="shared" ca="1" si="11"/>
        <v>2403731.7200000002</v>
      </c>
      <c r="O32" s="63">
        <f t="shared" ca="1" si="12"/>
        <v>8.7244349698991552</v>
      </c>
      <c r="P32" s="63">
        <f t="shared" si="9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ca="1" si="11"/>
        <v>0</v>
      </c>
      <c r="M33" s="63">
        <f t="shared" si="11"/>
        <v>0</v>
      </c>
      <c r="N33" s="63">
        <f t="shared" ca="1" si="11"/>
        <v>0</v>
      </c>
      <c r="O33" s="63">
        <f t="shared" ca="1" si="12"/>
        <v>0</v>
      </c>
      <c r="P33" s="63">
        <f t="shared" si="9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ca="1" si="11"/>
        <v>27551718</v>
      </c>
      <c r="M34" s="63">
        <f t="shared" si="11"/>
        <v>0</v>
      </c>
      <c r="N34" s="63">
        <f t="shared" ca="1" si="11"/>
        <v>2403731.7200000002</v>
      </c>
      <c r="O34" s="63">
        <f t="shared" ca="1" si="12"/>
        <v>8.7244349698991552</v>
      </c>
      <c r="P34" s="63">
        <f t="shared" si="9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12"/>
        <v>0</v>
      </c>
      <c r="P35" s="64">
        <f t="shared" si="9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12"/>
        <v>0</v>
      </c>
      <c r="P36" s="72">
        <f t="shared" si="9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13">L41+L53+L66+L94+L118+L140+L220+L250+L271+L290+L310+L329</f>
        <v>66311230</v>
      </c>
      <c r="M37" s="75">
        <f t="shared" ca="1" si="13"/>
        <v>29857302</v>
      </c>
      <c r="N37" s="75">
        <f t="shared" ca="1" si="13"/>
        <v>18037181</v>
      </c>
      <c r="O37" s="76">
        <f t="shared" ca="1" si="12"/>
        <v>27.200793892678512</v>
      </c>
      <c r="P37" s="76">
        <f t="shared" ca="1" si="9"/>
        <v>60.411289003942819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ca="1">L42+L43</f>
        <v>16328300</v>
      </c>
      <c r="M41" s="102">
        <f ca="1">M42+M43</f>
        <v>7084700</v>
      </c>
      <c r="N41" s="102">
        <f ca="1">N42+N43</f>
        <v>6188119</v>
      </c>
      <c r="O41" s="101">
        <f t="shared" ref="O41:O43" ca="1" si="14">IF(L41&gt;0,N41*100/L41,0)</f>
        <v>37.898121666064441</v>
      </c>
      <c r="P41" s="101">
        <f t="shared" ref="P41:P43" ca="1" si="15">IF(M41&gt;0,N41*100/M41,0)</f>
        <v>87.34482758620689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3" si="16">L44+L48</f>
        <v>0</v>
      </c>
      <c r="M42" s="102">
        <f t="shared" si="16"/>
        <v>0</v>
      </c>
      <c r="N42" s="102">
        <f t="shared" si="16"/>
        <v>0</v>
      </c>
      <c r="O42" s="101">
        <f t="shared" si="14"/>
        <v>0</v>
      </c>
      <c r="P42" s="101">
        <f t="shared" si="15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ca="1" si="16"/>
        <v>16328300</v>
      </c>
      <c r="M43" s="102">
        <f t="shared" ca="1" si="16"/>
        <v>7084700</v>
      </c>
      <c r="N43" s="102">
        <f t="shared" ca="1" si="16"/>
        <v>6188119</v>
      </c>
      <c r="O43" s="101">
        <f t="shared" ca="1" si="14"/>
        <v>37.898121666064441</v>
      </c>
      <c r="P43" s="101">
        <f t="shared" ca="1" si="15"/>
        <v>87.34482758620689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115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7084700</v>
      </c>
      <c r="N45" s="115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4908519</v>
      </c>
      <c r="O45" s="116">
        <f ca="1">IF(L45&gt;0,N45*100/L45,0)</f>
        <v>35.405548302401236</v>
      </c>
      <c r="P45" s="116">
        <f ca="1">IF(M45&gt;0,N45*100/M45,0)</f>
        <v>69.283371208378625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2464600</v>
      </c>
      <c r="M49" s="125"/>
      <c r="N49" s="115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1279600</v>
      </c>
      <c r="O49" s="125">
        <f ca="1">IF(L49&gt;0,N49*100/L49,0)</f>
        <v>51.919175525440231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17">L54+L55</f>
        <v>8065800</v>
      </c>
      <c r="M53" s="151">
        <f t="shared" ca="1" si="17"/>
        <v>4254842</v>
      </c>
      <c r="N53" s="151">
        <f t="shared" ca="1" si="17"/>
        <v>2418276</v>
      </c>
      <c r="O53" s="150">
        <f t="shared" ref="O53:O55" ca="1" si="18">IF(L53&gt;0,N53*100/L53,0)</f>
        <v>29.981849289593097</v>
      </c>
      <c r="P53" s="150">
        <f t="shared" ref="P53:P55" ca="1" si="19">IF(M53&gt;0,N53*100/M53,0)</f>
        <v>56.835859004870215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20">L56+L60</f>
        <v>0</v>
      </c>
      <c r="M54" s="151">
        <f t="shared" si="20"/>
        <v>0</v>
      </c>
      <c r="N54" s="151">
        <f t="shared" si="20"/>
        <v>0</v>
      </c>
      <c r="O54" s="150">
        <f t="shared" si="18"/>
        <v>0</v>
      </c>
      <c r="P54" s="150">
        <f t="shared" si="19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21">L57+L61</f>
        <v>8065800</v>
      </c>
      <c r="M55" s="151">
        <f t="shared" ca="1" si="21"/>
        <v>4254842</v>
      </c>
      <c r="N55" s="151">
        <f t="shared" ca="1" si="21"/>
        <v>2418276</v>
      </c>
      <c r="O55" s="150">
        <f t="shared" ca="1" si="18"/>
        <v>29.981849289593097</v>
      </c>
      <c r="P55" s="150">
        <f t="shared" ca="1" si="19"/>
        <v>56.835859004870215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115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4254842</v>
      </c>
      <c r="N57" s="115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2418276</v>
      </c>
      <c r="O57" s="116">
        <f ca="1">IF(L57&gt;0,N57*100/L57,0)</f>
        <v>29.981849289593097</v>
      </c>
      <c r="P57" s="116">
        <f ca="1">IF(M57&gt;0,N57*100/M57,0)</f>
        <v>56.835859004870215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f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125"/>
      <c r="N61" s="115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7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3</v>
      </c>
      <c r="K64" s="173">
        <f t="shared" ref="K64:K65" ca="1" si="22">IF(I64&gt;0,J64*100/I64,0)</f>
        <v>37.5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7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210</v>
      </c>
      <c r="K65" s="173">
        <f t="shared" ca="1" si="22"/>
        <v>47.727272727272727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11531200</v>
      </c>
      <c r="M66" s="18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2925480</v>
      </c>
      <c r="N66" s="18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1668089</v>
      </c>
      <c r="O66" s="181">
        <f t="shared" ref="O66:O68" ca="1" si="23">IF(L66&gt;0,N66*100/L66,0)</f>
        <v>14.465875190786734</v>
      </c>
      <c r="P66" s="181">
        <f t="shared" ref="P66:P68" ca="1" si="24">IF(M66&gt;0,N66*100/M66,0)</f>
        <v>57.019326742961837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8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8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86">
        <f t="shared" si="23"/>
        <v>0</v>
      </c>
      <c r="P67" s="186">
        <f t="shared" si="24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11531200</v>
      </c>
      <c r="M68" s="18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2925480</v>
      </c>
      <c r="N68" s="18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1668089</v>
      </c>
      <c r="O68" s="186">
        <f t="shared" ca="1" si="23"/>
        <v>14.465875190786734</v>
      </c>
      <c r="P68" s="186">
        <f t="shared" ca="1" si="24"/>
        <v>57.019326742961837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96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96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99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2925480</v>
      </c>
      <c r="N70" s="19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1301989</v>
      </c>
      <c r="O70" s="198">
        <f ca="1">IF(L70&gt;0,N70*100/L70,0)</f>
        <v>24.714584005618725</v>
      </c>
      <c r="P70" s="198">
        <f ca="1">IF(M70&gt;0,N70*100/M70,0)</f>
        <v>44.505141036684577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6263100</v>
      </c>
      <c r="M74" s="125"/>
      <c r="N74" s="115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366100</v>
      </c>
      <c r="O74" s="125">
        <f ca="1">IF(L74&gt;0,N74*100/L74,0)</f>
        <v>5.8453481502770197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2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4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4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3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30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3</v>
      </c>
      <c r="K80" s="231">
        <f t="shared" ref="K80:K88" ca="1" si="25">IF(I80&gt;0,J80*100/I80,0)</f>
        <v>37.5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30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210</v>
      </c>
      <c r="K81" s="231">
        <f t="shared" ca="1" si="25"/>
        <v>47.727272727272727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18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1</v>
      </c>
      <c r="K82" s="195">
        <f t="shared" ca="1" si="25"/>
        <v>50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18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80</v>
      </c>
      <c r="K83" s="195">
        <f t="shared" ca="1" si="25"/>
        <v>53.333333333333336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21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1</v>
      </c>
      <c r="K84" s="195">
        <f t="shared" ca="1" si="25"/>
        <v>50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21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100</v>
      </c>
      <c r="K85" s="195">
        <f t="shared" ca="1" si="25"/>
        <v>76.92307692307692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18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1</v>
      </c>
      <c r="K86" s="195">
        <f t="shared" ca="1" si="25"/>
        <v>25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18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30</v>
      </c>
      <c r="K87" s="195">
        <f t="shared" ca="1" si="25"/>
        <v>18.75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150</v>
      </c>
      <c r="J88" s="218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0</v>
      </c>
      <c r="K88" s="195">
        <f t="shared" ca="1" si="25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7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14</v>
      </c>
      <c r="K92" s="173">
        <f t="shared" ref="K92:K93" ca="1" si="26">IF(I92&gt;0,J92*100/I92,0)</f>
        <v>48.275862068965516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7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0</v>
      </c>
      <c r="K93" s="173">
        <f t="shared" ca="1" si="26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8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433480</v>
      </c>
      <c r="N94" s="18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295629</v>
      </c>
      <c r="O94" s="181">
        <f t="shared" ref="O94:O96" ca="1" si="27">IF(L94&gt;0,N94*100/L94,0)</f>
        <v>19.791195254863631</v>
      </c>
      <c r="P94" s="181">
        <f t="shared" ref="P94:P96" ca="1" si="28">IF(M94&gt;0,N94*100/M94,0)</f>
        <v>68.198994186583008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8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8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86">
        <f t="shared" si="27"/>
        <v>0</v>
      </c>
      <c r="P95" s="186">
        <f t="shared" si="28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8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433480</v>
      </c>
      <c r="N96" s="18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295629</v>
      </c>
      <c r="O96" s="186">
        <f t="shared" ca="1" si="27"/>
        <v>19.791195254863631</v>
      </c>
      <c r="P96" s="186">
        <f t="shared" ca="1" si="28"/>
        <v>68.198994186583008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96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96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99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433480</v>
      </c>
      <c r="N98" s="19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110829</v>
      </c>
      <c r="O98" s="198">
        <f ca="1">IF(L98&gt;0,N98*100/L98,0)</f>
        <v>14.688286903278819</v>
      </c>
      <c r="P98" s="198">
        <f ca="1">IF(M98&gt;0,N98*100/M98,0)</f>
        <v>25.567269539540462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125"/>
      <c r="N102" s="115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184800</v>
      </c>
      <c r="O102" s="125">
        <f ca="1">IF(L102&gt;0,N102*100/L102,0)</f>
        <v>25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1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5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5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4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18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3</v>
      </c>
      <c r="K108" s="249">
        <f t="shared" ref="K108:K113" ca="1" si="29">IF(I108&gt;0,J108*100/I108,0)</f>
        <v>50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18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14</v>
      </c>
      <c r="K109" s="249">
        <f t="shared" ca="1" si="29"/>
        <v>48.275862068965516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18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17</v>
      </c>
      <c r="K110" s="249">
        <f t="shared" ca="1" si="29"/>
        <v>58.620689655172413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18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6</v>
      </c>
      <c r="K111" s="249">
        <f t="shared" ca="1" si="29"/>
        <v>20.689655172413794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18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0</v>
      </c>
      <c r="K112" s="249">
        <f t="shared" ca="1" si="29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18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0</v>
      </c>
      <c r="K113" s="249">
        <f t="shared" ca="1" si="29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72" t="e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#VALUE!</v>
      </c>
      <c r="K117" s="173" t="e">
        <f ca="1">IF(I117&gt;0,J117*100/I117,0)</f>
        <v>#VALUE!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8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357990</v>
      </c>
      <c r="N118" s="18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126739</v>
      </c>
      <c r="O118" s="181">
        <f t="shared" ref="O118:O120" ca="1" si="30">IF(L118&gt;0,N118*100/L118,0)</f>
        <v>28.674630647752213</v>
      </c>
      <c r="P118" s="181">
        <f t="shared" ref="P118:P120" ca="1" si="31">IF(M118&gt;0,N118*100/M118,0)</f>
        <v>35.402944216318893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8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8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86">
        <f t="shared" si="30"/>
        <v>0</v>
      </c>
      <c r="P119" s="186">
        <f t="shared" si="31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8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357990</v>
      </c>
      <c r="N120" s="18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126739</v>
      </c>
      <c r="O120" s="186">
        <f t="shared" ca="1" si="30"/>
        <v>28.674630647752213</v>
      </c>
      <c r="P120" s="186">
        <f t="shared" ca="1" si="31"/>
        <v>35.402944216318893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96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96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99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357990</v>
      </c>
      <c r="N122" s="19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126739</v>
      </c>
      <c r="O122" s="198">
        <f ca="1">IF(L122&gt;0,N122*100/L122,0)</f>
        <v>28.674630647752213</v>
      </c>
      <c r="P122" s="198">
        <f ca="1">IF(M122&gt;0,N122*100/M122,0)</f>
        <v>35.402944216318893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125"/>
      <c r="N126" s="115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2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4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4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3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18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55</v>
      </c>
      <c r="K132" s="249">
        <f t="shared" ref="K132:K133" ca="1" si="32">IF(I132&gt;0,J132*100/I132,0)</f>
        <v>52.38095238095238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18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0</v>
      </c>
      <c r="K133" s="249">
        <f t="shared" ca="1" si="32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91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125</v>
      </c>
      <c r="K138" s="292">
        <f ca="1">IF(I138&gt;0,J138*100/I138,0)</f>
        <v>28.40909090909091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8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3928630</v>
      </c>
      <c r="N140" s="18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1442296</v>
      </c>
      <c r="O140" s="181">
        <f t="shared" ref="O140:O142" ca="1" si="33">IF(L140&gt;0,N140*100/L140,0)</f>
        <v>21.159514692721856</v>
      </c>
      <c r="P140" s="181">
        <f t="shared" ref="P140:P142" ca="1" si="34">IF(M140&gt;0,N140*100/M140,0)</f>
        <v>36.712441741777667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8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8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86">
        <f t="shared" si="33"/>
        <v>0</v>
      </c>
      <c r="P141" s="186">
        <f t="shared" si="34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8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3928630</v>
      </c>
      <c r="N142" s="18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1442296</v>
      </c>
      <c r="O142" s="186">
        <f t="shared" ca="1" si="33"/>
        <v>21.159514692721856</v>
      </c>
      <c r="P142" s="186">
        <f t="shared" ca="1" si="34"/>
        <v>36.712441741777667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96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96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99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3928630</v>
      </c>
      <c r="N144" s="19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1442296</v>
      </c>
      <c r="O144" s="198">
        <f ca="1">IF(L144&gt;0,N144*100/L144,0)</f>
        <v>21.159514692721856</v>
      </c>
      <c r="P144" s="198">
        <f ca="1">IF(M144&gt;0,N144*100/M144,0)</f>
        <v>36.712441741777667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125"/>
      <c r="N148" s="115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99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14</v>
      </c>
      <c r="K149" s="300">
        <f ca="1">IF(I149&gt;0,J149*100/I149,0)</f>
        <v>16.666666666666668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5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15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13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9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21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14</v>
      </c>
      <c r="K158" s="195">
        <f ca="1">IF(I158&gt;0,J158*100/I158,0)</f>
        <v>16.666666666666668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287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287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304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6</v>
      </c>
      <c r="K164" s="305">
        <f ca="1">IF(I164&gt;0,J164*100/I164,0)</f>
        <v>12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4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16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16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21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6</v>
      </c>
      <c r="K173" s="195">
        <f ca="1">IF(I173&gt;0,J173*100/I173,0)</f>
        <v>12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304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</v>
      </c>
      <c r="K176" s="305">
        <f ca="1">IF(I176&gt;0,J176*100/I176,0)</f>
        <v>5.882352941176471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2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3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3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2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18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0</v>
      </c>
      <c r="K185" s="249">
        <f t="shared" ref="K185:K186" ca="1" si="35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18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</v>
      </c>
      <c r="K186" s="249">
        <f t="shared" ca="1" si="35"/>
        <v>5.882352941176471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304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8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12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9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4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21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0</v>
      </c>
      <c r="K199" s="195">
        <f t="shared" ref="K199:K201" ca="1" si="36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21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0</v>
      </c>
      <c r="K200" s="195">
        <f t="shared" ca="1" si="36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21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15</v>
      </c>
      <c r="K201" s="195">
        <f t="shared" ca="1" si="36"/>
        <v>25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304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110</v>
      </c>
      <c r="K204" s="305">
        <f ca="1">IF(I204&gt;0,J204*100/I204,0)</f>
        <v>28.94736842105263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3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8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7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5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18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110</v>
      </c>
      <c r="K213" s="249">
        <f ca="1">IF(I213&gt;0,J213*100/I213,0)</f>
        <v>28.94736842105263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21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18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0</v>
      </c>
      <c r="K215" s="249">
        <f t="shared" ref="K215:K216" ca="1" si="37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18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0</v>
      </c>
      <c r="K216" s="249">
        <f t="shared" ca="1" si="37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91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192</v>
      </c>
      <c r="K219" s="292">
        <f ca="1">IF(I219&gt;0,J219*100/I219,0)</f>
        <v>75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8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8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279389</v>
      </c>
      <c r="O220" s="181">
        <f t="shared" ref="O220:O222" ca="1" si="38">IF(L220&gt;0,N220*100/L220,0)</f>
        <v>76.036631831047245</v>
      </c>
      <c r="P220" s="181">
        <f t="shared" ref="P220:P222" ca="1" si="39">IF(M220&gt;0,N220*100/M220,0)</f>
        <v>76.036631831047245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8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8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86">
        <f t="shared" si="38"/>
        <v>0</v>
      </c>
      <c r="P221" s="186">
        <f t="shared" si="39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8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8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279389</v>
      </c>
      <c r="O222" s="186">
        <f t="shared" ca="1" si="38"/>
        <v>76.036631831047245</v>
      </c>
      <c r="P222" s="186">
        <f t="shared" ca="1" si="39"/>
        <v>76.036631831047245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96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96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99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9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279389</v>
      </c>
      <c r="O224" s="198">
        <f ca="1">IF(L224&gt;0,N224*100/L224,0)</f>
        <v>76.036631831047245</v>
      </c>
      <c r="P224" s="198">
        <f ca="1">IF(M224&gt;0,N224*100/M224,0)</f>
        <v>76.036631831047245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125"/>
      <c r="N228" s="115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91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192</v>
      </c>
      <c r="K229" s="292">
        <f ca="1">IF(I229&gt;0,J229*100/I229,0)</f>
        <v>75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2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15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15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21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192</v>
      </c>
      <c r="K235" s="195">
        <f ca="1">IF(I235&gt;0,J235*100/I235,0)</f>
        <v>75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2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91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IFERROR(__xludf.DUMMYFUNCTION("IMPORTRANGE(""https://docs.google.com/spreadsheets/d/1SX6NBoVAgQJ6U1MVXOaj8PK2l7WJ3RER9xtqwdhxkhw/edit?usp=sharing"",""กาญจนบุรี!J159"")"),"")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21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35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20</v>
      </c>
      <c r="K249" s="336">
        <f ca="1">IF(I249&gt;0,J249*100/I249,0)</f>
        <v>10.256410256410257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8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569500</v>
      </c>
      <c r="N250" s="18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96769</v>
      </c>
      <c r="O250" s="181">
        <f t="shared" ref="O250:O252" ca="1" si="40">IF(L250&gt;0,N250*100/L250,0)</f>
        <v>8.5191478123074216</v>
      </c>
      <c r="P250" s="181">
        <f t="shared" ref="P250:P252" ca="1" si="41">IF(M250&gt;0,N250*100/M250,0)</f>
        <v>16.991922739244952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8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8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86">
        <f t="shared" si="40"/>
        <v>0</v>
      </c>
      <c r="P251" s="186">
        <f t="shared" si="41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8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569500</v>
      </c>
      <c r="N252" s="18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96769</v>
      </c>
      <c r="O252" s="186">
        <f t="shared" ca="1" si="40"/>
        <v>8.5191478123074216</v>
      </c>
      <c r="P252" s="186">
        <f t="shared" ca="1" si="41"/>
        <v>16.991922739244952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96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96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99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569500</v>
      </c>
      <c r="N254" s="19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96769</v>
      </c>
      <c r="O254" s="198">
        <f ca="1">IF(L254&gt;0,N254*100/L254,0)</f>
        <v>8.5191478123074216</v>
      </c>
      <c r="P254" s="198">
        <f ca="1">IF(M254&gt;0,N254*100/M254,0)</f>
        <v>16.991922739244952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125"/>
      <c r="N258" s="115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5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4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4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4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21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1</v>
      </c>
      <c r="K264" s="195">
        <f t="shared" ref="K264:K267" ca="1" si="42">IF(I264&gt;0,J264*100/I264,0)</f>
        <v>11.111111111111111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21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20</v>
      </c>
      <c r="K265" s="195">
        <f t="shared" ca="1" si="42"/>
        <v>10.256410256410257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21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0</v>
      </c>
      <c r="K266" s="195">
        <f t="shared" ca="1" si="4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21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1</v>
      </c>
      <c r="K267" s="195">
        <f t="shared" ca="1" si="42"/>
        <v>11.111111111111111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35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50</v>
      </c>
      <c r="K270" s="336">
        <f ca="1">IF(I270&gt;0,J270*100/I270,0)</f>
        <v>24.390243902439025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8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699500</v>
      </c>
      <c r="N271" s="18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212242</v>
      </c>
      <c r="O271" s="181">
        <f t="shared" ref="O271:O273" ca="1" si="43">IF(L271&gt;0,N271*100/L271,0)</f>
        <v>16.752861315020919</v>
      </c>
      <c r="P271" s="181">
        <f t="shared" ref="P271:P273" ca="1" si="44">IF(M271&gt;0,N271*100/M271,0)</f>
        <v>30.341958541815583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8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8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86">
        <f t="shared" si="43"/>
        <v>0</v>
      </c>
      <c r="P272" s="186">
        <f t="shared" si="44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8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699500</v>
      </c>
      <c r="N273" s="18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212242</v>
      </c>
      <c r="O273" s="186">
        <f t="shared" ca="1" si="43"/>
        <v>16.752861315020919</v>
      </c>
      <c r="P273" s="186">
        <f t="shared" ca="1" si="44"/>
        <v>30.341958541815583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96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96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99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699500</v>
      </c>
      <c r="N275" s="19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212242</v>
      </c>
      <c r="O275" s="198">
        <f ca="1">IF(L275&gt;0,N275*100/L275,0)</f>
        <v>16.752861315020919</v>
      </c>
      <c r="P275" s="198">
        <f ca="1">IF(M275&gt;0,N275*100/M275,0)</f>
        <v>30.341958541815583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125"/>
      <c r="N279" s="115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4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9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8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5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21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50</v>
      </c>
      <c r="K285" s="195">
        <f ca="1">IF(I285&gt;0,J285*100/I285,0)</f>
        <v>24.390243902439025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35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8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149060</v>
      </c>
      <c r="N290" s="18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3550</v>
      </c>
      <c r="O290" s="181">
        <f t="shared" ref="O290:O292" ca="1" si="45">IF(L290&gt;0,N290*100/L290,0)</f>
        <v>0.81083550317482067</v>
      </c>
      <c r="P290" s="181">
        <f t="shared" ref="P290:P292" ca="1" si="46">IF(M290&gt;0,N290*100/M290,0)</f>
        <v>2.3815913055145579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8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8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86">
        <f t="shared" si="45"/>
        <v>0</v>
      </c>
      <c r="P291" s="186">
        <f t="shared" si="46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8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149060</v>
      </c>
      <c r="N292" s="18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3550</v>
      </c>
      <c r="O292" s="186">
        <f t="shared" ca="1" si="45"/>
        <v>0.81083550317482067</v>
      </c>
      <c r="P292" s="186">
        <f t="shared" ca="1" si="46"/>
        <v>2.3815913055145579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96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96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99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149060</v>
      </c>
      <c r="N294" s="19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3550</v>
      </c>
      <c r="O294" s="198">
        <f ca="1">IF(L294&gt;0,N294*100/L294,0)</f>
        <v>1.1258404160852467</v>
      </c>
      <c r="P294" s="198">
        <f ca="1">IF(M294&gt;0,N294*100/M294,0)</f>
        <v>2.3815913055145579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125"/>
      <c r="N298" s="115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1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2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2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2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18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18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IFERROR(__xludf.DUMMYFUNCTION("IMPORTRANGE(""https://docs.google.com/spreadsheets/d/1SX6NBoVAgQJ6U1MVXOaj8PK2l7WJ3RER9xtqwdhxkhw/edit?usp=sharing"",""กาญจนบุรี!J212"")"),0)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52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8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509900</v>
      </c>
      <c r="N310" s="18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126670</v>
      </c>
      <c r="O310" s="181">
        <f t="shared" ref="O310:O312" ca="1" si="47">IF(L310&gt;0,N310*100/L310,0)</f>
        <v>12.421062953520298</v>
      </c>
      <c r="P310" s="181">
        <f t="shared" ref="P310:P312" ca="1" si="48">IF(M310&gt;0,N310*100/M310,0)</f>
        <v>24.842125907040597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8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8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86">
        <f t="shared" si="47"/>
        <v>0</v>
      </c>
      <c r="P311" s="186">
        <f t="shared" si="48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8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509900</v>
      </c>
      <c r="N312" s="18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126670</v>
      </c>
      <c r="O312" s="186">
        <f t="shared" ca="1" si="47"/>
        <v>12.421062953520298</v>
      </c>
      <c r="P312" s="186">
        <f t="shared" ca="1" si="48"/>
        <v>24.842125907040597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96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96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99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509900</v>
      </c>
      <c r="N314" s="19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126670</v>
      </c>
      <c r="O314" s="198">
        <f ca="1">IF(L314&gt;0,N314*100/L314,0)</f>
        <v>12.421062953520298</v>
      </c>
      <c r="P314" s="198">
        <f ca="1">IF(M314&gt;0,N314*100/M314,0)</f>
        <v>24.842125907040597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125"/>
      <c r="N318" s="115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1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2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1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18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2742</v>
      </c>
      <c r="J328" s="357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329</v>
      </c>
      <c r="K328" s="336">
        <f ca="1">IF(I328&gt;0,J328*100/I328,0)</f>
        <v>11.99854121079504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17406040</v>
      </c>
      <c r="M329" s="18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8576780</v>
      </c>
      <c r="N329" s="18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5179413</v>
      </c>
      <c r="O329" s="181">
        <f t="shared" ref="O329:O331" ca="1" si="49">IF(L329&gt;0,N329*100/L329,0)</f>
        <v>29.75641214199209</v>
      </c>
      <c r="P329" s="181">
        <f t="shared" ref="P329:P331" ca="1" si="50">IF(M329&gt;0,N329*100/M329,0)</f>
        <v>60.38878227026926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8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8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86">
        <f t="shared" si="49"/>
        <v>0</v>
      </c>
      <c r="P330" s="186">
        <f t="shared" si="5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17406040</v>
      </c>
      <c r="M331" s="18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8576780</v>
      </c>
      <c r="N331" s="18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5179413</v>
      </c>
      <c r="O331" s="186">
        <f t="shared" ca="1" si="49"/>
        <v>29.75641214199209</v>
      </c>
      <c r="P331" s="186">
        <f t="shared" ca="1" si="50"/>
        <v>60.38878227026926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96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96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16165540</v>
      </c>
      <c r="M333" s="199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8576780</v>
      </c>
      <c r="N333" s="19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3971363</v>
      </c>
      <c r="O333" s="198">
        <f ca="1">IF(L333&gt;0,N333*100/L333,0)</f>
        <v>24.566844039852676</v>
      </c>
      <c r="P333" s="198">
        <f ca="1">IF(M333&gt;0,N333*100/M333,0)</f>
        <v>46.303659415305042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6525240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1240500</v>
      </c>
      <c r="M337" s="125"/>
      <c r="N337" s="115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125">
        <f ca="1">IF(L337&gt;0,N337*100/L337,0)</f>
        <v>97.384119306731151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21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705</v>
      </c>
      <c r="K339" s="360">
        <f t="shared" ref="K339:K346" ca="1" si="51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31359</v>
      </c>
      <c r="J340" s="21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7798.1699999999901</v>
      </c>
      <c r="K340" s="360">
        <f t="shared" ca="1" si="51"/>
        <v>24.867406486176183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2742</v>
      </c>
      <c r="J341" s="21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671</v>
      </c>
      <c r="K341" s="360">
        <f t="shared" ca="1" si="51"/>
        <v>24.471188913202042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21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8482.3199999999906</v>
      </c>
      <c r="K342" s="360">
        <f t="shared" ca="1" si="51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2742</v>
      </c>
      <c r="J343" s="21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0</v>
      </c>
      <c r="K343" s="360">
        <f t="shared" ca="1" si="51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21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0</v>
      </c>
      <c r="K344" s="360">
        <f t="shared" ca="1" si="51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2742</v>
      </c>
      <c r="J345" s="21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329</v>
      </c>
      <c r="K345" s="360">
        <f t="shared" ca="1" si="51"/>
        <v>11.99854121079504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21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4231.4399999999996</v>
      </c>
      <c r="K346" s="367">
        <f t="shared" ca="1" si="51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27551718</v>
      </c>
      <c r="M347" s="374"/>
      <c r="N347" s="374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2403731.7200000002</v>
      </c>
      <c r="O347" s="374">
        <f ca="1">+IF(L347&gt;0,N347*100/L347,0)</f>
        <v>8.7244349698991552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87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0</v>
      </c>
      <c r="K349" s="388">
        <f t="shared" ref="K349:K350" ca="1" si="52">IF(I349&gt;0,J349*100/I349,0)</f>
        <v>0</v>
      </c>
      <c r="L349" s="389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89"/>
      <c r="N349" s="389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176884.01</v>
      </c>
      <c r="O349" s="389">
        <f ca="1">+IF(L349&gt;0,N349*100/L349,0)</f>
        <v>7.9543476305683214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87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0</v>
      </c>
      <c r="K350" s="388">
        <f t="shared" ca="1" si="52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96"/>
      <c r="N351" s="196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96">
        <f t="shared" ref="O351:O354" ca="1" si="53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96"/>
      <c r="N352" s="196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176884.01</v>
      </c>
      <c r="O352" s="196">
        <f t="shared" ca="1" si="53"/>
        <v>7.9543476305683214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98"/>
      <c r="N353" s="198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98">
        <f t="shared" ca="1" si="53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98"/>
      <c r="N354" s="19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176884.01</v>
      </c>
      <c r="O354" s="198">
        <f t="shared" ca="1" si="53"/>
        <v>7.9543476305683214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24428.010000000002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1220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120366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30870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2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9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7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5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95">
        <f t="shared" ref="K367:K373" ca="1" si="54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21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0</v>
      </c>
      <c r="K368" s="195">
        <f t="shared" ca="1" si="54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18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95">
        <f t="shared" ca="1" si="54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18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20</v>
      </c>
      <c r="K370" s="195">
        <f t="shared" ca="1" si="54"/>
        <v>6.8493150684931505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21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95">
        <f t="shared" ca="1" si="54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21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0</v>
      </c>
      <c r="K372" s="195">
        <f t="shared" ca="1" si="54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18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95">
        <f t="shared" ca="1" si="54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21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21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0</v>
      </c>
      <c r="K375" s="195">
        <f t="shared" ref="K375:K377" ca="1" si="55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21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0</v>
      </c>
      <c r="K376" s="195">
        <f t="shared" ca="1" si="55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18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0</v>
      </c>
      <c r="K377" s="195">
        <f t="shared" ca="1" si="55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87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0</v>
      </c>
      <c r="K380" s="388">
        <f t="shared" ref="K380:K381" ca="1" si="56">IF(I380&gt;0,J380*100/I380,0)</f>
        <v>0</v>
      </c>
      <c r="L380" s="389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89"/>
      <c r="N380" s="389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848677.47</v>
      </c>
      <c r="O380" s="389">
        <f ca="1">+IF(L380&gt;0,N380*100/L380,0)</f>
        <v>9.458840857214188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87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420</v>
      </c>
      <c r="K381" s="388">
        <f t="shared" ca="1" si="56"/>
        <v>47.727272727272727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96"/>
      <c r="N382" s="196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96">
        <f t="shared" ref="O382:O385" ca="1" si="57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96"/>
      <c r="N383" s="196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848677.47</v>
      </c>
      <c r="O383" s="196">
        <f t="shared" ca="1" si="57"/>
        <v>9.458840857214188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98"/>
      <c r="N384" s="198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98">
        <f t="shared" ca="1" si="57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98"/>
      <c r="N385" s="19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848677.47</v>
      </c>
      <c r="O385" s="198">
        <f t="shared" ca="1" si="57"/>
        <v>9.458840857214188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705774.5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99576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43326.97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2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14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13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219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420</v>
      </c>
      <c r="K396" s="195">
        <f t="shared" ref="K396:K398" ca="1" si="58">IF(I396&gt;0,J396*100/I396,0)</f>
        <v>47.727272727272727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219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0</v>
      </c>
      <c r="K397" s="195">
        <f t="shared" ca="1" si="58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219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0</v>
      </c>
      <c r="K398" s="195">
        <f t="shared" ca="1" si="58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87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0</v>
      </c>
      <c r="K401" s="388">
        <f t="shared" ref="K401:K402" ca="1" si="59">IF(I401&gt;0,J401*100/I401,0)</f>
        <v>0</v>
      </c>
      <c r="L401" s="389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89"/>
      <c r="N401" s="389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165673.72</v>
      </c>
      <c r="O401" s="389">
        <f ca="1">+IF(L401&gt;0,N401*100/L401,0)</f>
        <v>4.8831691106034931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87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50</v>
      </c>
      <c r="K402" s="388">
        <f t="shared" ca="1" si="59"/>
        <v>4.9751243781094523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96"/>
      <c r="N403" s="198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98">
        <f t="shared" ref="O403:O406" ca="1" si="60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96"/>
      <c r="N404" s="198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165673.72</v>
      </c>
      <c r="O404" s="198">
        <f t="shared" ca="1" si="60"/>
        <v>4.8831691106034931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98"/>
      <c r="N405" s="198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98">
        <f t="shared" ca="1" si="60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98"/>
      <c r="N406" s="198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165673.72</v>
      </c>
      <c r="O406" s="198">
        <f t="shared" ca="1" si="60"/>
        <v>4.8831691106034931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89919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45000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30754.720000000001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8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13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9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4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30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50</v>
      </c>
      <c r="K416" s="231">
        <f t="shared" ref="K416:K432" ca="1" si="61">IF(I416&gt;0,J416*100/I416,0)</f>
        <v>4.9751243781094523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406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30</v>
      </c>
      <c r="K417" s="231">
        <f t="shared" ca="1" si="61"/>
        <v>12.605042016806722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407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0</v>
      </c>
      <c r="K418" s="231">
        <f t="shared" ca="1" si="61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02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30</v>
      </c>
      <c r="K419" s="195">
        <f t="shared" ca="1" si="61"/>
        <v>12.605042016806722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02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30</v>
      </c>
      <c r="K420" s="308">
        <f t="shared" ca="1" si="61"/>
        <v>12.605042016806722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406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20</v>
      </c>
      <c r="K421" s="231">
        <f t="shared" ca="1" si="61"/>
        <v>3.766478342749529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407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0</v>
      </c>
      <c r="K422" s="231">
        <f t="shared" ca="1" si="61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02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60</v>
      </c>
      <c r="K423" s="195">
        <f t="shared" ca="1" si="61"/>
        <v>11.299435028248588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02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20</v>
      </c>
      <c r="K424" s="195">
        <f t="shared" ca="1" si="61"/>
        <v>3.766478342749529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02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20</v>
      </c>
      <c r="K425" s="195">
        <f t="shared" ca="1" si="61"/>
        <v>3.766478342749529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406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0</v>
      </c>
      <c r="K426" s="231">
        <f t="shared" ca="1" si="61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407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0</v>
      </c>
      <c r="K427" s="231">
        <f t="shared" ca="1" si="61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02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10</v>
      </c>
      <c r="K428" s="195">
        <f t="shared" ca="1" si="61"/>
        <v>4.2372881355932206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02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10</v>
      </c>
      <c r="K429" s="195">
        <f t="shared" ca="1" si="61"/>
        <v>4.2372881355932206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406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0</v>
      </c>
      <c r="K430" s="231">
        <f t="shared" ca="1" si="61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02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30</v>
      </c>
      <c r="K431" s="195">
        <f t="shared" ca="1" si="61"/>
        <v>12.605042016806722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02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0</v>
      </c>
      <c r="K432" s="195">
        <f t="shared" ca="1" si="61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2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190</v>
      </c>
      <c r="K435" s="421">
        <f ca="1">IF(I435&gt;0,J435*100/I435,0)</f>
        <v>37.328094302554028</v>
      </c>
      <c r="L435" s="42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2152900</v>
      </c>
      <c r="M435" s="422"/>
      <c r="N435" s="42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380308.29000000004</v>
      </c>
      <c r="O435" s="422">
        <f t="shared" ref="O435:O439" ca="1" si="62">+IF(L435&gt;0,N435*100/L435,0)</f>
        <v>17.66493055878118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96"/>
      <c r="N436" s="198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98">
        <f t="shared" ca="1" si="62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2152900</v>
      </c>
      <c r="M437" s="196"/>
      <c r="N437" s="198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380308.29000000004</v>
      </c>
      <c r="O437" s="198">
        <f t="shared" ca="1" si="62"/>
        <v>17.66493055878118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98"/>
      <c r="N438" s="198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98">
        <f t="shared" ca="1" si="62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2152900</v>
      </c>
      <c r="M439" s="198"/>
      <c r="N439" s="198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380308.29000000004</v>
      </c>
      <c r="O439" s="198">
        <f t="shared" ca="1" si="62"/>
        <v>17.66493055878118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316028.29000000004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64280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2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18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15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11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30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190</v>
      </c>
      <c r="K449" s="195">
        <f t="shared" ref="K449:K452" ca="1" si="63">IF(I449&gt;0,J449*100/I449,0)</f>
        <v>37.328094302554028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21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130</v>
      </c>
      <c r="K450" s="195">
        <f t="shared" ca="1" si="63"/>
        <v>32.581453634085214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21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60</v>
      </c>
      <c r="K451" s="195">
        <f t="shared" ca="1" si="63"/>
        <v>54.545454545454547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21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95">
        <f t="shared" ca="1" si="63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537650</v>
      </c>
      <c r="J455" s="387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0</v>
      </c>
      <c r="K455" s="388">
        <f ca="1">IF(I455&gt;0,J455*100/I455,0)</f>
        <v>0</v>
      </c>
      <c r="L455" s="389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5513963</v>
      </c>
      <c r="M455" s="389"/>
      <c r="N455" s="389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101191.73000000001</v>
      </c>
      <c r="O455" s="389">
        <f t="shared" ref="O455:O459" ca="1" si="64">+IF(L455&gt;0,N455*100/L455,0)</f>
        <v>1.8351905879673116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96"/>
      <c r="N456" s="198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98">
        <f t="shared" ca="1" si="64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5513963</v>
      </c>
      <c r="M457" s="196"/>
      <c r="N457" s="198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101191.73000000001</v>
      </c>
      <c r="O457" s="198">
        <f t="shared" ca="1" si="64"/>
        <v>1.8351905879673116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98"/>
      <c r="N458" s="198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98">
        <f t="shared" ca="1" si="64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5513963</v>
      </c>
      <c r="M459" s="198"/>
      <c r="N459" s="198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101191.73000000001</v>
      </c>
      <c r="O459" s="198">
        <f t="shared" ca="1" si="64"/>
        <v>1.8351905879673116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57374.73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43817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537650</v>
      </c>
      <c r="J464" s="291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0</v>
      </c>
      <c r="K464" s="292">
        <f t="shared" ref="K464:K515" ca="1" si="65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537650</v>
      </c>
      <c r="J465" s="428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2364</v>
      </c>
      <c r="K465" s="231">
        <f t="shared" ca="1" si="65"/>
        <v>0.43969124895378037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45637</v>
      </c>
      <c r="J466" s="428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242</v>
      </c>
      <c r="K466" s="231">
        <f t="shared" ca="1" si="65"/>
        <v>0.53027149023818398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21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1742</v>
      </c>
      <c r="K467" s="195">
        <f t="shared" ca="1" si="65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21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204</v>
      </c>
      <c r="K468" s="195">
        <f t="shared" ca="1" si="65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21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563</v>
      </c>
      <c r="K469" s="195">
        <f t="shared" ca="1" si="65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21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31</v>
      </c>
      <c r="K470" s="195">
        <f t="shared" ca="1" si="65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21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59</v>
      </c>
      <c r="K471" s="195">
        <f t="shared" ca="1" si="65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21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7</v>
      </c>
      <c r="K472" s="195">
        <f t="shared" ca="1" si="65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537650</v>
      </c>
      <c r="J473" s="428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0</v>
      </c>
      <c r="K473" s="231">
        <f t="shared" ca="1" si="65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45637</v>
      </c>
      <c r="J474" s="428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0</v>
      </c>
      <c r="K474" s="195">
        <f t="shared" ca="1" si="65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21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0</v>
      </c>
      <c r="K475" s="195">
        <f t="shared" ca="1" si="65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21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0</v>
      </c>
      <c r="K476" s="195">
        <f t="shared" ca="1" si="65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21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0</v>
      </c>
      <c r="K477" s="195">
        <f t="shared" ca="1" si="65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21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0</v>
      </c>
      <c r="K478" s="195">
        <f t="shared" ca="1" si="65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21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0</v>
      </c>
      <c r="K479" s="195">
        <f t="shared" ca="1" si="65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21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0</v>
      </c>
      <c r="K480" s="195">
        <f t="shared" ca="1" si="65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537650</v>
      </c>
      <c r="J481" s="428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0</v>
      </c>
      <c r="K481" s="231">
        <f t="shared" ca="1" si="65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45637</v>
      </c>
      <c r="J482" s="428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0</v>
      </c>
      <c r="K482" s="195">
        <f t="shared" ca="1" si="65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21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0</v>
      </c>
      <c r="K483" s="195">
        <f t="shared" ca="1" si="65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21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0</v>
      </c>
      <c r="K484" s="195">
        <f t="shared" ca="1" si="65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21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0</v>
      </c>
      <c r="K485" s="195">
        <f t="shared" ca="1" si="65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21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0</v>
      </c>
      <c r="K486" s="195">
        <f t="shared" ca="1" si="65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8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0</v>
      </c>
      <c r="K487" s="195">
        <f t="shared" ca="1" si="65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8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0</v>
      </c>
      <c r="K488" s="195">
        <f t="shared" ca="1" si="65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21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0</v>
      </c>
      <c r="K489" s="195">
        <f t="shared" ca="1" si="65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21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0</v>
      </c>
      <c r="K490" s="195">
        <f t="shared" ca="1" si="65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21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0</v>
      </c>
      <c r="K491" s="195">
        <f t="shared" ca="1" si="65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21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0</v>
      </c>
      <c r="K492" s="195">
        <f t="shared" ca="1" si="65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21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95">
        <f t="shared" ca="1" si="65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44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308">
        <f t="shared" ca="1" si="65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44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0</v>
      </c>
      <c r="K495" s="195">
        <f t="shared" ca="1" si="65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44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0</v>
      </c>
      <c r="K496" s="308">
        <f t="shared" ca="1" si="65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59971</v>
      </c>
      <c r="J497" s="451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301</v>
      </c>
      <c r="K497" s="452">
        <f t="shared" ca="1" si="65"/>
        <v>0.50190925614046789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59971</v>
      </c>
      <c r="J498" s="428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301</v>
      </c>
      <c r="K498" s="195">
        <f t="shared" ca="1" si="65"/>
        <v>0.50190925614046789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3650</v>
      </c>
      <c r="J499" s="428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26</v>
      </c>
      <c r="K499" s="231">
        <f t="shared" ca="1" si="65"/>
        <v>0.71232876712328763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94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301</v>
      </c>
      <c r="K500" s="195">
        <f t="shared" ca="1" si="65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94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26</v>
      </c>
      <c r="K501" s="195">
        <f t="shared" ca="1" si="65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21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301</v>
      </c>
      <c r="K502" s="195">
        <f t="shared" ca="1" si="65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219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26</v>
      </c>
      <c r="K503" s="195">
        <f t="shared" ca="1" si="65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21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0</v>
      </c>
      <c r="K504" s="195">
        <f t="shared" ca="1" si="65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219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0</v>
      </c>
      <c r="K505" s="195">
        <f t="shared" ca="1" si="65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21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95">
        <f t="shared" ca="1" si="65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219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95">
        <f t="shared" ca="1" si="65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94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0</v>
      </c>
      <c r="K508" s="195">
        <f t="shared" ca="1" si="65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94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0</v>
      </c>
      <c r="K509" s="195">
        <f t="shared" ca="1" si="65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219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0</v>
      </c>
      <c r="K510" s="195">
        <f t="shared" ca="1" si="65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219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0</v>
      </c>
      <c r="K511" s="195">
        <f t="shared" ca="1" si="65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219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195">
        <f t="shared" ca="1" si="65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219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195">
        <f t="shared" ca="1" si="65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219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0</v>
      </c>
      <c r="K514" s="195">
        <f t="shared" ca="1" si="65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219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0</v>
      </c>
      <c r="K515" s="195">
        <f t="shared" ca="1" si="65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91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304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304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21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21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21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21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21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49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21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4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49</v>
      </c>
      <c r="J525" s="304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4</v>
      </c>
      <c r="J526" s="304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219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219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219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219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219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72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2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294</v>
      </c>
      <c r="K533" s="421">
        <f ca="1">IF(I533&gt;0,J533*100/I533,0)</f>
        <v>66.666666666666671</v>
      </c>
      <c r="L533" s="42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22"/>
      <c r="N533" s="42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325131.99</v>
      </c>
      <c r="O533" s="422">
        <f t="shared" ref="O533:O537" ca="1" si="66">+IF(L533&gt;0,N533*100/L533,0)</f>
        <v>46.230145459198908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96"/>
      <c r="N534" s="198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98">
        <f t="shared" ca="1" si="66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96"/>
      <c r="N535" s="198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325131.99</v>
      </c>
      <c r="O535" s="198">
        <f t="shared" ca="1" si="66"/>
        <v>46.230145459198908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98"/>
      <c r="N536" s="198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98">
        <f t="shared" ca="1" si="66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98"/>
      <c r="N537" s="198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325131.99</v>
      </c>
      <c r="O537" s="198">
        <f t="shared" ca="1" si="66"/>
        <v>46.230145459198908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229859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18740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76532.990000000005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1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18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18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16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21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294</v>
      </c>
      <c r="K547" s="195">
        <f t="shared" ref="K547:K548" ca="1" si="67">IF(I547&gt;0,J547*100/I547,0)</f>
        <v>66.666666666666671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95">
        <f t="shared" ca="1" si="67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3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3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2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421">
        <f ca="1">IF(I551&gt;0,J551*100/I551,0)</f>
        <v>0</v>
      </c>
      <c r="L551" s="42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22"/>
      <c r="N551" s="42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10770</v>
      </c>
      <c r="O551" s="422">
        <f t="shared" ref="O551:O555" ca="1" si="68">+IF(L551&gt;0,N551*100/L551,0)</f>
        <v>5.4393939393939394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96"/>
      <c r="N552" s="198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98">
        <f t="shared" ca="1" si="68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96"/>
      <c r="N553" s="198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10770</v>
      </c>
      <c r="O553" s="198">
        <f t="shared" ca="1" si="68"/>
        <v>5.4393939393939394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98"/>
      <c r="N554" s="198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98">
        <f t="shared" ca="1" si="68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98"/>
      <c r="N555" s="198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10770</v>
      </c>
      <c r="O555" s="198">
        <f t="shared" ca="1" si="68"/>
        <v>5.4393939393939394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10770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94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49">
        <f t="shared" ref="K560:K561" ca="1" si="69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18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49">
        <f t="shared" ca="1" si="69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IFERROR(__xludf.DUMMYFUNCTION("IMPORTRANGE(""https://docs.google.com/spreadsheets/d/1SX6NBoVAgQJ6U1MVXOaj8PK2l7WJ3RER9xtqwdhxkhw/edit?usp=sharing"",""กาญจนบุรี!I457"")"),"")</f>
        <v/>
      </c>
      <c r="J562" s="218" t="str">
        <f ca="1">IFERROR(__xludf.DUMMYFUNCTION("IMPORTRANGE(""https://docs.google.com/spreadsheets/d/1SX6NBoVAgQJ6U1MVXOaj8PK2l7WJ3RER9xtqwdhxkhw/edit?usp=sharing"",""กาญจนบุรี!J457"")"),"")</f>
        <v/>
      </c>
      <c r="K562" s="195"/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IFERROR(__xludf.DUMMYFUNCTION("IMPORTRANGE(""https://docs.google.com/spreadsheets/d/1SX6NBoVAgQJ6U1MVXOaj8PK2l7WJ3RER9xtqwdhxkhw/edit?usp=sharing"",""กาญจนบุรี!I458"")"),"")</f>
        <v/>
      </c>
      <c r="J563" s="218" t="str">
        <f ca="1">IFERROR(__xludf.DUMMYFUNCTION("IMPORTRANGE(""https://docs.google.com/spreadsheets/d/1SX6NBoVAgQJ6U1MVXOaj8PK2l7WJ3RER9xtqwdhxkhw/edit?usp=sharing"",""กาญจนบุรี!J458"")"),"")</f>
        <v/>
      </c>
      <c r="K563" s="195"/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87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4734</v>
      </c>
      <c r="K564" s="388">
        <f ca="1">IF(I564&gt;0,J564*100/I564,0)</f>
        <v>30.076238881829735</v>
      </c>
      <c r="L564" s="389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89"/>
      <c r="N564" s="389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318765.78000000003</v>
      </c>
      <c r="O564" s="389">
        <f t="shared" ref="O564:O568" ca="1" si="70">+IF(L564&gt;0,N564*100/L564,0)</f>
        <v>11.978992424014672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96"/>
      <c r="N565" s="198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98">
        <f t="shared" ca="1" si="70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96"/>
      <c r="N566" s="198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318765.78000000003</v>
      </c>
      <c r="O566" s="198">
        <f t="shared" ca="1" si="70"/>
        <v>11.978992424014672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98"/>
      <c r="N567" s="198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98">
        <f t="shared" ca="1" si="70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98"/>
      <c r="N568" s="198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318765.78000000003</v>
      </c>
      <c r="O568" s="198">
        <f t="shared" ca="1" si="70"/>
        <v>11.978992424014672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283455.78000000003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35310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8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4734</v>
      </c>
      <c r="K573" s="231">
        <f ca="1">IF(I573&gt;0,J573*100/I573,0)</f>
        <v>30.076238881829735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219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7</v>
      </c>
      <c r="K575" s="195">
        <f t="shared" ref="K575:K579" ca="1" si="71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219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228</v>
      </c>
      <c r="K576" s="195">
        <f t="shared" ca="1" si="71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21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4415</v>
      </c>
      <c r="K577" s="195">
        <f t="shared" ca="1" si="71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219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4</v>
      </c>
      <c r="K578" s="195">
        <f t="shared" ca="1" si="71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219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87</v>
      </c>
      <c r="K579" s="195">
        <f t="shared" ca="1" si="71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995</v>
      </c>
      <c r="J580" s="387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11</v>
      </c>
      <c r="K580" s="388">
        <f ca="1">IF(I580&gt;0,J580*100/I580,0)</f>
        <v>1.1055276381909547</v>
      </c>
      <c r="L580" s="389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1584755</v>
      </c>
      <c r="M580" s="389"/>
      <c r="N580" s="389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52838.73</v>
      </c>
      <c r="O580" s="389">
        <f t="shared" ref="O580:O584" ca="1" si="72">+IF(L580&gt;0,N580*100/L580,0)</f>
        <v>3.334189196437304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96"/>
      <c r="N581" s="198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98">
        <f t="shared" ca="1" si="72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1584755</v>
      </c>
      <c r="M582" s="196"/>
      <c r="N582" s="198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52838.73</v>
      </c>
      <c r="O582" s="198">
        <f t="shared" ca="1" si="72"/>
        <v>3.334189196437304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98"/>
      <c r="N583" s="198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98">
        <f t="shared" ca="1" si="72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1584755</v>
      </c>
      <c r="M584" s="198"/>
      <c r="N584" s="198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52838.73</v>
      </c>
      <c r="O584" s="198">
        <f t="shared" ca="1" si="72"/>
        <v>3.334189196437304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34838.730000000003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18000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995</v>
      </c>
      <c r="J589" s="21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165</v>
      </c>
      <c r="K589" s="195">
        <f t="shared" ref="K589:K596" ca="1" si="73">IF(I589&gt;0,J589*100/I589,0)</f>
        <v>16.582914572864322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21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122.19999999999999</v>
      </c>
      <c r="K590" s="360">
        <f t="shared" ca="1" si="73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995</v>
      </c>
      <c r="J591" s="21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11</v>
      </c>
      <c r="K591" s="195">
        <f t="shared" ca="1" si="73"/>
        <v>1.1055276381909547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21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6.25</v>
      </c>
      <c r="K592" s="360">
        <f t="shared" ca="1" si="73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995</v>
      </c>
      <c r="J593" s="21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0</v>
      </c>
      <c r="K593" s="195">
        <f t="shared" ca="1" si="73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21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0</v>
      </c>
      <c r="K594" s="360">
        <f t="shared" ca="1" si="73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995</v>
      </c>
      <c r="J595" s="21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11</v>
      </c>
      <c r="K595" s="195">
        <f t="shared" ca="1" si="73"/>
        <v>1.1055276381909547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65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7.5600000000000005</v>
      </c>
      <c r="K596" s="490">
        <f t="shared" ca="1" si="73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91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0</v>
      </c>
      <c r="K597" s="421">
        <f ca="1">IF(I597&gt;0,J597*100/I597,0)</f>
        <v>0</v>
      </c>
      <c r="L597" s="42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22"/>
      <c r="N597" s="42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23490</v>
      </c>
      <c r="O597" s="422">
        <f t="shared" ref="O597:O601" ca="1" si="74">+IF(L597&gt;0,N597*100/L597,0)</f>
        <v>15.769334049409238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96"/>
      <c r="N598" s="198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98">
        <f t="shared" ca="1" si="74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96"/>
      <c r="N599" s="198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23490</v>
      </c>
      <c r="O599" s="198">
        <f t="shared" ca="1" si="74"/>
        <v>15.769334049409238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98"/>
      <c r="N600" s="198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98">
        <f t="shared" ca="1" si="74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98"/>
      <c r="N601" s="198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23490</v>
      </c>
      <c r="O601" s="198">
        <f t="shared" ca="1" si="74"/>
        <v>15.769334049409238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4000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19490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4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11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94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0</v>
      </c>
      <c r="K611" s="195">
        <f t="shared" ref="K611:K619" ca="1" si="75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219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132.91999999999999</v>
      </c>
      <c r="K612" s="195">
        <f t="shared" ca="1" si="75"/>
        <v>8.1446078431372531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219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123.04</v>
      </c>
      <c r="K613" s="195">
        <f t="shared" ca="1" si="75"/>
        <v>7.5392156862745097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219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0</v>
      </c>
      <c r="K614" s="195">
        <f t="shared" ca="1" si="75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219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0</v>
      </c>
      <c r="K615" s="195">
        <f t="shared" ca="1" si="75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219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0</v>
      </c>
      <c r="K616" s="195">
        <f t="shared" ca="1" si="75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21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0</v>
      </c>
      <c r="K617" s="195">
        <f t="shared" ca="1" si="75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21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95">
        <f t="shared" ca="1" si="75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21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0</v>
      </c>
      <c r="K619" s="195">
        <f t="shared" ca="1" si="75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194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95">
        <f t="shared" ref="K620:K626" ca="1" si="76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194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95">
        <f t="shared" ca="1" si="76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21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95">
        <f t="shared" ca="1" si="76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21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95">
        <f t="shared" ca="1" si="76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21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95">
        <f t="shared" ca="1" si="76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21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95">
        <f t="shared" ca="1" si="76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21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95">
        <f t="shared" ca="1" si="76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96557254.699999988</v>
      </c>
      <c r="J628" s="359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3921497.52</v>
      </c>
      <c r="K628" s="360">
        <f t="shared" ref="K628:K635" ca="1" si="77">IF(I628&gt;0,J628*100/I628,0)</f>
        <v>4.0613183672049873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3830</v>
      </c>
      <c r="J629" s="359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195</v>
      </c>
      <c r="K629" s="360">
        <f t="shared" ca="1" si="77"/>
        <v>5.0913838120104442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118156572.08</v>
      </c>
      <c r="J630" s="359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2543117.9700000007</v>
      </c>
      <c r="K630" s="360">
        <f t="shared" ca="1" si="77"/>
        <v>2.1523288338782693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3500</v>
      </c>
      <c r="J631" s="359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554</v>
      </c>
      <c r="K631" s="360">
        <f t="shared" ca="1" si="77"/>
        <v>15.828571428571429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40682814.210000001</v>
      </c>
      <c r="J632" s="359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2539360.7399999993</v>
      </c>
      <c r="K632" s="360">
        <f t="shared" ca="1" si="77"/>
        <v>6.2418512320512338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8350</v>
      </c>
      <c r="J633" s="359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593</v>
      </c>
      <c r="K633" s="360">
        <f t="shared" ca="1" si="77"/>
        <v>7.1017964071856285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92475000</v>
      </c>
      <c r="J634" s="359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1220000</v>
      </c>
      <c r="K634" s="360">
        <f t="shared" ca="1" si="77"/>
        <v>1.3192754798594215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2690</v>
      </c>
      <c r="J635" s="489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30</v>
      </c>
      <c r="K635" s="490">
        <f t="shared" ca="1" si="77"/>
        <v>1.1152416356877324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 r:id="rId1"/>
  <headerFooter>
    <oddHeader>&amp;R</oddHeader>
    <oddFooter>&amp;Lหน้า 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workbookViewId="0">
      <pane ySplit="6" topLeftCell="A571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245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3287795</v>
      </c>
      <c r="M8" s="43">
        <f t="shared" ca="1" si="0"/>
        <v>1237215</v>
      </c>
      <c r="N8" s="43">
        <f t="shared" ca="1" si="0"/>
        <v>1107518.03</v>
      </c>
      <c r="O8" s="42">
        <f t="shared" ref="O8:O16" ca="1" si="1">IF(L8&gt;0,N8*100/L8,0)</f>
        <v>33.685738618131602</v>
      </c>
      <c r="P8" s="42">
        <f t="shared" ref="P8:P16" ca="1" si="2">IF(M8&gt;0,N8*100/M8,0)</f>
        <v>89.517022506193342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3287795</v>
      </c>
      <c r="M10" s="50">
        <f t="shared" ca="1" si="4"/>
        <v>1237215</v>
      </c>
      <c r="N10" s="50">
        <f t="shared" ca="1" si="4"/>
        <v>1107518.03</v>
      </c>
      <c r="O10" s="49">
        <f t="shared" ca="1" si="1"/>
        <v>33.685738618131602</v>
      </c>
      <c r="P10" s="49">
        <f t="shared" ca="1" si="2"/>
        <v>89.517022506193342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2937195</v>
      </c>
      <c r="M12" s="60">
        <f t="shared" ca="1" si="6"/>
        <v>1237215</v>
      </c>
      <c r="N12" s="60">
        <f t="shared" ca="1" si="6"/>
        <v>756918.03</v>
      </c>
      <c r="O12" s="60">
        <f t="shared" ca="1" si="1"/>
        <v>25.770098001664852</v>
      </c>
      <c r="P12" s="60">
        <f t="shared" ca="1" si="2"/>
        <v>61.179183084589177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1897800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1039395</v>
      </c>
      <c r="M14" s="60">
        <f t="shared" si="8"/>
        <v>0</v>
      </c>
      <c r="N14" s="60">
        <f t="shared" ca="1" si="8"/>
        <v>114843.03000000001</v>
      </c>
      <c r="O14" s="63">
        <f t="shared" ca="1" si="1"/>
        <v>11.049026597203182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350600</v>
      </c>
      <c r="M16" s="60">
        <f t="shared" si="10"/>
        <v>0</v>
      </c>
      <c r="N16" s="60">
        <f t="shared" ca="1" si="10"/>
        <v>350600</v>
      </c>
      <c r="O16" s="72">
        <f t="shared" ca="1" si="1"/>
        <v>100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2726905</v>
      </c>
      <c r="M18" s="43">
        <f t="shared" ca="1" si="11"/>
        <v>1237215</v>
      </c>
      <c r="N18" s="43">
        <f t="shared" ca="1" si="11"/>
        <v>992675</v>
      </c>
      <c r="O18" s="42">
        <f t="shared" ref="O18:O20" ca="1" si="12">IF(L18&gt;0,N18*100/L18,0)</f>
        <v>36.402991670043512</v>
      </c>
      <c r="P18" s="42">
        <f t="shared" ref="P18:P26" ca="1" si="13">IF(M18&gt;0,N18*100/M18,0)</f>
        <v>80.234639896865133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2726905</v>
      </c>
      <c r="M20" s="50">
        <f t="shared" ca="1" si="15"/>
        <v>1237215</v>
      </c>
      <c r="N20" s="50">
        <f t="shared" ca="1" si="15"/>
        <v>992675</v>
      </c>
      <c r="O20" s="49">
        <f t="shared" ca="1" si="12"/>
        <v>36.402991670043512</v>
      </c>
      <c r="P20" s="49">
        <f t="shared" ca="1" si="13"/>
        <v>80.234639896865133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2376305</v>
      </c>
      <c r="M22" s="64">
        <f t="shared" ca="1" si="18"/>
        <v>1237215</v>
      </c>
      <c r="N22" s="63">
        <f t="shared" ca="1" si="18"/>
        <v>642075</v>
      </c>
      <c r="O22" s="63">
        <f t="shared" ca="1" si="17"/>
        <v>27.019890123532122</v>
      </c>
      <c r="P22" s="63">
        <f t="shared" ca="1" si="13"/>
        <v>51.896800475260967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1897800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478505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350600</v>
      </c>
      <c r="M26" s="72">
        <f t="shared" si="22"/>
        <v>0</v>
      </c>
      <c r="N26" s="72">
        <f t="shared" ca="1" si="22"/>
        <v>350600</v>
      </c>
      <c r="O26" s="72">
        <f t="shared" ca="1" si="17"/>
        <v>100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560890</v>
      </c>
      <c r="M28" s="43">
        <f t="shared" si="23"/>
        <v>0</v>
      </c>
      <c r="N28" s="43">
        <f t="shared" ca="1" si="23"/>
        <v>114843.03000000001</v>
      </c>
      <c r="O28" s="42">
        <f t="shared" ref="O28:O30" ca="1" si="24">IF(L28&gt;0,N28*100/L28,0)</f>
        <v>20.475143076182498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560890</v>
      </c>
      <c r="M30" s="50">
        <f t="shared" si="27"/>
        <v>0</v>
      </c>
      <c r="N30" s="50">
        <f t="shared" ca="1" si="27"/>
        <v>114843.03000000001</v>
      </c>
      <c r="O30" s="49">
        <f t="shared" ca="1" si="24"/>
        <v>20.475143076182498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560890</v>
      </c>
      <c r="M32" s="63">
        <f t="shared" si="30"/>
        <v>0</v>
      </c>
      <c r="N32" s="63">
        <f t="shared" ca="1" si="30"/>
        <v>114843.03000000001</v>
      </c>
      <c r="O32" s="63">
        <f t="shared" ca="1" si="29"/>
        <v>20.475143076182498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560890</v>
      </c>
      <c r="M34" s="63">
        <f t="shared" si="32"/>
        <v>0</v>
      </c>
      <c r="N34" s="63">
        <f t="shared" ca="1" si="32"/>
        <v>114843.03000000001</v>
      </c>
      <c r="O34" s="63">
        <f t="shared" ca="1" si="29"/>
        <v>20.475143076182498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2726905</v>
      </c>
      <c r="M37" s="75">
        <f t="shared" ca="1" si="33"/>
        <v>1237215</v>
      </c>
      <c r="N37" s="75">
        <f t="shared" ca="1" si="33"/>
        <v>992675</v>
      </c>
      <c r="O37" s="76">
        <f t="shared" ca="1" si="29"/>
        <v>36.402991670043512</v>
      </c>
      <c r="P37" s="76">
        <f t="shared" ca="1" si="25"/>
        <v>80.234639896865133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1011300</v>
      </c>
      <c r="M41" s="102">
        <f t="shared" ca="1" si="34"/>
        <v>330400</v>
      </c>
      <c r="N41" s="102">
        <f t="shared" ca="1" si="34"/>
        <v>597527</v>
      </c>
      <c r="O41" s="101">
        <f t="shared" ref="O41:O43" ca="1" si="35">IF(L41&gt;0,N41*100/L41,0)</f>
        <v>59.085039058637399</v>
      </c>
      <c r="P41" s="101">
        <f t="shared" ref="P41:P43" ca="1" si="36">IF(M41&gt;0,N41*100/M41,0)</f>
        <v>180.84957627118644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1011300</v>
      </c>
      <c r="M43" s="102">
        <f t="shared" ca="1" si="38"/>
        <v>330400</v>
      </c>
      <c r="N43" s="102">
        <f t="shared" ca="1" si="38"/>
        <v>597527</v>
      </c>
      <c r="O43" s="101">
        <f t="shared" ca="1" si="35"/>
        <v>59.085039058637399</v>
      </c>
      <c r="P43" s="101">
        <f t="shared" ca="1" si="36"/>
        <v>180.84957627118644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660700</v>
      </c>
      <c r="M45" s="72">
        <f ca="1">IFERROR(__xludf.DUMMYFUNCTION("IMPORTRANGE(""https://docs.google.com/spreadsheets/d/1Yj_ptqi66GCucihVvJfMjLAmec39IyEx_6qawtMGysU/edit?usp=sharing"",""สบก!Q67"")"),330400)</f>
        <v>330400</v>
      </c>
      <c r="N45" s="72">
        <f ca="1">IFERROR(__xludf.DUMMYFUNCTION("IMPORTRANGE(""https://docs.google.com/spreadsheets/d/1Yj_ptqi66GCucihVvJfMjLAmec39IyEx_6qawtMGysU/edit?usp=sharing"",""สบก!R67"")"),246927)</f>
        <v>246927</v>
      </c>
      <c r="O45" s="63">
        <f ca="1">IF(L45&gt;0,N45*100/L45,0)</f>
        <v>37.373543211745115</v>
      </c>
      <c r="P45" s="63">
        <f ca="1">IF(M45&gt;0,N45*100/M45,0)</f>
        <v>74.735774818401936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IFERROR(__xludf.DUMMYFUNCTION("IMPORTRANGE(""https://docs.google.com/spreadsheets/d/1Yj_ptqi66GCucihVvJfMjLAmec39IyEx_6qawtMGysU/edit?usp=sharing"",""สบก!M67"")"),660700)</f>
        <v>660700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IFERROR(__xludf.DUMMYFUNCTION("IMPORTRANGE(""https://docs.google.com/spreadsheets/d/1Yj_ptqi66GCucihVvJfMjLAmec39IyEx_6qawtMGysU/edit?usp=sharing"",""สบก!N67"")"),0)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IFERROR(__xludf.DUMMYFUNCTION("IMPORTRANGE(""https://docs.google.com/spreadsheets/d/1Yj_ptqi66GCucihVvJfMjLAmec39IyEx_6qawtMGysU/edit?usp=sharing"",""สบก!O67"")"),350600)</f>
        <v>350600</v>
      </c>
      <c r="M49" s="72"/>
      <c r="N49" s="72">
        <f ca="1">IFERROR(__xludf.DUMMYFUNCTION("IMPORTRANGE(""https://docs.google.com/spreadsheets/d/1Yj_ptqi66GCucihVvJfMjLAmec39IyEx_6qawtMGysU/edit?usp=sharing"",""สบก!S67"")"),350600)</f>
        <v>350600</v>
      </c>
      <c r="O49" s="72">
        <f ca="1">IF(L49&gt;0,N49*100/L49,0)</f>
        <v>100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400000</v>
      </c>
      <c r="M53" s="151">
        <f t="shared" ca="1" si="39"/>
        <v>213500</v>
      </c>
      <c r="N53" s="151">
        <f t="shared" ca="1" si="39"/>
        <v>145750</v>
      </c>
      <c r="O53" s="150">
        <f t="shared" ref="O53:O55" ca="1" si="40">IF(L53&gt;0,N53*100/L53,0)</f>
        <v>36.4375</v>
      </c>
      <c r="P53" s="150">
        <f t="shared" ref="P53:P55" ca="1" si="41">IF(M53&gt;0,N53*100/M53,0)</f>
        <v>68.266978922716632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400000</v>
      </c>
      <c r="M55" s="151">
        <f t="shared" ca="1" si="43"/>
        <v>213500</v>
      </c>
      <c r="N55" s="151">
        <f t="shared" ca="1" si="43"/>
        <v>145750</v>
      </c>
      <c r="O55" s="150">
        <f t="shared" ca="1" si="40"/>
        <v>36.4375</v>
      </c>
      <c r="P55" s="150">
        <f t="shared" ca="1" si="41"/>
        <v>68.266978922716632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400000</v>
      </c>
      <c r="M57" s="72">
        <f ca="1">IFERROR(__xludf.DUMMYFUNCTION("IMPORTRANGE(""https://docs.google.com/spreadsheets/d/1Yj_ptqi66GCucihVvJfMjLAmec39IyEx_6qawtMGysU/edit?usp=sharing"",""สบก!Z67"")"),213500)</f>
        <v>213500</v>
      </c>
      <c r="N57" s="72">
        <f ca="1">IFERROR(__xludf.DUMMYFUNCTION("IMPORTRANGE(""https://docs.google.com/spreadsheets/d/1Yj_ptqi66GCucihVvJfMjLAmec39IyEx_6qawtMGysU/edit?usp=sharing"",""สบก!AA67"")"),145750)</f>
        <v>145750</v>
      </c>
      <c r="O57" s="63">
        <f ca="1">IF(L57&gt;0,N57*100/L57,0)</f>
        <v>36.4375</v>
      </c>
      <c r="P57" s="63">
        <f ca="1">IF(M57&gt;0,N57*100/M57,0)</f>
        <v>68.266978922716632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IFERROR(__xludf.DUMMYFUNCTION("IMPORTRANGE(""https://docs.google.com/spreadsheets/d/1Yj_ptqi66GCucihVvJfMjLAmec39IyEx_6qawtMGysU/edit?usp=sharing"",""สบก!V67"")"),400000)</f>
        <v>400000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IFERROR(__xludf.DUMMYFUNCTION("IMPORTRANGE(""https://docs.google.com/spreadsheets/d/1Yj_ptqi66GCucihVvJfMjLAmec39IyEx_6qawtMGysU/edit?usp=sharing"",""สบก!W67"")"),0)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IFERROR(__xludf.DUMMYFUNCTION("IMPORTRANGE(""https://docs.google.com/spreadsheets/d/1Yj_ptqi66GCucihVvJfMjLAmec39IyEx_6qawtMGysU/edit?usp=sharing"",""สบก!AB67"")"),0)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IFERROR(__xludf.DUMMYFUNCTION("IMPORTRANGE(""https://docs.google.com/spreadsheets/d/1SX6NBoVAgQJ6U1MVXOaj8PK2l7WJ3RER9xtqwdhxkhw/edit?usp=sharing"",""ปทุมธานี!I9"")"),0)</f>
        <v>0</v>
      </c>
      <c r="J64" s="172">
        <f ca="1">IFERROR(__xludf.DUMMYFUNCTION("IMPORTRANGE(""https://docs.google.com/spreadsheets/d/1SX6NBoVAgQJ6U1MVXOaj8PK2l7WJ3RER9xtqwdhxkhw/edit?usp=sharing"",""ปทุมธานี!J9"")"),0)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IFERROR(__xludf.DUMMYFUNCTION("IMPORTRANGE(""https://docs.google.com/spreadsheets/d/1SX6NBoVAgQJ6U1MVXOaj8PK2l7WJ3RER9xtqwdhxkhw/edit?usp=sharing"",""ปทุมธานี!I10"")"),0)</f>
        <v>0</v>
      </c>
      <c r="J65" s="172">
        <f ca="1">IFERROR(__xludf.DUMMYFUNCTION("IMPORTRANGE(""https://docs.google.com/spreadsheets/d/1SX6NBoVAgQJ6U1MVXOaj8PK2l7WJ3RER9xtqwdhxkhw/edit?usp=sharing"",""ปทุมธานี!J10"")"),0)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8">
        <f ca="1">IFERROR(__xludf.DUMMYFUNCTION("IMPORTRANGE(""https://docs.google.com/spreadsheets/d/1Yj_ptqi66GCucihVvJfMjLAmec39IyEx_6qawtMGysU/edit?usp=sharing"",""สบก!AI67"")"),0)</f>
        <v>0</v>
      </c>
      <c r="N70" s="198">
        <f ca="1">IFERROR(__xludf.DUMMYFUNCTION("IMPORTRANGE(""https://docs.google.com/spreadsheets/d/1Yj_ptqi66GCucihVvJfMjLAmec39IyEx_6qawtMGysU/edit?usp=sharing"",""สบก!AJ67"")"),0)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IFERROR(__xludf.DUMMYFUNCTION("IMPORTRANGE(""https://docs.google.com/spreadsheets/d/1Yj_ptqi66GCucihVvJfMjLAmec39IyEx_6qawtMGysU/edit?usp=sharing"",""สบก!AE67"")"),0)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IFERROR(__xludf.DUMMYFUNCTION("IMPORTRANGE(""https://docs.google.com/spreadsheets/d/1Yj_ptqi66GCucihVvJfMjLAmec39IyEx_6qawtMGysU/edit?usp=sharing"",""สบก!AF67"")"),0)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IFERROR(__xludf.DUMMYFUNCTION("IMPORTRANGE(""https://docs.google.com/spreadsheets/d/1Yj_ptqi66GCucihVvJfMjLAmec39IyEx_6qawtMGysU/edit?usp=sharing"",""สบก!AG67"")"),0)</f>
        <v>0</v>
      </c>
      <c r="M74" s="72"/>
      <c r="N74" s="72">
        <f ca="1">IFERROR(__xludf.DUMMYFUNCTION("IMPORTRANGE(""https://docs.google.com/spreadsheets/d/1Yj_ptqi66GCucihVvJfMjLAmec39IyEx_6qawtMGysU/edit?usp=sharing"",""สบก!AK67"")"),0)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IFERROR(__xludf.DUMMYFUNCTION("IMPORTRANGE(""https://docs.google.com/spreadsheets/d/1SX6NBoVAgQJ6U1MVXOaj8PK2l7WJ3RER9xtqwdhxkhw/edit?usp=sharing"",""ปทุมธานี!J16"")"),0)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IFERROR(__xludf.DUMMYFUNCTION("IMPORTRANGE(""https://docs.google.com/spreadsheets/d/1SX6NBoVAgQJ6U1MVXOaj8PK2l7WJ3RER9xtqwdhxkhw/edit?usp=sharing"",""ปทุมธานี!J17"")"),0)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IFERROR(__xludf.DUMMYFUNCTION("IMPORTRANGE(""https://docs.google.com/spreadsheets/d/1SX6NBoVAgQJ6U1MVXOaj8PK2l7WJ3RER9xtqwdhxkhw/edit?usp=sharing"",""ปทุมธานี!J18"")"),0)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IFERROR(__xludf.DUMMYFUNCTION("IMPORTRANGE(""https://docs.google.com/spreadsheets/d/1SX6NBoVAgQJ6U1MVXOaj8PK2l7WJ3RER9xtqwdhxkhw/edit?usp=sharing"",""ปทุมธานี!J19"")"),0)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IFERROR(__xludf.DUMMYFUNCTION("IMPORTRANGE(""https://docs.google.com/spreadsheets/d/1SX6NBoVAgQJ6U1MVXOaj8PK2l7WJ3RER9xtqwdhxkhw/edit?usp=sharing"",""ปทุมธานี!I20"")"),0)</f>
        <v>0</v>
      </c>
      <c r="J80" s="230">
        <f ca="1">IFERROR(__xludf.DUMMYFUNCTION("IMPORTRANGE(""https://docs.google.com/spreadsheets/d/1SX6NBoVAgQJ6U1MVXOaj8PK2l7WJ3RER9xtqwdhxkhw/edit?usp=sharing"",""ปทุมธานี!J20"")"),0)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IFERROR(__xludf.DUMMYFUNCTION("IMPORTRANGE(""https://docs.google.com/spreadsheets/d/1SX6NBoVAgQJ6U1MVXOaj8PK2l7WJ3RER9xtqwdhxkhw/edit?usp=sharing"",""ปทุมธานี!I21"")"),0)</f>
        <v>0</v>
      </c>
      <c r="J81" s="230">
        <f ca="1">IFERROR(__xludf.DUMMYFUNCTION("IMPORTRANGE(""https://docs.google.com/spreadsheets/d/1SX6NBoVAgQJ6U1MVXOaj8PK2l7WJ3RER9xtqwdhxkhw/edit?usp=sharing"",""ปทุมธานี!J21"")"),0)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IFERROR(__xludf.DUMMYFUNCTION("IMPORTRANGE(""https://docs.google.com/spreadsheets/d/1SX6NBoVAgQJ6U1MVXOaj8PK2l7WJ3RER9xtqwdhxkhw/edit?usp=sharing"",""ปทุมธานี!I22"")"),0)</f>
        <v>0</v>
      </c>
      <c r="J82" s="218">
        <f ca="1">IFERROR(__xludf.DUMMYFUNCTION("IMPORTRANGE(""https://docs.google.com/spreadsheets/d/1SX6NBoVAgQJ6U1MVXOaj8PK2l7WJ3RER9xtqwdhxkhw/edit?usp=sharing"",""ปทุมธานี!J22"")"),0)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IFERROR(__xludf.DUMMYFUNCTION("IMPORTRANGE(""https://docs.google.com/spreadsheets/d/1SX6NBoVAgQJ6U1MVXOaj8PK2l7WJ3RER9xtqwdhxkhw/edit?usp=sharing"",""ปทุมธานี!I23"")"),0)</f>
        <v>0</v>
      </c>
      <c r="J83" s="218">
        <f ca="1">IFERROR(__xludf.DUMMYFUNCTION("IMPORTRANGE(""https://docs.google.com/spreadsheets/d/1SX6NBoVAgQJ6U1MVXOaj8PK2l7WJ3RER9xtqwdhxkhw/edit?usp=sharing"",""ปทุมธานี!J23"")"),0)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IFERROR(__xludf.DUMMYFUNCTION("IMPORTRANGE(""https://docs.google.com/spreadsheets/d/1SX6NBoVAgQJ6U1MVXOaj8PK2l7WJ3RER9xtqwdhxkhw/edit?usp=sharing"",""ปทุมธานี!I24"")"),0)</f>
        <v>0</v>
      </c>
      <c r="J84" s="219">
        <f ca="1">IFERROR(__xludf.DUMMYFUNCTION("IMPORTRANGE(""https://docs.google.com/spreadsheets/d/1SX6NBoVAgQJ6U1MVXOaj8PK2l7WJ3RER9xtqwdhxkhw/edit?usp=sharing"",""ปทุมธานี!J24"")"),0)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IFERROR(__xludf.DUMMYFUNCTION("IMPORTRANGE(""https://docs.google.com/spreadsheets/d/1SX6NBoVAgQJ6U1MVXOaj8PK2l7WJ3RER9xtqwdhxkhw/edit?usp=sharing"",""ปทุมธานี!I25"")"),0)</f>
        <v>0</v>
      </c>
      <c r="J85" s="219">
        <f ca="1">IFERROR(__xludf.DUMMYFUNCTION("IMPORTRANGE(""https://docs.google.com/spreadsheets/d/1SX6NBoVAgQJ6U1MVXOaj8PK2l7WJ3RER9xtqwdhxkhw/edit?usp=sharing"",""ปทุมธานี!J25"")"),0)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IFERROR(__xludf.DUMMYFUNCTION("IMPORTRANGE(""https://docs.google.com/spreadsheets/d/1SX6NBoVAgQJ6U1MVXOaj8PK2l7WJ3RER9xtqwdhxkhw/edit?usp=sharing"",""ปทุมธานี!I26"")"),0)</f>
        <v>0</v>
      </c>
      <c r="J86" s="218">
        <f ca="1">IFERROR(__xludf.DUMMYFUNCTION("IMPORTRANGE(""https://docs.google.com/spreadsheets/d/1SX6NBoVAgQJ6U1MVXOaj8PK2l7WJ3RER9xtqwdhxkhw/edit?usp=sharing"",""ปทุมธานี!J26"")"),0)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IFERROR(__xludf.DUMMYFUNCTION("IMPORTRANGE(""https://docs.google.com/spreadsheets/d/1SX6NBoVAgQJ6U1MVXOaj8PK2l7WJ3RER9xtqwdhxkhw/edit?usp=sharing"",""ปทุมธานี!I27"")"),0)</f>
        <v>0</v>
      </c>
      <c r="J87" s="218">
        <f ca="1">IFERROR(__xludf.DUMMYFUNCTION("IMPORTRANGE(""https://docs.google.com/spreadsheets/d/1SX6NBoVAgQJ6U1MVXOaj8PK2l7WJ3RER9xtqwdhxkhw/edit?usp=sharing"",""ปทุมธานี!J27"")"),0)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IFERROR(__xludf.DUMMYFUNCTION("IMPORTRANGE(""https://docs.google.com/spreadsheets/d/1SX6NBoVAgQJ6U1MVXOaj8PK2l7WJ3RER9xtqwdhxkhw/edit?usp=sharing"",""ปทุมธานี!I28"")"),0)</f>
        <v>0</v>
      </c>
      <c r="J88" s="218">
        <f ca="1">IFERROR(__xludf.DUMMYFUNCTION("IMPORTRANGE(""https://docs.google.com/spreadsheets/d/1SX6NBoVAgQJ6U1MVXOaj8PK2l7WJ3RER9xtqwdhxkhw/edit?usp=sharing"",""ปทุมธานี!J28"")"),0)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IFERROR(__xludf.DUMMYFUNCTION("IMPORTRANGE(""https://docs.google.com/spreadsheets/d/1SX6NBoVAgQJ6U1MVXOaj8PK2l7WJ3RER9xtqwdhxkhw/edit?usp=sharing"",""ปทุมธานี!J29"")"),0)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IFERROR(__xludf.DUMMYFUNCTION("IMPORTRANGE(""https://docs.google.com/spreadsheets/d/1SX6NBoVAgQJ6U1MVXOaj8PK2l7WJ3RER9xtqwdhxkhw/edit?usp=sharing"",""ปทุมธานี!J30"")"),0)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IFERROR(__xludf.DUMMYFUNCTION("IMPORTRANGE(""https://docs.google.com/spreadsheets/d/1SX6NBoVAgQJ6U1MVXOaj8PK2l7WJ3RER9xtqwdhxkhw/edit?usp=sharing"",""ปทุมธานี!I32"")"),0)</f>
        <v>0</v>
      </c>
      <c r="J92" s="172">
        <f ca="1">IFERROR(__xludf.DUMMYFUNCTION("IMPORTRANGE(""https://docs.google.com/spreadsheets/d/1SX6NBoVAgQJ6U1MVXOaj8PK2l7WJ3RER9xtqwdhxkhw/edit?usp=sharing"",""ปทุมธานี!J32"")"),0)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IFERROR(__xludf.DUMMYFUNCTION("IMPORTRANGE(""https://docs.google.com/spreadsheets/d/1SX6NBoVAgQJ6U1MVXOaj8PK2l7WJ3RER9xtqwdhxkhw/edit?usp=sharing"",""ปทุมธานี!I33"")"),0)</f>
        <v>0</v>
      </c>
      <c r="J93" s="172">
        <f ca="1">IFERROR(__xludf.DUMMYFUNCTION("IMPORTRANGE(""https://docs.google.com/spreadsheets/d/1SX6NBoVAgQJ6U1MVXOaj8PK2l7WJ3RER9xtqwdhxkhw/edit?usp=sharing"",""ปทุมธานี!J33"")"),0)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8">
        <f ca="1">IFERROR(__xludf.DUMMYFUNCTION("IMPORTRANGE(""https://docs.google.com/spreadsheets/d/1Yj_ptqi66GCucihVvJfMjLAmec39IyEx_6qawtMGysU/edit?usp=sharing"",""สบก!AR67"")"),0)</f>
        <v>0</v>
      </c>
      <c r="N98" s="198">
        <f ca="1">IFERROR(__xludf.DUMMYFUNCTION("IMPORTRANGE(""https://docs.google.com/spreadsheets/d/1Yj_ptqi66GCucihVvJfMjLAmec39IyEx_6qawtMGysU/edit?usp=sharing"",""สบก!AS67"")"),0)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IFERROR(__xludf.DUMMYFUNCTION("IMPORTRANGE(""https://docs.google.com/spreadsheets/d/1Yj_ptqi66GCucihVvJfMjLAmec39IyEx_6qawtMGysU/edit?usp=sharing"",""สบก!AN67"")"),0)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IFERROR(__xludf.DUMMYFUNCTION("IMPORTRANGE(""https://docs.google.com/spreadsheets/d/1Yj_ptqi66GCucihVvJfMjLAmec39IyEx_6qawtMGysU/edit?usp=sharing"",""สบก!AO67"")"),0)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IFERROR(__xludf.DUMMYFUNCTION("IMPORTRANGE(""https://docs.google.com/spreadsheets/d/1Yj_ptqi66GCucihVvJfMjLAmec39IyEx_6qawtMGysU/edit?usp=sharing"",""สบก!AP67"")"),0)</f>
        <v>0</v>
      </c>
      <c r="M102" s="72"/>
      <c r="N102" s="72">
        <f ca="1">IFERROR(__xludf.DUMMYFUNCTION("IMPORTRANGE(""https://docs.google.com/spreadsheets/d/1Yj_ptqi66GCucihVvJfMjLAmec39IyEx_6qawtMGysU/edit?usp=sharing"",""สบก!AT67"")"),0)</f>
        <v>0</v>
      </c>
      <c r="O102" s="72">
        <f ca="1">IF(L102&gt;0,N102*100/L102,0)</f>
        <v>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IFERROR(__xludf.DUMMYFUNCTION("IMPORTRANGE(""https://docs.google.com/spreadsheets/d/1SX6NBoVAgQJ6U1MVXOaj8PK2l7WJ3RER9xtqwdhxkhw/edit?usp=sharing"",""ปทุมธานี!J39"")"),0)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IFERROR(__xludf.DUMMYFUNCTION("IMPORTRANGE(""https://docs.google.com/spreadsheets/d/1SX6NBoVAgQJ6U1MVXOaj8PK2l7WJ3RER9xtqwdhxkhw/edit?usp=sharing"",""ปทุมธานี!J40"")"),0)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IFERROR(__xludf.DUMMYFUNCTION("IMPORTRANGE(""https://docs.google.com/spreadsheets/d/1SX6NBoVAgQJ6U1MVXOaj8PK2l7WJ3RER9xtqwdhxkhw/edit?usp=sharing"",""ปทุมธานี!J41"")"),0)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IFERROR(__xludf.DUMMYFUNCTION("IMPORTRANGE(""https://docs.google.com/spreadsheets/d/1SX6NBoVAgQJ6U1MVXOaj8PK2l7WJ3RER9xtqwdhxkhw/edit?usp=sharing"",""ปทุมธานี!J42"")"),0)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IFERROR(__xludf.DUMMYFUNCTION("IMPORTRANGE(""https://docs.google.com/spreadsheets/d/1SX6NBoVAgQJ6U1MVXOaj8PK2l7WJ3RER9xtqwdhxkhw/edit?usp=sharing"",""ปทุมธานี!I43"")"),0)</f>
        <v>0</v>
      </c>
      <c r="J108" s="218">
        <f ca="1">IFERROR(__xludf.DUMMYFUNCTION("IMPORTRANGE(""https://docs.google.com/spreadsheets/d/1SX6NBoVAgQJ6U1MVXOaj8PK2l7WJ3RER9xtqwdhxkhw/edit?usp=sharing"",""ปทุมธานี!J43"")"),0)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IFERROR(__xludf.DUMMYFUNCTION("IMPORTRANGE(""https://docs.google.com/spreadsheets/d/1SX6NBoVAgQJ6U1MVXOaj8PK2l7WJ3RER9xtqwdhxkhw/edit?usp=sharing"",""ปทุมธานี!I44"")"),0)</f>
        <v>0</v>
      </c>
      <c r="J109" s="218">
        <f ca="1">IFERROR(__xludf.DUMMYFUNCTION("IMPORTRANGE(""https://docs.google.com/spreadsheets/d/1SX6NBoVAgQJ6U1MVXOaj8PK2l7WJ3RER9xtqwdhxkhw/edit?usp=sharing"",""ปทุมธานี!J44"")"),0)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IFERROR(__xludf.DUMMYFUNCTION("IMPORTRANGE(""https://docs.google.com/spreadsheets/d/1SX6NBoVAgQJ6U1MVXOaj8PK2l7WJ3RER9xtqwdhxkhw/edit?usp=sharing"",""ปทุมธานี!I45"")"),0)</f>
        <v>0</v>
      </c>
      <c r="J110" s="218">
        <f ca="1">IFERROR(__xludf.DUMMYFUNCTION("IMPORTRANGE(""https://docs.google.com/spreadsheets/d/1SX6NBoVAgQJ6U1MVXOaj8PK2l7WJ3RER9xtqwdhxkhw/edit?usp=sharing"",""ปทุมธานี!J45"")"),0)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IFERROR(__xludf.DUMMYFUNCTION("IMPORTRANGE(""https://docs.google.com/spreadsheets/d/1SX6NBoVAgQJ6U1MVXOaj8PK2l7WJ3RER9xtqwdhxkhw/edit?usp=sharing"",""ปทุมธานี!I46"")"),0)</f>
        <v>0</v>
      </c>
      <c r="J111" s="218">
        <f ca="1">IFERROR(__xludf.DUMMYFUNCTION("IMPORTRANGE(""https://docs.google.com/spreadsheets/d/1SX6NBoVAgQJ6U1MVXOaj8PK2l7WJ3RER9xtqwdhxkhw/edit?usp=sharing"",""ปทุมธานี!J46"")"),0)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IFERROR(__xludf.DUMMYFUNCTION("IMPORTRANGE(""https://docs.google.com/spreadsheets/d/1SX6NBoVAgQJ6U1MVXOaj8PK2l7WJ3RER9xtqwdhxkhw/edit?usp=sharing"",""ปทุมธานี!I47"")"),0)</f>
        <v>0</v>
      </c>
      <c r="J112" s="218">
        <f ca="1">IFERROR(__xludf.DUMMYFUNCTION("IMPORTRANGE(""https://docs.google.com/spreadsheets/d/1SX6NBoVAgQJ6U1MVXOaj8PK2l7WJ3RER9xtqwdhxkhw/edit?usp=sharing"",""ปทุมธานี!J47"")"),0)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IFERROR(__xludf.DUMMYFUNCTION("IMPORTRANGE(""https://docs.google.com/spreadsheets/d/1SX6NBoVAgQJ6U1MVXOaj8PK2l7WJ3RER9xtqwdhxkhw/edit?usp=sharing"",""ปทุมธานี!I48"")"),0)</f>
        <v>0</v>
      </c>
      <c r="J113" s="218">
        <f ca="1">IFERROR(__xludf.DUMMYFUNCTION("IMPORTRANGE(""https://docs.google.com/spreadsheets/d/1SX6NBoVAgQJ6U1MVXOaj8PK2l7WJ3RER9xtqwdhxkhw/edit?usp=sharing"",""ปทุมธานี!J48"")"),0)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IFERROR(__xludf.DUMMYFUNCTION("IMPORTRANGE(""https://docs.google.com/spreadsheets/d/1SX6NBoVAgQJ6U1MVXOaj8PK2l7WJ3RER9xtqwdhxkhw/edit?usp=sharing"",""ปทุมธานี!J49"")"),0)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IFERROR(__xludf.DUMMYFUNCTION("IMPORTRANGE(""https://docs.google.com/spreadsheets/d/1SX6NBoVAgQJ6U1MVXOaj8PK2l7WJ3RER9xtqwdhxkhw/edit?usp=sharing"",""ปทุมธานี!J50"")"),0)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IFERROR(__xludf.DUMMYFUNCTION("IMPORTRANGE(""https://docs.google.com/spreadsheets/d/1SX6NBoVAgQJ6U1MVXOaj8PK2l7WJ3RER9xtqwdhxkhw/edit?usp=sharing"",""ปทุมธานี!I52"")"),0)</f>
        <v>0</v>
      </c>
      <c r="J117" s="172">
        <f ca="1">IFERROR(__xludf.DUMMYFUNCTION("IMPORTRANGE(""https://docs.google.com/spreadsheets/d/1SX6NBoVAgQJ6U1MVXOaj8PK2l7WJ3RER9xtqwdhxkhw/edit?usp=sharing"",""ปทุมธานี!J52"")"),0)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IFERROR(__xludf.DUMMYFUNCTION("IMPORTRANGE(""https://docs.google.com/spreadsheets/d/1Yj_ptqi66GCucihVvJfMjLAmec39IyEx_6qawtMGysU/edit?usp=sharing"",""สบก!BA67"")"),0)</f>
        <v>0</v>
      </c>
      <c r="N122" s="198">
        <f ca="1">IFERROR(__xludf.DUMMYFUNCTION("IMPORTRANGE(""https://docs.google.com/spreadsheets/d/1Yj_ptqi66GCucihVvJfMjLAmec39IyEx_6qawtMGysU/edit?usp=sharing"",""สบก!BB67"")"),0)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IFERROR(__xludf.DUMMYFUNCTION("IMPORTRANGE(""https://docs.google.com/spreadsheets/d/1Yj_ptqi66GCucihVvJfMjLAmec39IyEx_6qawtMGysU/edit?usp=sharing"",""สบก!AW67"")"),0)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IFERROR(__xludf.DUMMYFUNCTION("IMPORTRANGE(""https://docs.google.com/spreadsheets/d/1Yj_ptqi66GCucihVvJfMjLAmec39IyEx_6qawtMGysU/edit?usp=sharing"",""สบก!AX67"")"),0)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IFERROR(__xludf.DUMMYFUNCTION("IMPORTRANGE(""https://docs.google.com/spreadsheets/d/1Yj_ptqi66GCucihVvJfMjLAmec39IyEx_6qawtMGysU/edit?usp=sharing"",""สบก!AY67"")"),0)</f>
        <v>0</v>
      </c>
      <c r="M126" s="72"/>
      <c r="N126" s="72">
        <f ca="1">IFERROR(__xludf.DUMMYFUNCTION("IMPORTRANGE(""https://docs.google.com/spreadsheets/d/1Yj_ptqi66GCucihVvJfMjLAmec39IyEx_6qawtMGysU/edit?usp=sharing"",""สบก!BC67"")"),0)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IFERROR(__xludf.DUMMYFUNCTION("IMPORTRANGE(""https://docs.google.com/spreadsheets/d/1SX6NBoVAgQJ6U1MVXOaj8PK2l7WJ3RER9xtqwdhxkhw/edit?usp=sharing"",""ปทุมธานี!J58"")"),0)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IFERROR(__xludf.DUMMYFUNCTION("IMPORTRANGE(""https://docs.google.com/spreadsheets/d/1SX6NBoVAgQJ6U1MVXOaj8PK2l7WJ3RER9xtqwdhxkhw/edit?usp=sharing"",""ปทุมธานี!J59"")"),0)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IFERROR(__xludf.DUMMYFUNCTION("IMPORTRANGE(""https://docs.google.com/spreadsheets/d/1SX6NBoVAgQJ6U1MVXOaj8PK2l7WJ3RER9xtqwdhxkhw/edit?usp=sharing"",""ปทุมธานี!J60"")"),0)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IFERROR(__xludf.DUMMYFUNCTION("IMPORTRANGE(""https://docs.google.com/spreadsheets/d/1SX6NBoVAgQJ6U1MVXOaj8PK2l7WJ3RER9xtqwdhxkhw/edit?usp=sharing"",""ปทุมธานี!J61"")"),0)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IFERROR(__xludf.DUMMYFUNCTION("IMPORTRANGE(""https://docs.google.com/spreadsheets/d/1SX6NBoVAgQJ6U1MVXOaj8PK2l7WJ3RER9xtqwdhxkhw/edit?usp=sharing"",""ปทุมธานี!I62"")"),0)</f>
        <v>0</v>
      </c>
      <c r="J132" s="218">
        <f ca="1">IFERROR(__xludf.DUMMYFUNCTION("IMPORTRANGE(""https://docs.google.com/spreadsheets/d/1SX6NBoVAgQJ6U1MVXOaj8PK2l7WJ3RER9xtqwdhxkhw/edit?usp=sharing"",""ปทุมธานี!J62"")"),0)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IFERROR(__xludf.DUMMYFUNCTION("IMPORTRANGE(""https://docs.google.com/spreadsheets/d/1SX6NBoVAgQJ6U1MVXOaj8PK2l7WJ3RER9xtqwdhxkhw/edit?usp=sharing"",""ปทุมธานี!I63"")"),0)</f>
        <v>0</v>
      </c>
      <c r="J133" s="218">
        <f ca="1">IFERROR(__xludf.DUMMYFUNCTION("IMPORTRANGE(""https://docs.google.com/spreadsheets/d/1SX6NBoVAgQJ6U1MVXOaj8PK2l7WJ3RER9xtqwdhxkhw/edit?usp=sharing"",""ปทุมธานี!J63"")"),0)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IFERROR(__xludf.DUMMYFUNCTION("IMPORTRANGE(""https://docs.google.com/spreadsheets/d/1SX6NBoVAgQJ6U1MVXOaj8PK2l7WJ3RER9xtqwdhxkhw/edit?usp=sharing"",""ปทุมธานี!J64"")"),0)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IFERROR(__xludf.DUMMYFUNCTION("IMPORTRANGE(""https://docs.google.com/spreadsheets/d/1SX6NBoVAgQJ6U1MVXOaj8PK2l7WJ3RER9xtqwdhxkhw/edit?usp=sharing"",""ปทุมธานี!J65"")"),0)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IFERROR(__xludf.DUMMYFUNCTION("IMPORTRANGE(""https://docs.google.com/spreadsheets/d/1SX6NBoVAgQJ6U1MVXOaj8PK2l7WJ3RER9xtqwdhxkhw/edit?usp=sharing"",""ปทุมธานี!I68"")"),30)</f>
        <v>30</v>
      </c>
      <c r="J138" s="291">
        <f ca="1">IFERROR(__xludf.DUMMYFUNCTION("IMPORTRANGE(""https://docs.google.com/spreadsheets/d/1SX6NBoVAgQJ6U1MVXOaj8PK2l7WJ3RER9xtqwdhxkhw/edit?usp=sharing"",""ปทุมธานี!J68"")"),30)</f>
        <v>30</v>
      </c>
      <c r="K138" s="292">
        <f ca="1">IF(I138&gt;0,J138*100/I138,0)</f>
        <v>100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668300</v>
      </c>
      <c r="M140" s="182">
        <f t="shared" ca="1" si="64"/>
        <v>354450</v>
      </c>
      <c r="N140" s="182">
        <f t="shared" ca="1" si="64"/>
        <v>152300</v>
      </c>
      <c r="O140" s="181">
        <f t="shared" ref="O140:O142" ca="1" si="65">IF(L140&gt;0,N140*100/L140,0)</f>
        <v>22.789166541972168</v>
      </c>
      <c r="P140" s="181">
        <f t="shared" ref="P140:P142" ca="1" si="66">IF(M140&gt;0,N140*100/M140,0)</f>
        <v>42.967978558329804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668300</v>
      </c>
      <c r="M142" s="187">
        <f t="shared" ca="1" si="68"/>
        <v>354450</v>
      </c>
      <c r="N142" s="187">
        <f t="shared" ca="1" si="68"/>
        <v>152300</v>
      </c>
      <c r="O142" s="186">
        <f t="shared" ca="1" si="65"/>
        <v>22.789166541972168</v>
      </c>
      <c r="P142" s="186">
        <f t="shared" ca="1" si="66"/>
        <v>42.967978558329804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668300</v>
      </c>
      <c r="M144" s="198">
        <f ca="1">IFERROR(__xludf.DUMMYFUNCTION("IMPORTRANGE(""https://docs.google.com/spreadsheets/d/1Yj_ptqi66GCucihVvJfMjLAmec39IyEx_6qawtMGysU/edit?usp=sharing"",""สบก!BJ67"")"),354450)</f>
        <v>354450</v>
      </c>
      <c r="N144" s="198">
        <f ca="1">IFERROR(__xludf.DUMMYFUNCTION("IMPORTRANGE(""https://docs.google.com/spreadsheets/d/1Yj_ptqi66GCucihVvJfMjLAmec39IyEx_6qawtMGysU/edit?usp=sharing"",""สบก!BK67"")"),152300)</f>
        <v>152300</v>
      </c>
      <c r="O144" s="198">
        <f ca="1">IF(L144&gt;0,N144*100/L144,0)</f>
        <v>22.789166541972168</v>
      </c>
      <c r="P144" s="198">
        <f ca="1">IF(M144&gt;0,N144*100/M144,0)</f>
        <v>42.967978558329804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IFERROR(__xludf.DUMMYFUNCTION("IMPORTRANGE(""https://docs.google.com/spreadsheets/d/1Yj_ptqi66GCucihVvJfMjLAmec39IyEx_6qawtMGysU/edit?usp=sharing"",""สบก!BF67"")"),448300)</f>
        <v>448300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IFERROR(__xludf.DUMMYFUNCTION("IMPORTRANGE(""https://docs.google.com/spreadsheets/d/1Yj_ptqi66GCucihVvJfMjLAmec39IyEx_6qawtMGysU/edit?usp=sharing"",""สบก!BG67"")"),220000)</f>
        <v>220000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IFERROR(__xludf.DUMMYFUNCTION("IMPORTRANGE(""https://docs.google.com/spreadsheets/d/1Yj_ptqi66GCucihVvJfMjLAmec39IyEx_6qawtMGysU/edit?usp=sharing"",""สบก!BH67"")"),0)</f>
        <v>0</v>
      </c>
      <c r="M148" s="72"/>
      <c r="N148" s="72">
        <f ca="1">IFERROR(__xludf.DUMMYFUNCTION("IMPORTRANGE(""https://docs.google.com/spreadsheets/d/1Yj_ptqi66GCucihVvJfMjLAmec39IyEx_6qawtMGysU/edit?usp=sharing"",""สบก!BL67"")"),0)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IFERROR(__xludf.DUMMYFUNCTION("IMPORTRANGE(""https://docs.google.com/spreadsheets/d/1SX6NBoVAgQJ6U1MVXOaj8PK2l7WJ3RER9xtqwdhxkhw/edit?usp=sharing"",""ปทุมธานี!I74"")"),4)</f>
        <v>4</v>
      </c>
      <c r="J149" s="299">
        <f ca="1">IFERROR(__xludf.DUMMYFUNCTION("IMPORTRANGE(""https://docs.google.com/spreadsheets/d/1SX6NBoVAgQJ6U1MVXOaj8PK2l7WJ3RER9xtqwdhxkhw/edit?usp=sharing"",""ปทุมธานี!J74"")"),1)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IFERROR(__xludf.DUMMYFUNCTION("IMPORTRANGE(""https://docs.google.com/spreadsheets/d/1SX6NBoVAgQJ6U1MVXOaj8PK2l7WJ3RER9xtqwdhxkhw/edit?usp=sharing"",""ปทุมธานี!J79"")"),0)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IFERROR(__xludf.DUMMYFUNCTION("IMPORTRANGE(""https://docs.google.com/spreadsheets/d/1SX6NBoVAgQJ6U1MVXOaj8PK2l7WJ3RER9xtqwdhxkhw/edit?usp=sharing"",""ปทุมธานี!J80"")"),1)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IFERROR(__xludf.DUMMYFUNCTION("IMPORTRANGE(""https://docs.google.com/spreadsheets/d/1SX6NBoVAgQJ6U1MVXOaj8PK2l7WJ3RER9xtqwdhxkhw/edit?usp=sharing"",""ปทุมธานี!J81"")"),1)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IFERROR(__xludf.DUMMYFUNCTION("IMPORTRANGE(""https://docs.google.com/spreadsheets/d/1SX6NBoVAgQJ6U1MVXOaj8PK2l7WJ3RER9xtqwdhxkhw/edit?usp=sharing"",""ปทุมธานี!J82"")"),1)</f>
        <v>1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IFERROR(__xludf.DUMMYFUNCTION("IMPORTRANGE(""https://docs.google.com/spreadsheets/d/1SX6NBoVAgQJ6U1MVXOaj8PK2l7WJ3RER9xtqwdhxkhw/edit?usp=sharing"",""ปทุมธานี!I83"")"),4)</f>
        <v>4</v>
      </c>
      <c r="J158" s="219">
        <f ca="1">IFERROR(__xludf.DUMMYFUNCTION("IMPORTRANGE(""https://docs.google.com/spreadsheets/d/1SX6NBoVAgQJ6U1MVXOaj8PK2l7WJ3RER9xtqwdhxkhw/edit?usp=sharing"",""ปทุมธานี!J83"")"),1)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IFERROR(__xludf.DUMMYFUNCTION("IMPORTRANGE(""https://docs.google.com/spreadsheets/d/1SX6NBoVAgQJ6U1MVXOaj8PK2l7WJ3RER9xtqwdhxkhw/edit?usp=sharing"",""ปทุมธานี!J84"")"),41)</f>
        <v>41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IFERROR(__xludf.DUMMYFUNCTION("IMPORTRANGE(""https://docs.google.com/spreadsheets/d/1SX6NBoVAgQJ6U1MVXOaj8PK2l7WJ3RER9xtqwdhxkhw/edit?usp=sharing"",""ปทุมธานี!J85"")"),41)</f>
        <v>41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IFERROR(__xludf.DUMMYFUNCTION("IMPORTRANGE(""https://docs.google.com/spreadsheets/d/1SX6NBoVAgQJ6U1MVXOaj8PK2l7WJ3RER9xtqwdhxkhw/edit?usp=sharing"",""ปทุมธานี!J86"")"),0)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IFERROR(__xludf.DUMMYFUNCTION("IMPORTRANGE(""https://docs.google.com/spreadsheets/d/1SX6NBoVAgQJ6U1MVXOaj8PK2l7WJ3RER9xtqwdhxkhw/edit?usp=sharing"",""ปทุมธานี!J87"")"),0)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IFERROR(__xludf.DUMMYFUNCTION("IMPORTRANGE(""https://docs.google.com/spreadsheets/d/1SX6NBoVAgQJ6U1MVXOaj8PK2l7WJ3RER9xtqwdhxkhw/edit?usp=sharing"",""ปทุมธานี!J88"")"),0)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IFERROR(__xludf.DUMMYFUNCTION("IMPORTRANGE(""https://docs.google.com/spreadsheets/d/1SX6NBoVAgQJ6U1MVXOaj8PK2l7WJ3RER9xtqwdhxkhw/edit?usp=sharing"",""ปทุมธานี!I89"")"),1)</f>
        <v>1</v>
      </c>
      <c r="J164" s="304">
        <f ca="1">IFERROR(__xludf.DUMMYFUNCTION("IMPORTRANGE(""https://docs.google.com/spreadsheets/d/1SX6NBoVAgQJ6U1MVXOaj8PK2l7WJ3RER9xtqwdhxkhw/edit?usp=sharing"",""ปทุมธานี!J89"")"),0)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IFERROR(__xludf.DUMMYFUNCTION("IMPORTRANGE(""https://docs.google.com/spreadsheets/d/1SX6NBoVAgQJ6U1MVXOaj8PK2l7WJ3RER9xtqwdhxkhw/edit?usp=sharing"",""ปทุมธานี!J94"")"),0)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IFERROR(__xludf.DUMMYFUNCTION("IMPORTRANGE(""https://docs.google.com/spreadsheets/d/1SX6NBoVAgQJ6U1MVXOaj8PK2l7WJ3RER9xtqwdhxkhw/edit?usp=sharing"",""ปทุมธานี!J95"")"),1)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IFERROR(__xludf.DUMMYFUNCTION("IMPORTRANGE(""https://docs.google.com/spreadsheets/d/1SX6NBoVAgQJ6U1MVXOaj8PK2l7WJ3RER9xtqwdhxkhw/edit?usp=sharing"",""ปทุมธานี!J96"")"),1)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IFERROR(__xludf.DUMMYFUNCTION("IMPORTRANGE(""https://docs.google.com/spreadsheets/d/1SX6NBoVAgQJ6U1MVXOaj8PK2l7WJ3RER9xtqwdhxkhw/edit?usp=sharing"",""ปทุมธานี!J97"")"),0)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IFERROR(__xludf.DUMMYFUNCTION("IMPORTRANGE(""https://docs.google.com/spreadsheets/d/1SX6NBoVAgQJ6U1MVXOaj8PK2l7WJ3RER9xtqwdhxkhw/edit?usp=sharing"",""ปทุมธานี!I98"")"),1)</f>
        <v>1</v>
      </c>
      <c r="J173" s="219">
        <f ca="1">IFERROR(__xludf.DUMMYFUNCTION("IMPORTRANGE(""https://docs.google.com/spreadsheets/d/1SX6NBoVAgQJ6U1MVXOaj8PK2l7WJ3RER9xtqwdhxkhw/edit?usp=sharing"",""ปทุมธานี!J98"")"),0)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IFERROR(__xludf.DUMMYFUNCTION("IMPORTRANGE(""https://docs.google.com/spreadsheets/d/1SX6NBoVAgQJ6U1MVXOaj8PK2l7WJ3RER9xtqwdhxkhw/edit?usp=sharing"",""ปทุมธานี!J99"")"),0)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IFERROR(__xludf.DUMMYFUNCTION("IMPORTRANGE(""https://docs.google.com/spreadsheets/d/1SX6NBoVAgQJ6U1MVXOaj8PK2l7WJ3RER9xtqwdhxkhw/edit?usp=sharing"",""ปทุมธานี!J100"")"),0)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IFERROR(__xludf.DUMMYFUNCTION("IMPORTRANGE(""https://docs.google.com/spreadsheets/d/1SX6NBoVAgQJ6U1MVXOaj8PK2l7WJ3RER9xtqwdhxkhw/edit?usp=sharing"",""ปทุมธานี!I101"")"),0)</f>
        <v>0</v>
      </c>
      <c r="J176" s="304">
        <f ca="1">IFERROR(__xludf.DUMMYFUNCTION("IMPORTRANGE(""https://docs.google.com/spreadsheets/d/1SX6NBoVAgQJ6U1MVXOaj8PK2l7WJ3RER9xtqwdhxkhw/edit?usp=sharing"",""ปทุมธานี!J101"")"),0)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IFERROR(__xludf.DUMMYFUNCTION("IMPORTRANGE(""https://docs.google.com/spreadsheets/d/1SX6NBoVAgQJ6U1MVXOaj8PK2l7WJ3RER9xtqwdhxkhw/edit?usp=sharing"",""ปทุมธานี!J106"")"),0)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IFERROR(__xludf.DUMMYFUNCTION("IMPORTRANGE(""https://docs.google.com/spreadsheets/d/1SX6NBoVAgQJ6U1MVXOaj8PK2l7WJ3RER9xtqwdhxkhw/edit?usp=sharing"",""ปทุมธานี!J107"")"),0)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IFERROR(__xludf.DUMMYFUNCTION("IMPORTRANGE(""https://docs.google.com/spreadsheets/d/1SX6NBoVAgQJ6U1MVXOaj8PK2l7WJ3RER9xtqwdhxkhw/edit?usp=sharing"",""ปทุมธานี!J108"")"),0)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IFERROR(__xludf.DUMMYFUNCTION("IMPORTRANGE(""https://docs.google.com/spreadsheets/d/1SX6NBoVAgQJ6U1MVXOaj8PK2l7WJ3RER9xtqwdhxkhw/edit?usp=sharing"",""ปทุมธานี!J109"")"),0)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IFERROR(__xludf.DUMMYFUNCTION("IMPORTRANGE(""https://docs.google.com/spreadsheets/d/1SX6NBoVAgQJ6U1MVXOaj8PK2l7WJ3RER9xtqwdhxkhw/edit?usp=sharing"",""ปทุมธานี!I110"")"),0)</f>
        <v>0</v>
      </c>
      <c r="J185" s="218">
        <f ca="1">IFERROR(__xludf.DUMMYFUNCTION("IMPORTRANGE(""https://docs.google.com/spreadsheets/d/1SX6NBoVAgQJ6U1MVXOaj8PK2l7WJ3RER9xtqwdhxkhw/edit?usp=sharing"",""ปทุมธานี!J110"")"),0)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IFERROR(__xludf.DUMMYFUNCTION("IMPORTRANGE(""https://docs.google.com/spreadsheets/d/1SX6NBoVAgQJ6U1MVXOaj8PK2l7WJ3RER9xtqwdhxkhw/edit?usp=sharing"",""ปทุมธานี!I111"")"),0)</f>
        <v>0</v>
      </c>
      <c r="J186" s="218">
        <f ca="1">IFERROR(__xludf.DUMMYFUNCTION("IMPORTRANGE(""https://docs.google.com/spreadsheets/d/1SX6NBoVAgQJ6U1MVXOaj8PK2l7WJ3RER9xtqwdhxkhw/edit?usp=sharing"",""ปทุมธานี!J111"")"),0)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IFERROR(__xludf.DUMMYFUNCTION("IMPORTRANGE(""https://docs.google.com/spreadsheets/d/1SX6NBoVAgQJ6U1MVXOaj8PK2l7WJ3RER9xtqwdhxkhw/edit?usp=sharing"",""ปทุมธานี!J112"")"),0)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IFERROR(__xludf.DUMMYFUNCTION("IMPORTRANGE(""https://docs.google.com/spreadsheets/d/1SX6NBoVAgQJ6U1MVXOaj8PK2l7WJ3RER9xtqwdhxkhw/edit?usp=sharing"",""ปทุมธานี!J113"")"),0)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IFERROR(__xludf.DUMMYFUNCTION("IMPORTRANGE(""https://docs.google.com/spreadsheets/d/1SX6NBoVAgQJ6U1MVXOaj8PK2l7WJ3RER9xtqwdhxkhw/edit?usp=sharing"",""ปทุมธานี!I114"")"),20000)</f>
        <v>20000</v>
      </c>
      <c r="J189" s="304">
        <f ca="1">IFERROR(__xludf.DUMMYFUNCTION("IMPORTRANGE(""https://docs.google.com/spreadsheets/d/1SX6NBoVAgQJ6U1MVXOaj8PK2l7WJ3RER9xtqwdhxkhw/edit?usp=sharing"",""ปทุมธานี!J114"")"),0)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IFERROR(__xludf.DUMMYFUNCTION("IMPORTRANGE(""https://docs.google.com/spreadsheets/d/1SX6NBoVAgQJ6U1MVXOaj8PK2l7WJ3RER9xtqwdhxkhw/edit?usp=sharing"",""ปทุมธานี!J119"")"),0)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IFERROR(__xludf.DUMMYFUNCTION("IMPORTRANGE(""https://docs.google.com/spreadsheets/d/1SX6NBoVAgQJ6U1MVXOaj8PK2l7WJ3RER9xtqwdhxkhw/edit?usp=sharing"",""ปทุมธานี!J120"")"),1)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IFERROR(__xludf.DUMMYFUNCTION("IMPORTRANGE(""https://docs.google.com/spreadsheets/d/1SX6NBoVAgQJ6U1MVXOaj8PK2l7WJ3RER9xtqwdhxkhw/edit?usp=sharing"",""ปทุมธานี!J121"")"),1)</f>
        <v>1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IFERROR(__xludf.DUMMYFUNCTION("IMPORTRANGE(""https://docs.google.com/spreadsheets/d/1SX6NBoVAgQJ6U1MVXOaj8PK2l7WJ3RER9xtqwdhxkhw/edit?usp=sharing"",""ปทุมธานี!J122"")"),0)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IFERROR(__xludf.DUMMYFUNCTION("IMPORTRANGE(""https://docs.google.com/spreadsheets/d/1SX6NBoVAgQJ6U1MVXOaj8PK2l7WJ3RER9xtqwdhxkhw/edit?usp=sharing"",""ปทุมธานี!I124"")"),20000)</f>
        <v>20000</v>
      </c>
      <c r="J199" s="219">
        <f ca="1">IFERROR(__xludf.DUMMYFUNCTION("IMPORTRANGE(""https://docs.google.com/spreadsheets/d/1SX6NBoVAgQJ6U1MVXOaj8PK2l7WJ3RER9xtqwdhxkhw/edit?usp=sharing"",""ปทุมธานี!J124"")"),0)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IFERROR(__xludf.DUMMYFUNCTION("IMPORTRANGE(""https://docs.google.com/spreadsheets/d/1SX6NBoVAgQJ6U1MVXOaj8PK2l7WJ3RER9xtqwdhxkhw/edit?usp=sharing"",""ปทุมธานี!I125"")"),20000)</f>
        <v>20000</v>
      </c>
      <c r="J200" s="219">
        <f ca="1">IFERROR(__xludf.DUMMYFUNCTION("IMPORTRANGE(""https://docs.google.com/spreadsheets/d/1SX6NBoVAgQJ6U1MVXOaj8PK2l7WJ3RER9xtqwdhxkhw/edit?usp=sharing"",""ปทุมธานี!J125"")"),0)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IFERROR(__xludf.DUMMYFUNCTION("IMPORTRANGE(""https://docs.google.com/spreadsheets/d/1SX6NBoVAgQJ6U1MVXOaj8PK2l7WJ3RER9xtqwdhxkhw/edit?usp=sharing"",""ปทุมธานี!I126"")"),0)</f>
        <v>0</v>
      </c>
      <c r="J201" s="219">
        <f ca="1">IFERROR(__xludf.DUMMYFUNCTION("IMPORTRANGE(""https://docs.google.com/spreadsheets/d/1SX6NBoVAgQJ6U1MVXOaj8PK2l7WJ3RER9xtqwdhxkhw/edit?usp=sharing"",""ปทุมธานี!J126"")"),0)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IFERROR(__xludf.DUMMYFUNCTION("IMPORTRANGE(""https://docs.google.com/spreadsheets/d/1SX6NBoVAgQJ6U1MVXOaj8PK2l7WJ3RER9xtqwdhxkhw/edit?usp=sharing"",""ปทุมธานี!J127"")"),0)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IFERROR(__xludf.DUMMYFUNCTION("IMPORTRANGE(""https://docs.google.com/spreadsheets/d/1SX6NBoVAgQJ6U1MVXOaj8PK2l7WJ3RER9xtqwdhxkhw/edit?usp=sharing"",""ปทุมธานี!J128"")"),0)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IFERROR(__xludf.DUMMYFUNCTION("IMPORTRANGE(""https://docs.google.com/spreadsheets/d/1SX6NBoVAgQJ6U1MVXOaj8PK2l7WJ3RER9xtqwdhxkhw/edit?usp=sharing"",""ปทุมธานี!I129"")"),30)</f>
        <v>30</v>
      </c>
      <c r="J204" s="304">
        <f ca="1">IFERROR(__xludf.DUMMYFUNCTION("IMPORTRANGE(""https://docs.google.com/spreadsheets/d/1SX6NBoVAgQJ6U1MVXOaj8PK2l7WJ3RER9xtqwdhxkhw/edit?usp=sharing"",""ปทุมธานี!J129"")"),30)</f>
        <v>30</v>
      </c>
      <c r="K204" s="305">
        <f ca="1">IF(I204&gt;0,J204*100/I204,0)</f>
        <v>100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IFERROR(__xludf.DUMMYFUNCTION("IMPORTRANGE(""https://docs.google.com/spreadsheets/d/1SX6NBoVAgQJ6U1MVXOaj8PK2l7WJ3RER9xtqwdhxkhw/edit?usp=sharing"",""ปทุมธานี!J134"")"),0)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IFERROR(__xludf.DUMMYFUNCTION("IMPORTRANGE(""https://docs.google.com/spreadsheets/d/1SX6NBoVAgQJ6U1MVXOaj8PK2l7WJ3RER9xtqwdhxkhw/edit?usp=sharing"",""ปทุมธานี!J135"")"),1)</f>
        <v>1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IFERROR(__xludf.DUMMYFUNCTION("IMPORTRANGE(""https://docs.google.com/spreadsheets/d/1SX6NBoVAgQJ6U1MVXOaj8PK2l7WJ3RER9xtqwdhxkhw/edit?usp=sharing"",""ปทุมธานี!J136"")"),1)</f>
        <v>1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IFERROR(__xludf.DUMMYFUNCTION("IMPORTRANGE(""https://docs.google.com/spreadsheets/d/1SX6NBoVAgQJ6U1MVXOaj8PK2l7WJ3RER9xtqwdhxkhw/edit?usp=sharing"",""ปทุมธานี!J137"")"),1)</f>
        <v>1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IFERROR(__xludf.DUMMYFUNCTION("IMPORTRANGE(""https://docs.google.com/spreadsheets/d/1SX6NBoVAgQJ6U1MVXOaj8PK2l7WJ3RER9xtqwdhxkhw/edit?usp=sharing"",""ปทุมธานี!I138"")"),30)</f>
        <v>30</v>
      </c>
      <c r="J213" s="218">
        <f ca="1">IFERROR(__xludf.DUMMYFUNCTION("IMPORTRANGE(""https://docs.google.com/spreadsheets/d/1SX6NBoVAgQJ6U1MVXOaj8PK2l7WJ3RER9xtqwdhxkhw/edit?usp=sharing"",""ปทุมธานี!J138"")"),30)</f>
        <v>30</v>
      </c>
      <c r="K213" s="249">
        <f ca="1">IF(I213&gt;0,J213*100/I213,0)</f>
        <v>100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IFERROR(__xludf.DUMMYFUNCTION("IMPORTRANGE(""https://docs.google.com/spreadsheets/d/1SX6NBoVAgQJ6U1MVXOaj8PK2l7WJ3RER9xtqwdhxkhw/edit?usp=sharing"",""ปทุมธานี!I140"")"),0)</f>
        <v>0</v>
      </c>
      <c r="J215" s="218">
        <f ca="1">IFERROR(__xludf.DUMMYFUNCTION("IMPORTRANGE(""https://docs.google.com/spreadsheets/d/1SX6NBoVAgQJ6U1MVXOaj8PK2l7WJ3RER9xtqwdhxkhw/edit?usp=sharing"",""ปทุมธานี!J140"")"),0)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IFERROR(__xludf.DUMMYFUNCTION("IMPORTRANGE(""https://docs.google.com/spreadsheets/d/1SX6NBoVAgQJ6U1MVXOaj8PK2l7WJ3RER9xtqwdhxkhw/edit?usp=sharing"",""ปทุมธานี!I141"")"),1)</f>
        <v>1</v>
      </c>
      <c r="J216" s="218">
        <f ca="1">IFERROR(__xludf.DUMMYFUNCTION("IMPORTRANGE(""https://docs.google.com/spreadsheets/d/1SX6NBoVAgQJ6U1MVXOaj8PK2l7WJ3RER9xtqwdhxkhw/edit?usp=sharing"",""ปทุมธานี!J141"")"),0)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IFERROR(__xludf.DUMMYFUNCTION("IMPORTRANGE(""https://docs.google.com/spreadsheets/d/1SX6NBoVAgQJ6U1MVXOaj8PK2l7WJ3RER9xtqwdhxkhw/edit?usp=sharing"",""ปทุมธานี!J142"")"),0)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IFERROR(__xludf.DUMMYFUNCTION("IMPORTRANGE(""https://docs.google.com/spreadsheets/d/1SX6NBoVAgQJ6U1MVXOaj8PK2l7WJ3RER9xtqwdhxkhw/edit?usp=sharing"",""ปทุมธานี!J143"")"),0)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IFERROR(__xludf.DUMMYFUNCTION("IMPORTRANGE(""https://docs.google.com/spreadsheets/d/1SX6NBoVAgQJ6U1MVXOaj8PK2l7WJ3RER9xtqwdhxkhw/edit?usp=sharing"",""ปทุมธานี!I144"")"),15)</f>
        <v>15</v>
      </c>
      <c r="J219" s="291">
        <f ca="1">IFERROR(__xludf.DUMMYFUNCTION("IMPORTRANGE(""https://docs.google.com/spreadsheets/d/1SX6NBoVAgQJ6U1MVXOaj8PK2l7WJ3RER9xtqwdhxkhw/edit?usp=sharing"",""ปทุมธานี!J144"")"),15)</f>
        <v>15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21125</v>
      </c>
      <c r="M220" s="182">
        <f t="shared" ca="1" si="72"/>
        <v>21125</v>
      </c>
      <c r="N220" s="182">
        <f t="shared" ca="1" si="72"/>
        <v>21125</v>
      </c>
      <c r="O220" s="181">
        <f t="shared" ref="O220:O222" ca="1" si="73">IF(L220&gt;0,N220*100/L220,0)</f>
        <v>100</v>
      </c>
      <c r="P220" s="181">
        <f t="shared" ref="P220:P222" ca="1" si="74">IF(M220&gt;0,N220*100/M220,0)</f>
        <v>100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21125</v>
      </c>
      <c r="M222" s="187">
        <f t="shared" ca="1" si="76"/>
        <v>21125</v>
      </c>
      <c r="N222" s="187">
        <f t="shared" ca="1" si="76"/>
        <v>21125</v>
      </c>
      <c r="O222" s="186">
        <f t="shared" ca="1" si="73"/>
        <v>100</v>
      </c>
      <c r="P222" s="186">
        <f t="shared" ca="1" si="74"/>
        <v>100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21125</v>
      </c>
      <c r="M224" s="198">
        <f ca="1">IFERROR(__xludf.DUMMYFUNCTION("IMPORTRANGE(""https://docs.google.com/spreadsheets/d/1Yj_ptqi66GCucihVvJfMjLAmec39IyEx_6qawtMGysU/edit?usp=sharing"",""สบก!BS67"")"),21125)</f>
        <v>21125</v>
      </c>
      <c r="N224" s="198">
        <f ca="1">IFERROR(__xludf.DUMMYFUNCTION("IMPORTRANGE(""https://docs.google.com/spreadsheets/d/1Yj_ptqi66GCucihVvJfMjLAmec39IyEx_6qawtMGysU/edit?usp=sharing"",""สบก!BT67"")"),21125)</f>
        <v>21125</v>
      </c>
      <c r="O224" s="198">
        <f ca="1">IF(L224&gt;0,N224*100/L224,0)</f>
        <v>100</v>
      </c>
      <c r="P224" s="198">
        <f ca="1">IF(M224&gt;0,N224*100/M224,0)</f>
        <v>100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IFERROR(__xludf.DUMMYFUNCTION("IMPORTRANGE(""https://docs.google.com/spreadsheets/d/1Yj_ptqi66GCucihVvJfMjLAmec39IyEx_6qawtMGysU/edit?usp=sharing"",""สบก!BO67"")"),0)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IFERROR(__xludf.DUMMYFUNCTION("IMPORTRANGE(""https://docs.google.com/spreadsheets/d/1Yj_ptqi66GCucihVvJfMjLAmec39IyEx_6qawtMGysU/edit?usp=sharing"",""สบก!BP67"")"),21125)</f>
        <v>21125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IFERROR(__xludf.DUMMYFUNCTION("IMPORTRANGE(""https://docs.google.com/spreadsheets/d/1Yj_ptqi66GCucihVvJfMjLAmec39IyEx_6qawtMGysU/edit?usp=sharing"",""สบก!BQ67"")"),0)</f>
        <v>0</v>
      </c>
      <c r="M228" s="72"/>
      <c r="N228" s="72">
        <f ca="1">IFERROR(__xludf.DUMMYFUNCTION("IMPORTRANGE(""https://docs.google.com/spreadsheets/d/1Yj_ptqi66GCucihVvJfMjLAmec39IyEx_6qawtMGysU/edit?usp=sharing"",""สบก!BU67"")"),0)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IFERROR(__xludf.DUMMYFUNCTION("IMPORTRANGE(""https://docs.google.com/spreadsheets/d/1SX6NBoVAgQJ6U1MVXOaj8PK2l7WJ3RER9xtqwdhxkhw/edit?usp=sharing"",""ปทุมธานี!I149"")"),15)</f>
        <v>15</v>
      </c>
      <c r="J229" s="291">
        <f ca="1">IFERROR(__xludf.DUMMYFUNCTION("IMPORTRANGE(""https://docs.google.com/spreadsheets/d/1SX6NBoVAgQJ6U1MVXOaj8PK2l7WJ3RER9xtqwdhxkhw/edit?usp=sharing"",""ปทุมธานี!J149"")"),15)</f>
        <v>15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IFERROR(__xludf.DUMMYFUNCTION("IMPORTRANGE(""https://docs.google.com/spreadsheets/d/1SX6NBoVAgQJ6U1MVXOaj8PK2l7WJ3RER9xtqwdhxkhw/edit?usp=sharing"",""ปทุมธานี!J151"")"),0)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IFERROR(__xludf.DUMMYFUNCTION("IMPORTRANGE(""https://docs.google.com/spreadsheets/d/1SX6NBoVAgQJ6U1MVXOaj8PK2l7WJ3RER9xtqwdhxkhw/edit?usp=sharing"",""ปทุมธานี!J152"")"),1)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IFERROR(__xludf.DUMMYFUNCTION("IMPORTRANGE(""https://docs.google.com/spreadsheets/d/1SX6NBoVAgQJ6U1MVXOaj8PK2l7WJ3RER9xtqwdhxkhw/edit?usp=sharing"",""ปทุมธานี!J153"")"),1)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IFERROR(__xludf.DUMMYFUNCTION("IMPORTRANGE(""https://docs.google.com/spreadsheets/d/1SX6NBoVAgQJ6U1MVXOaj8PK2l7WJ3RER9xtqwdhxkhw/edit?usp=sharing"",""ปทุมธานี!J154"")"),1)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IFERROR(__xludf.DUMMYFUNCTION("IMPORTRANGE(""https://docs.google.com/spreadsheets/d/1SX6NBoVAgQJ6U1MVXOaj8PK2l7WJ3RER9xtqwdhxkhw/edit?usp=sharing"",""ปทุมธานี!I155"")"),15)</f>
        <v>15</v>
      </c>
      <c r="J235" s="219">
        <f ca="1">IFERROR(__xludf.DUMMYFUNCTION("IMPORTRANGE(""https://docs.google.com/spreadsheets/d/1SX6NBoVAgQJ6U1MVXOaj8PK2l7WJ3RER9xtqwdhxkhw/edit?usp=sharing"",""ปทุมธานี!J155"")"),15)</f>
        <v>15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IFERROR(__xludf.DUMMYFUNCTION("IMPORTRANGE(""https://docs.google.com/spreadsheets/d/1SX6NBoVAgQJ6U1MVXOaj8PK2l7WJ3RER9xtqwdhxkhw/edit?usp=sharing"",""ปทุมธานี!J156"")"),0)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IFERROR(__xludf.DUMMYFUNCTION("IMPORTRANGE(""https://docs.google.com/spreadsheets/d/1SX6NBoVAgQJ6U1MVXOaj8PK2l7WJ3RER9xtqwdhxkhw/edit?usp=sharing"",""ปทุมธานี!J157"")"),0)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IFERROR(__xludf.DUMMYFUNCTION("IMPORTRANGE(""https://docs.google.com/spreadsheets/d/1SX6NBoVAgQJ6U1MVXOaj8PK2l7WJ3RER9xtqwdhxkhw/edit?usp=sharing"",""ปทุมธานี!I158"")"),0)</f>
        <v>0</v>
      </c>
      <c r="J238" s="291">
        <f ca="1">IFERROR(__xludf.DUMMYFUNCTION("IMPORTRANGE(""https://docs.google.com/spreadsheets/d/1SX6NBoVAgQJ6U1MVXOaj8PK2l7WJ3RER9xtqwdhxkhw/edit?usp=sharing"",""ปทุมธานี!J158"")"),0)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IFERROR(__xludf.DUMMYFUNCTION("IMPORTRANGE(""https://docs.google.com/spreadsheets/d/1SX6NBoVAgQJ6U1MVXOaj8PK2l7WJ3RER9xtqwdhxkhw/edit?usp=sharing"",""ปทุมธานี!J159"")"),"")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IFERROR(__xludf.DUMMYFUNCTION("IMPORTRANGE(""https://docs.google.com/spreadsheets/d/1SX6NBoVAgQJ6U1MVXOaj8PK2l7WJ3RER9xtqwdhxkhw/edit?usp=sharing"",""ปทุมธานี!J161"")"),0)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IFERROR(__xludf.DUMMYFUNCTION("IMPORTRANGE(""https://docs.google.com/spreadsheets/d/1SX6NBoVAgQJ6U1MVXOaj8PK2l7WJ3RER9xtqwdhxkhw/edit?usp=sharing"",""ปทุมธานี!J162"")"),0)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IFERROR(__xludf.DUMMYFUNCTION("IMPORTRANGE(""https://docs.google.com/spreadsheets/d/1SX6NBoVAgQJ6U1MVXOaj8PK2l7WJ3RER9xtqwdhxkhw/edit?usp=sharing"",""ปทุมธานี!J163"")"),0)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IFERROR(__xludf.DUMMYFUNCTION("IMPORTRANGE(""https://docs.google.com/spreadsheets/d/1SX6NBoVAgQJ6U1MVXOaj8PK2l7WJ3RER9xtqwdhxkhw/edit?usp=sharing"",""ปทุมธานี!I164"")"),0)</f>
        <v>0</v>
      </c>
      <c r="J244" s="218">
        <f ca="1">IFERROR(__xludf.DUMMYFUNCTION("IMPORTRANGE(""https://docs.google.com/spreadsheets/d/1SX6NBoVAgQJ6U1MVXOaj8PK2l7WJ3RER9xtqwdhxkhw/edit?usp=sharing"",""ปทุมธานี!J164"")"),0)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IFERROR(__xludf.DUMMYFUNCTION("IMPORTRANGE(""https://docs.google.com/spreadsheets/d/1SX6NBoVAgQJ6U1MVXOaj8PK2l7WJ3RER9xtqwdhxkhw/edit?usp=sharing"",""ปทุมธานี!J165"")"),0)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IFERROR(__xludf.DUMMYFUNCTION("IMPORTRANGE(""https://docs.google.com/spreadsheets/d/1SX6NBoVAgQJ6U1MVXOaj8PK2l7WJ3RER9xtqwdhxkhw/edit?usp=sharing"",""ปทุมธานี!J166"")"),0)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IFERROR(__xludf.DUMMYFUNCTION("IMPORTRANGE(""https://docs.google.com/spreadsheets/d/1SX6NBoVAgQJ6U1MVXOaj8PK2l7WJ3RER9xtqwdhxkhw/edit?usp=sharing"",""ปทุมธานี!I169"")"),0)</f>
        <v>0</v>
      </c>
      <c r="J249" s="335">
        <f ca="1">IFERROR(__xludf.DUMMYFUNCTION("IMPORTRANGE(""https://docs.google.com/spreadsheets/d/1SX6NBoVAgQJ6U1MVXOaj8PK2l7WJ3RER9xtqwdhxkhw/edit?usp=sharing"",""ปทุมธานี!J169"")"),0)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8">
        <f ca="1">IFERROR(__xludf.DUMMYFUNCTION("IMPORTRANGE(""https://docs.google.com/spreadsheets/d/1Yj_ptqi66GCucihVvJfMjLAmec39IyEx_6qawtMGysU/edit?usp=sharing"",""สบก!CB67"")"),0)</f>
        <v>0</v>
      </c>
      <c r="N254" s="198">
        <f ca="1">IFERROR(__xludf.DUMMYFUNCTION("IMPORTRANGE(""https://docs.google.com/spreadsheets/d/1Yj_ptqi66GCucihVvJfMjLAmec39IyEx_6qawtMGysU/edit?usp=sharing"",""สบก!CC67"")"),0)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IFERROR(__xludf.DUMMYFUNCTION("IMPORTRANGE(""https://docs.google.com/spreadsheets/d/1Yj_ptqi66GCucihVvJfMjLAmec39IyEx_6qawtMGysU/edit?usp=sharing"",""สบก!BX67"")"),0)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IFERROR(__xludf.DUMMYFUNCTION("IMPORTRANGE(""https://docs.google.com/spreadsheets/d/1Yj_ptqi66GCucihVvJfMjLAmec39IyEx_6qawtMGysU/edit?usp=sharing"",""สบก!BY67"")"),0)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IFERROR(__xludf.DUMMYFUNCTION("IMPORTRANGE(""https://docs.google.com/spreadsheets/d/1Yj_ptqi66GCucihVvJfMjLAmec39IyEx_6qawtMGysU/edit?usp=sharing"",""สบก!BZ67"")"),0)</f>
        <v>0</v>
      </c>
      <c r="M258" s="72"/>
      <c r="N258" s="72">
        <f ca="1">IFERROR(__xludf.DUMMYFUNCTION("IMPORTRANGE(""https://docs.google.com/spreadsheets/d/1Yj_ptqi66GCucihVvJfMjLAmec39IyEx_6qawtMGysU/edit?usp=sharing"",""สบก!CD67"")"),0)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IFERROR(__xludf.DUMMYFUNCTION("IMPORTRANGE(""https://docs.google.com/spreadsheets/d/1SX6NBoVAgQJ6U1MVXOaj8PK2l7WJ3RER9xtqwdhxkhw/edit?usp=sharing"",""ปทุมธานี!J175"")"),0)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IFERROR(__xludf.DUMMYFUNCTION("IMPORTRANGE(""https://docs.google.com/spreadsheets/d/1SX6NBoVAgQJ6U1MVXOaj8PK2l7WJ3RER9xtqwdhxkhw/edit?usp=sharing"",""ปทุมธานี!J176"")"),0)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IFERROR(__xludf.DUMMYFUNCTION("IMPORTRANGE(""https://docs.google.com/spreadsheets/d/1SX6NBoVAgQJ6U1MVXOaj8PK2l7WJ3RER9xtqwdhxkhw/edit?usp=sharing"",""ปทุมธานี!J177"")"),0)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IFERROR(__xludf.DUMMYFUNCTION("IMPORTRANGE(""https://docs.google.com/spreadsheets/d/1SX6NBoVAgQJ6U1MVXOaj8PK2l7WJ3RER9xtqwdhxkhw/edit?usp=sharing"",""ปทุมธานี!J178"")"),0)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IFERROR(__xludf.DUMMYFUNCTION("IMPORTRANGE(""https://docs.google.com/spreadsheets/d/1SX6NBoVAgQJ6U1MVXOaj8PK2l7WJ3RER9xtqwdhxkhw/edit?usp=sharing"",""ปทุมธานี!I179"")"),0)</f>
        <v>0</v>
      </c>
      <c r="J264" s="219">
        <f ca="1">IFERROR(__xludf.DUMMYFUNCTION("IMPORTRANGE(""https://docs.google.com/spreadsheets/d/1SX6NBoVAgQJ6U1MVXOaj8PK2l7WJ3RER9xtqwdhxkhw/edit?usp=sharing"",""ปทุมธานี!J179"")"),0)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IFERROR(__xludf.DUMMYFUNCTION("IMPORTRANGE(""https://docs.google.com/spreadsheets/d/1SX6NBoVAgQJ6U1MVXOaj8PK2l7WJ3RER9xtqwdhxkhw/edit?usp=sharing"",""ปทุมธานี!I180"")"),0)</f>
        <v>0</v>
      </c>
      <c r="J265" s="219">
        <f ca="1">IFERROR(__xludf.DUMMYFUNCTION("IMPORTRANGE(""https://docs.google.com/spreadsheets/d/1SX6NBoVAgQJ6U1MVXOaj8PK2l7WJ3RER9xtqwdhxkhw/edit?usp=sharing"",""ปทุมธานี!J180"")"),0)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IFERROR(__xludf.DUMMYFUNCTION("IMPORTRANGE(""https://docs.google.com/spreadsheets/d/1SX6NBoVAgQJ6U1MVXOaj8PK2l7WJ3RER9xtqwdhxkhw/edit?usp=sharing"",""ปทุมธานี!I181"")"),0)</f>
        <v>0</v>
      </c>
      <c r="J266" s="219">
        <f ca="1">IFERROR(__xludf.DUMMYFUNCTION("IMPORTRANGE(""https://docs.google.com/spreadsheets/d/1SX6NBoVAgQJ6U1MVXOaj8PK2l7WJ3RER9xtqwdhxkhw/edit?usp=sharing"",""ปทุมธานี!J181"")"),0)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IFERROR(__xludf.DUMMYFUNCTION("IMPORTRANGE(""https://docs.google.com/spreadsheets/d/1SX6NBoVAgQJ6U1MVXOaj8PK2l7WJ3RER9xtqwdhxkhw/edit?usp=sharing"",""ปทุมธานี!I182"")"),0)</f>
        <v>0</v>
      </c>
      <c r="J267" s="219">
        <f ca="1">IFERROR(__xludf.DUMMYFUNCTION("IMPORTRANGE(""https://docs.google.com/spreadsheets/d/1SX6NBoVAgQJ6U1MVXOaj8PK2l7WJ3RER9xtqwdhxkhw/edit?usp=sharing"",""ปทุมธานี!J182"")"),0)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IFERROR(__xludf.DUMMYFUNCTION("IMPORTRANGE(""https://docs.google.com/spreadsheets/d/1SX6NBoVAgQJ6U1MVXOaj8PK2l7WJ3RER9xtqwdhxkhw/edit?usp=sharing"",""ปทุมธานี!J183"")"),0)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IFERROR(__xludf.DUMMYFUNCTION("IMPORTRANGE(""https://docs.google.com/spreadsheets/d/1SX6NBoVAgQJ6U1MVXOaj8PK2l7WJ3RER9xtqwdhxkhw/edit?usp=sharing"",""ปทุมธานี!J184"")"),0)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IFERROR(__xludf.DUMMYFUNCTION("IMPORTRANGE(""https://docs.google.com/spreadsheets/d/1SX6NBoVAgQJ6U1MVXOaj8PK2l7WJ3RER9xtqwdhxkhw/edit?usp=sharing"",""ปทุมธานี!I185"")"),15)</f>
        <v>15</v>
      </c>
      <c r="J270" s="335">
        <f ca="1">IFERROR(__xludf.DUMMYFUNCTION("IMPORTRANGE(""https://docs.google.com/spreadsheets/d/1SX6NBoVAgQJ6U1MVXOaj8PK2l7WJ3RER9xtqwdhxkhw/edit?usp=sharing"",""ปทุมธานี!J185"")"),0)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55200</v>
      </c>
      <c r="M271" s="182">
        <f t="shared" ca="1" si="83"/>
        <v>32250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55200</v>
      </c>
      <c r="M273" s="187">
        <f t="shared" ca="1" si="87"/>
        <v>32250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55200</v>
      </c>
      <c r="M275" s="198">
        <f ca="1">IFERROR(__xludf.DUMMYFUNCTION("IMPORTRANGE(""https://docs.google.com/spreadsheets/d/1Yj_ptqi66GCucihVvJfMjLAmec39IyEx_6qawtMGysU/edit?usp=sharing"",""สบก!CK67"")"),32250)</f>
        <v>32250</v>
      </c>
      <c r="N275" s="198">
        <f ca="1">IFERROR(__xludf.DUMMYFUNCTION("IMPORTRANGE(""https://docs.google.com/spreadsheets/d/1Yj_ptqi66GCucihVvJfMjLAmec39IyEx_6qawtMGysU/edit?usp=sharing"",""สบก!CL67"")"),0)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IFERROR(__xludf.DUMMYFUNCTION("IMPORTRANGE(""https://docs.google.com/spreadsheets/d/1Yj_ptqi66GCucihVvJfMjLAmec39IyEx_6qawtMGysU/edit?usp=sharing"",""สบก!CG67"")"),0)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IFERROR(__xludf.DUMMYFUNCTION("IMPORTRANGE(""https://docs.google.com/spreadsheets/d/1Yj_ptqi66GCucihVvJfMjLAmec39IyEx_6qawtMGysU/edit?usp=sharing"",""สบก!CH67"")"),55200)</f>
        <v>55200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IFERROR(__xludf.DUMMYFUNCTION("IMPORTRANGE(""https://docs.google.com/spreadsheets/d/1Yj_ptqi66GCucihVvJfMjLAmec39IyEx_6qawtMGysU/edit?usp=sharing"",""สบก!CI67"")"),0)</f>
        <v>0</v>
      </c>
      <c r="M279" s="72"/>
      <c r="N279" s="72">
        <f ca="1">IFERROR(__xludf.DUMMYFUNCTION("IMPORTRANGE(""https://docs.google.com/spreadsheets/d/1Yj_ptqi66GCucihVvJfMjLAmec39IyEx_6qawtMGysU/edit?usp=sharing"",""สบก!CM67"")"),0)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IFERROR(__xludf.DUMMYFUNCTION("IMPORTRANGE(""https://docs.google.com/spreadsheets/d/1SX6NBoVAgQJ6U1MVXOaj8PK2l7WJ3RER9xtqwdhxkhw/edit?usp=sharing"",""ปทุมธานี!J191"")"),1)</f>
        <v>1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IFERROR(__xludf.DUMMYFUNCTION("IMPORTRANGE(""https://docs.google.com/spreadsheets/d/1SX6NBoVAgQJ6U1MVXOaj8PK2l7WJ3RER9xtqwdhxkhw/edit?usp=sharing"",""ปทุมธานี!J192"")"),0)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IFERROR(__xludf.DUMMYFUNCTION("IMPORTRANGE(""https://docs.google.com/spreadsheets/d/1SX6NBoVAgQJ6U1MVXOaj8PK2l7WJ3RER9xtqwdhxkhw/edit?usp=sharing"",""ปทุมธานี!J193"")"),0)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IFERROR(__xludf.DUMMYFUNCTION("IMPORTRANGE(""https://docs.google.com/spreadsheets/d/1SX6NBoVAgQJ6U1MVXOaj8PK2l7WJ3RER9xtqwdhxkhw/edit?usp=sharing"",""ปทุมธานี!J194"")"),0)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IFERROR(__xludf.DUMMYFUNCTION("IMPORTRANGE(""https://docs.google.com/spreadsheets/d/1SX6NBoVAgQJ6U1MVXOaj8PK2l7WJ3RER9xtqwdhxkhw/edit?usp=sharing"",""ปทุมธานี!I195"")"),15)</f>
        <v>15</v>
      </c>
      <c r="J285" s="219">
        <f ca="1">IFERROR(__xludf.DUMMYFUNCTION("IMPORTRANGE(""https://docs.google.com/spreadsheets/d/1SX6NBoVAgQJ6U1MVXOaj8PK2l7WJ3RER9xtqwdhxkhw/edit?usp=sharing"",""ปทุมธานี!J195"")"),0)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IFERROR(__xludf.DUMMYFUNCTION("IMPORTRANGE(""https://docs.google.com/spreadsheets/d/1SX6NBoVAgQJ6U1MVXOaj8PK2l7WJ3RER9xtqwdhxkhw/edit?usp=sharing"",""ปทุมธานี!J196"")"),0)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IFERROR(__xludf.DUMMYFUNCTION("IMPORTRANGE(""https://docs.google.com/spreadsheets/d/1SX6NBoVAgQJ6U1MVXOaj8PK2l7WJ3RER9xtqwdhxkhw/edit?usp=sharing"",""ปทุมธานี!J197"")"),0)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IFERROR(__xludf.DUMMYFUNCTION("IMPORTRANGE(""https://docs.google.com/spreadsheets/d/1SX6NBoVAgQJ6U1MVXOaj8PK2l7WJ3RER9xtqwdhxkhw/edit?usp=sharing"",""ปทุมธานี!I199"")"),0)</f>
        <v>0</v>
      </c>
      <c r="J289" s="335">
        <f ca="1">IFERROR(__xludf.DUMMYFUNCTION("IMPORTRANGE(""https://docs.google.com/spreadsheets/d/1SX6NBoVAgQJ6U1MVXOaj8PK2l7WJ3RER9xtqwdhxkhw/edit?usp=sharing"",""ปทุมธานี!J199"")"),0)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IFERROR(__xludf.DUMMYFUNCTION("IMPORTRANGE(""https://docs.google.com/spreadsheets/d/1Yj_ptqi66GCucihVvJfMjLAmec39IyEx_6qawtMGysU/edit?usp=sharing"",""สบก!CT67"")"),0)</f>
        <v>0</v>
      </c>
      <c r="N294" s="198">
        <f ca="1">IFERROR(__xludf.DUMMYFUNCTION("IMPORTRANGE(""https://docs.google.com/spreadsheets/d/1Yj_ptqi66GCucihVvJfMjLAmec39IyEx_6qawtMGysU/edit?usp=sharing"",""สบก!CU67"")"),0)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IFERROR(__xludf.DUMMYFUNCTION("IMPORTRANGE(""https://docs.google.com/spreadsheets/d/1Yj_ptqi66GCucihVvJfMjLAmec39IyEx_6qawtMGysU/edit?usp=sharing"",""สบก!CP67"")"),0)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IFERROR(__xludf.DUMMYFUNCTION("IMPORTRANGE(""https://docs.google.com/spreadsheets/d/1Yj_ptqi66GCucihVvJfMjLAmec39IyEx_6qawtMGysU/edit?usp=sharing"",""สบก!CQ67"")"),0)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IFERROR(__xludf.DUMMYFUNCTION("IMPORTRANGE(""https://docs.google.com/spreadsheets/d/1Yj_ptqi66GCucihVvJfMjLAmec39IyEx_6qawtMGysU/edit?usp=sharing"",""สบก!CR67"")"),0)</f>
        <v>0</v>
      </c>
      <c r="M298" s="72"/>
      <c r="N298" s="72">
        <f ca="1">IFERROR(__xludf.DUMMYFUNCTION("IMPORTRANGE(""https://docs.google.com/spreadsheets/d/1Yj_ptqi66GCucihVvJfMjLAmec39IyEx_6qawtMGysU/edit?usp=sharing"",""สบก!CV67"")"),0)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IFERROR(__xludf.DUMMYFUNCTION("IMPORTRANGE(""https://docs.google.com/spreadsheets/d/1SX6NBoVAgQJ6U1MVXOaj8PK2l7WJ3RER9xtqwdhxkhw/edit?usp=sharing"",""ปทุมธานี!J205"")"),0)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IFERROR(__xludf.DUMMYFUNCTION("IMPORTRANGE(""https://docs.google.com/spreadsheets/d/1SX6NBoVAgQJ6U1MVXOaj8PK2l7WJ3RER9xtqwdhxkhw/edit?usp=sharing"",""ปทุมธานี!J206"")"),0)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IFERROR(__xludf.DUMMYFUNCTION("IMPORTRANGE(""https://docs.google.com/spreadsheets/d/1SX6NBoVAgQJ6U1MVXOaj8PK2l7WJ3RER9xtqwdhxkhw/edit?usp=sharing"",""ปทุมธานี!J207"")"),0)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IFERROR(__xludf.DUMMYFUNCTION("IMPORTRANGE(""https://docs.google.com/spreadsheets/d/1SX6NBoVAgQJ6U1MVXOaj8PK2l7WJ3RER9xtqwdhxkhw/edit?usp=sharing"",""ปทุมธานี!J208"")"),0)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IFERROR(__xludf.DUMMYFUNCTION("IMPORTRANGE(""https://docs.google.com/spreadsheets/d/1SX6NBoVAgQJ6U1MVXOaj8PK2l7WJ3RER9xtqwdhxkhw/edit?usp=sharing"",""ปทุมธานี!I209"")"),0)</f>
        <v>0</v>
      </c>
      <c r="J304" s="218">
        <f ca="1">IFERROR(__xludf.DUMMYFUNCTION("IMPORTRANGE(""https://docs.google.com/spreadsheets/d/1SX6NBoVAgQJ6U1MVXOaj8PK2l7WJ3RER9xtqwdhxkhw/edit?usp=sharing"",""ปทุมธานี!J209"")"),0)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IFERROR(__xludf.DUMMYFUNCTION("IMPORTRANGE(""https://docs.google.com/spreadsheets/d/1SX6NBoVAgQJ6U1MVXOaj8PK2l7WJ3RER9xtqwdhxkhw/edit?usp=sharing"",""ปทุมธานี!I211"")"),0)</f>
        <v>0</v>
      </c>
      <c r="J306" s="218">
        <f ca="1">IFERROR(__xludf.DUMMYFUNCTION("IMPORTRANGE(""https://docs.google.com/spreadsheets/d/1SX6NBoVAgQJ6U1MVXOaj8PK2l7WJ3RER9xtqwdhxkhw/edit?usp=sharing"",""ปทุมธานี!J211"")"),0)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IFERROR(__xludf.DUMMYFUNCTION("IMPORTRANGE(""https://docs.google.com/spreadsheets/d/1SX6NBoVAgQJ6U1MVXOaj8PK2l7WJ3RER9xtqwdhxkhw/edit?usp=sharing"",""ปทุมธานี!J212"")"),0)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IFERROR(__xludf.DUMMYFUNCTION("IMPORTRANGE(""https://docs.google.com/spreadsheets/d/1SX6NBoVAgQJ6U1MVXOaj8PK2l7WJ3RER9xtqwdhxkhw/edit?usp=sharing"",""ปทุมธานี!J213"")"),0)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IFERROR(__xludf.DUMMYFUNCTION("IMPORTRANGE(""https://docs.google.com/spreadsheets/d/1SX6NBoVAgQJ6U1MVXOaj8PK2l7WJ3RER9xtqwdhxkhw/edit?usp=sharing"",""ปทุมธานี!I214"")"),0)</f>
        <v>0</v>
      </c>
      <c r="J309" s="352">
        <f ca="1">IFERROR(__xludf.DUMMYFUNCTION("IMPORTRANGE(""https://docs.google.com/spreadsheets/d/1SX6NBoVAgQJ6U1MVXOaj8PK2l7WJ3RER9xtqwdhxkhw/edit?usp=sharing"",""ปทุมธานี!J214"")"),0)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IFERROR(__xludf.DUMMYFUNCTION("IMPORTRANGE(""https://docs.google.com/spreadsheets/d/1Yj_ptqi66GCucihVvJfMjLAmec39IyEx_6qawtMGysU/edit?usp=sharing"",""สบก!DC67"")"),0)</f>
        <v>0</v>
      </c>
      <c r="N314" s="198">
        <f ca="1">IFERROR(__xludf.DUMMYFUNCTION("IMPORTRANGE(""https://docs.google.com/spreadsheets/d/1Yj_ptqi66GCucihVvJfMjLAmec39IyEx_6qawtMGysU/edit?usp=sharing"",""สบก!DD67"")"),0)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IFERROR(__xludf.DUMMYFUNCTION("IMPORTRANGE(""https://docs.google.com/spreadsheets/d/1Yj_ptqi66GCucihVvJfMjLAmec39IyEx_6qawtMGysU/edit?usp=sharing"",""สบก!CY67"")"),0)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IFERROR(__xludf.DUMMYFUNCTION("IMPORTRANGE(""https://docs.google.com/spreadsheets/d/1Yj_ptqi66GCucihVvJfMjLAmec39IyEx_6qawtMGysU/edit?usp=sharing"",""สบก!CZ67"")"),0)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IFERROR(__xludf.DUMMYFUNCTION("IMPORTRANGE(""https://docs.google.com/spreadsheets/d/1Yj_ptqi66GCucihVvJfMjLAmec39IyEx_6qawtMGysU/edit?usp=sharing"",""สบก!DA67"")"),0)</f>
        <v>0</v>
      </c>
      <c r="M318" s="72"/>
      <c r="N318" s="72">
        <f ca="1">IFERROR(__xludf.DUMMYFUNCTION("IMPORTRANGE(""https://docs.google.com/spreadsheets/d/1Yj_ptqi66GCucihVvJfMjLAmec39IyEx_6qawtMGysU/edit?usp=sharing"",""สบก!DE67"")"),0)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IFERROR(__xludf.DUMMYFUNCTION("IMPORTRANGE(""https://docs.google.com/spreadsheets/d/1SX6NBoVAgQJ6U1MVXOaj8PK2l7WJ3RER9xtqwdhxkhw/edit?usp=sharing"",""ปทุมธานี!J220"")"),0)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IFERROR(__xludf.DUMMYFUNCTION("IMPORTRANGE(""https://docs.google.com/spreadsheets/d/1SX6NBoVAgQJ6U1MVXOaj8PK2l7WJ3RER9xtqwdhxkhw/edit?usp=sharing"",""ปทุมธานี!J221"")"),0)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IFERROR(__xludf.DUMMYFUNCTION("IMPORTRANGE(""https://docs.google.com/spreadsheets/d/1SX6NBoVAgQJ6U1MVXOaj8PK2l7WJ3RER9xtqwdhxkhw/edit?usp=sharing"",""ปทุมธานี!J222"")"),0)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IFERROR(__xludf.DUMMYFUNCTION("IMPORTRANGE(""https://docs.google.com/spreadsheets/d/1SX6NBoVAgQJ6U1MVXOaj8PK2l7WJ3RER9xtqwdhxkhw/edit?usp=sharing"",""ปทุมธานี!J223"")"),0)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IFERROR(__xludf.DUMMYFUNCTION("IMPORTRANGE(""https://docs.google.com/spreadsheets/d/1SX6NBoVAgQJ6U1MVXOaj8PK2l7WJ3RER9xtqwdhxkhw/edit?usp=sharing"",""ปทุมธานี!I224"")"),0)</f>
        <v>0</v>
      </c>
      <c r="J324" s="218">
        <f ca="1">IFERROR(__xludf.DUMMYFUNCTION("IMPORTRANGE(""https://docs.google.com/spreadsheets/d/1SX6NBoVAgQJ6U1MVXOaj8PK2l7WJ3RER9xtqwdhxkhw/edit?usp=sharing"",""ปทุมธานี!J224"")"),0)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IFERROR(__xludf.DUMMYFUNCTION("IMPORTRANGE(""https://docs.google.com/spreadsheets/d/1SX6NBoVAgQJ6U1MVXOaj8PK2l7WJ3RER9xtqwdhxkhw/edit?usp=sharing"",""ปทุมธานี!J225"")"),0)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IFERROR(__xludf.DUMMYFUNCTION("IMPORTRANGE(""https://docs.google.com/spreadsheets/d/1SX6NBoVAgQJ6U1MVXOaj8PK2l7WJ3RER9xtqwdhxkhw/edit?usp=sharing"",""ปทุมธานี!J226"")"),0)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IFERROR(__xludf.DUMMYFUNCTION("IMPORTRANGE(""https://docs.google.com/spreadsheets/d/1SX6NBoVAgQJ6U1MVXOaj8PK2l7WJ3RER9xtqwdhxkhw/edit?usp=sharing"",""ปทุมธานี!I228"")"),0)</f>
        <v>0</v>
      </c>
      <c r="J328" s="357">
        <f ca="1">IFERROR(__xludf.DUMMYFUNCTION("IMPORTRANGE(""https://docs.google.com/spreadsheets/d/1SX6NBoVAgQJ6U1MVXOaj8PK2l7WJ3RER9xtqwdhxkhw/edit?usp=sharing"",""ปทุมธานี!J228"")"),0)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570980</v>
      </c>
      <c r="M329" s="182">
        <f t="shared" ca="1" si="98"/>
        <v>285490</v>
      </c>
      <c r="N329" s="182">
        <f t="shared" ca="1" si="98"/>
        <v>75973</v>
      </c>
      <c r="O329" s="181">
        <f t="shared" ref="O329:O331" ca="1" si="99">IF(L329&gt;0,N329*100/L329,0)</f>
        <v>13.305719990192301</v>
      </c>
      <c r="P329" s="181">
        <f t="shared" ref="P329:P331" ca="1" si="100">IF(M329&gt;0,N329*100/M329,0)</f>
        <v>26.611439980384603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570980</v>
      </c>
      <c r="M331" s="187">
        <f t="shared" ca="1" si="102"/>
        <v>285490</v>
      </c>
      <c r="N331" s="187">
        <f t="shared" ca="1" si="102"/>
        <v>75973</v>
      </c>
      <c r="O331" s="186">
        <f t="shared" ca="1" si="99"/>
        <v>13.305719990192301</v>
      </c>
      <c r="P331" s="186">
        <f t="shared" ca="1" si="100"/>
        <v>26.611439980384603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570980</v>
      </c>
      <c r="M333" s="198">
        <f ca="1">IFERROR(__xludf.DUMMYFUNCTION("IMPORTRANGE(""https://docs.google.com/spreadsheets/d/1Yj_ptqi66GCucihVvJfMjLAmec39IyEx_6qawtMGysU/edit?usp=sharing"",""สบก!DL67"")"),285490)</f>
        <v>285490</v>
      </c>
      <c r="N333" s="198">
        <f ca="1">IFERROR(__xludf.DUMMYFUNCTION("IMPORTRANGE(""https://docs.google.com/spreadsheets/d/1Yj_ptqi66GCucihVvJfMjLAmec39IyEx_6qawtMGysU/edit?usp=sharing"",""สบก!DM67"")"),75973)</f>
        <v>75973</v>
      </c>
      <c r="O333" s="198">
        <f ca="1">IF(L333&gt;0,N333*100/L333,0)</f>
        <v>13.305719990192301</v>
      </c>
      <c r="P333" s="198">
        <f ca="1">IF(M333&gt;0,N333*100/M333,0)</f>
        <v>26.611439980384603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IFERROR(__xludf.DUMMYFUNCTION("IMPORTRANGE(""https://docs.google.com/spreadsheets/d/1Yj_ptqi66GCucihVvJfMjLAmec39IyEx_6qawtMGysU/edit?usp=sharing"",""สบก!DH67"")"),388800)</f>
        <v>388800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IFERROR(__xludf.DUMMYFUNCTION("IMPORTRANGE(""https://docs.google.com/spreadsheets/d/1Yj_ptqi66GCucihVvJfMjLAmec39IyEx_6qawtMGysU/edit?usp=sharing"",""สบก!DI67"")"),182180)</f>
        <v>182180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IFERROR(__xludf.DUMMYFUNCTION("IMPORTRANGE(""https://docs.google.com/spreadsheets/d/1Yj_ptqi66GCucihVvJfMjLAmec39IyEx_6qawtMGysU/edit?usp=sharing"",""สบก!DJ67"")"),0)</f>
        <v>0</v>
      </c>
      <c r="M337" s="72"/>
      <c r="N337" s="72">
        <f ca="1">IFERROR(__xludf.DUMMYFUNCTION("IMPORTRANGE(""https://docs.google.com/spreadsheets/d/1Yj_ptqi66GCucihVvJfMjLAmec39IyEx_6qawtMGysU/edit?usp=sharing"",""สบก!DN67"")"),0)</f>
        <v>0</v>
      </c>
      <c r="O337" s="72">
        <f ca="1">IF(L337&gt;0,N337*100/L337,0)</f>
        <v>0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IFERROR(__xludf.DUMMYFUNCTION("IMPORTRANGE(""https://docs.google.com/spreadsheets/d/1SX6NBoVAgQJ6U1MVXOaj8PK2l7WJ3RER9xtqwdhxkhw/edit?usp=sharing"",""ปทุมธานี!I234"")"),0)</f>
        <v>0</v>
      </c>
      <c r="J339" s="218">
        <f ca="1">IFERROR(__xludf.DUMMYFUNCTION("IMPORTRANGE(""https://docs.google.com/spreadsheets/d/1SX6NBoVAgQJ6U1MVXOaj8PK2l7WJ3RER9xtqwdhxkhw/edit?usp=sharing"",""ปทุมธานี!J234"")"),0)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IFERROR(__xludf.DUMMYFUNCTION("IMPORTRANGE(""https://docs.google.com/spreadsheets/d/1SX6NBoVAgQJ6U1MVXOaj8PK2l7WJ3RER9xtqwdhxkhw/edit?usp=sharing"",""ปทุมธานี!I235"")"),0)</f>
        <v>0</v>
      </c>
      <c r="J340" s="218">
        <f ca="1">IFERROR(__xludf.DUMMYFUNCTION("IMPORTRANGE(""https://docs.google.com/spreadsheets/d/1SX6NBoVAgQJ6U1MVXOaj8PK2l7WJ3RER9xtqwdhxkhw/edit?usp=sharing"",""ปทุมธานี!J235"")"),0)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IFERROR(__xludf.DUMMYFUNCTION("IMPORTRANGE(""https://docs.google.com/spreadsheets/d/1SX6NBoVAgQJ6U1MVXOaj8PK2l7WJ3RER9xtqwdhxkhw/edit?usp=sharing"",""ปทุมธานี!I236"")"),0)</f>
        <v>0</v>
      </c>
      <c r="J341" s="218">
        <f ca="1">IFERROR(__xludf.DUMMYFUNCTION("IMPORTRANGE(""https://docs.google.com/spreadsheets/d/1SX6NBoVAgQJ6U1MVXOaj8PK2l7WJ3RER9xtqwdhxkhw/edit?usp=sharing"",""ปทุมธานี!J236"")"),0)</f>
        <v>0</v>
      </c>
      <c r="K341" s="360">
        <f t="shared" ca="1" si="103"/>
        <v>0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IFERROR(__xludf.DUMMYFUNCTION("IMPORTRANGE(""https://docs.google.com/spreadsheets/d/1SX6NBoVAgQJ6U1MVXOaj8PK2l7WJ3RER9xtqwdhxkhw/edit?usp=sharing"",""ปทุมธานี!I237"")"),0)</f>
        <v>0</v>
      </c>
      <c r="J342" s="218">
        <f ca="1">IFERROR(__xludf.DUMMYFUNCTION("IMPORTRANGE(""https://docs.google.com/spreadsheets/d/1SX6NBoVAgQJ6U1MVXOaj8PK2l7WJ3RER9xtqwdhxkhw/edit?usp=sharing"",""ปทุมธานี!J237"")"),0)</f>
        <v>0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IFERROR(__xludf.DUMMYFUNCTION("IMPORTRANGE(""https://docs.google.com/spreadsheets/d/1SX6NBoVAgQJ6U1MVXOaj8PK2l7WJ3RER9xtqwdhxkhw/edit?usp=sharing"",""ปทุมธานี!I238"")"),0)</f>
        <v>0</v>
      </c>
      <c r="J343" s="218">
        <f ca="1">IFERROR(__xludf.DUMMYFUNCTION("IMPORTRANGE(""https://docs.google.com/spreadsheets/d/1SX6NBoVAgQJ6U1MVXOaj8PK2l7WJ3RER9xtqwdhxkhw/edit?usp=sharing"",""ปทุมธานี!J238"")"),0)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IFERROR(__xludf.DUMMYFUNCTION("IMPORTRANGE(""https://docs.google.com/spreadsheets/d/1SX6NBoVAgQJ6U1MVXOaj8PK2l7WJ3RER9xtqwdhxkhw/edit?usp=sharing"",""ปทุมธานี!I239"")"),0)</f>
        <v>0</v>
      </c>
      <c r="J344" s="218">
        <f ca="1">IFERROR(__xludf.DUMMYFUNCTION("IMPORTRANGE(""https://docs.google.com/spreadsheets/d/1SX6NBoVAgQJ6U1MVXOaj8PK2l7WJ3RER9xtqwdhxkhw/edit?usp=sharing"",""ปทุมธานี!J239"")"),0)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IFERROR(__xludf.DUMMYFUNCTION("IMPORTRANGE(""https://docs.google.com/spreadsheets/d/1SX6NBoVAgQJ6U1MVXOaj8PK2l7WJ3RER9xtqwdhxkhw/edit?usp=sharing"",""ปทุมธานี!I240"")"),0)</f>
        <v>0</v>
      </c>
      <c r="J345" s="218">
        <f ca="1">IFERROR(__xludf.DUMMYFUNCTION("IMPORTRANGE(""https://docs.google.com/spreadsheets/d/1SX6NBoVAgQJ6U1MVXOaj8PK2l7WJ3RER9xtqwdhxkhw/edit?usp=sharing"",""ปทุมธานี!J240"")"),0)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IFERROR(__xludf.DUMMYFUNCTION("IMPORTRANGE(""https://docs.google.com/spreadsheets/d/1SX6NBoVAgQJ6U1MVXOaj8PK2l7WJ3RER9xtqwdhxkhw/edit?usp=sharing"",""ปทุมธานี!I241"")"),0)</f>
        <v>0</v>
      </c>
      <c r="J346" s="218">
        <f ca="1">IFERROR(__xludf.DUMMYFUNCTION("IMPORTRANGE(""https://docs.google.com/spreadsheets/d/1SX6NBoVAgQJ6U1MVXOaj8PK2l7WJ3RER9xtqwdhxkhw/edit?usp=sharing"",""ปทุมธานี!J241"")"),0)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IFERROR(__xludf.DUMMYFUNCTION("IMPORTRANGE(""https://docs.google.com/spreadsheets/d/1SX6NBoVAgQJ6U1MVXOaj8PK2l7WJ3RER9xtqwdhxkhw/edit?usp=sharing"",""ปทุมธานี!L242"")"),560890)</f>
        <v>560890</v>
      </c>
      <c r="M347" s="374"/>
      <c r="N347" s="374">
        <f ca="1">IFERROR(__xludf.DUMMYFUNCTION("IMPORTRANGE(""https://docs.google.com/spreadsheets/d/1SX6NBoVAgQJ6U1MVXOaj8PK2l7WJ3RER9xtqwdhxkhw/edit?usp=sharing"",""ปทุมธานี!M242"")"),114843.03)</f>
        <v>114843.03</v>
      </c>
      <c r="O347" s="374">
        <f ca="1">+IF(L347&gt;0,N347*100/L347,0)</f>
        <v>20.475143076182494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IFERROR(__xludf.DUMMYFUNCTION("IMPORTRANGE(""https://docs.google.com/spreadsheets/d/1SX6NBoVAgQJ6U1MVXOaj8PK2l7WJ3RER9xtqwdhxkhw/edit?usp=sharing"",""ปทุมธานี!I244"")"),12)</f>
        <v>12</v>
      </c>
      <c r="J349" s="387">
        <f ca="1">IFERROR(__xludf.DUMMYFUNCTION("IMPORTRANGE(""https://docs.google.com/spreadsheets/d/1SX6NBoVAgQJ6U1MVXOaj8PK2l7WJ3RER9xtqwdhxkhw/edit?usp=sharing"",""ปทุมธานี!J244"")"),0)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IFERROR(__xludf.DUMMYFUNCTION("IMPORTRANGE(""https://docs.google.com/spreadsheets/d/1SX6NBoVAgQJ6U1MVXOaj8PK2l7WJ3RER9xtqwdhxkhw/edit?usp=sharing"",""ปทุมธานี!L244"")"),47160)</f>
        <v>47160</v>
      </c>
      <c r="M349" s="389"/>
      <c r="N349" s="389">
        <f ca="1">IFERROR(__xludf.DUMMYFUNCTION("IMPORTRANGE(""https://docs.google.com/spreadsheets/d/1SX6NBoVAgQJ6U1MVXOaj8PK2l7WJ3RER9xtqwdhxkhw/edit?usp=sharing"",""ปทุมธานี!M244"")"),3920.01)</f>
        <v>3920.01</v>
      </c>
      <c r="O349" s="389">
        <f ca="1">+IF(L349&gt;0,N349*100/L349,0)</f>
        <v>8.3121501272264631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IFERROR(__xludf.DUMMYFUNCTION("IMPORTRANGE(""https://docs.google.com/spreadsheets/d/1SX6NBoVAgQJ6U1MVXOaj8PK2l7WJ3RER9xtqwdhxkhw/edit?usp=sharing"",""ปทุมธานี!I245"")"),6)</f>
        <v>6</v>
      </c>
      <c r="J350" s="387">
        <f ca="1">IFERROR(__xludf.DUMMYFUNCTION("IMPORTRANGE(""https://docs.google.com/spreadsheets/d/1SX6NBoVAgQJ6U1MVXOaj8PK2l7WJ3RER9xtqwdhxkhw/edit?usp=sharing"",""ปทุมธานี!J245"")"),0)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IFERROR(__xludf.DUMMYFUNCTION("IMPORTRANGE(""https://docs.google.com/spreadsheets/d/1SX6NBoVAgQJ6U1MVXOaj8PK2l7WJ3RER9xtqwdhxkhw/edit?usp=sharing"",""ปทุมธานี!L246"")"),0)</f>
        <v>0</v>
      </c>
      <c r="M351" s="196"/>
      <c r="N351" s="196">
        <f ca="1">IFERROR(__xludf.DUMMYFUNCTION("IMPORTRANGE(""https://docs.google.com/spreadsheets/d/1SX6NBoVAgQJ6U1MVXOaj8PK2l7WJ3RER9xtqwdhxkhw/edit?usp=sharing"",""ปทุมธานี!M246"")"),0)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IFERROR(__xludf.DUMMYFUNCTION("IMPORTRANGE(""https://docs.google.com/spreadsheets/d/1SX6NBoVAgQJ6U1MVXOaj8PK2l7WJ3RER9xtqwdhxkhw/edit?usp=sharing"",""ปทุมธานี!L247"")"),47160)</f>
        <v>47160</v>
      </c>
      <c r="M352" s="196"/>
      <c r="N352" s="196">
        <f ca="1">IFERROR(__xludf.DUMMYFUNCTION("IMPORTRANGE(""https://docs.google.com/spreadsheets/d/1SX6NBoVAgQJ6U1MVXOaj8PK2l7WJ3RER9xtqwdhxkhw/edit?usp=sharing"",""ปทุมธานี!M247"")"),3920.01)</f>
        <v>3920.01</v>
      </c>
      <c r="O352" s="196">
        <f t="shared" ca="1" si="105"/>
        <v>8.3121501272264631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IFERROR(__xludf.DUMMYFUNCTION("IMPORTRANGE(""https://docs.google.com/spreadsheets/d/1SX6NBoVAgQJ6U1MVXOaj8PK2l7WJ3RER9xtqwdhxkhw/edit?usp=sharing"",""ปทุมธานี!L248"")"),0)</f>
        <v>0</v>
      </c>
      <c r="M353" s="198"/>
      <c r="N353" s="198">
        <f ca="1">IFERROR(__xludf.DUMMYFUNCTION("IMPORTRANGE(""https://docs.google.com/spreadsheets/d/1SX6NBoVAgQJ6U1MVXOaj8PK2l7WJ3RER9xtqwdhxkhw/edit?usp=sharing"",""ปทุมธานี!M248"")"),0)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IFERROR(__xludf.DUMMYFUNCTION("IMPORTRANGE(""https://docs.google.com/spreadsheets/d/1SX6NBoVAgQJ6U1MVXOaj8PK2l7WJ3RER9xtqwdhxkhw/edit?usp=sharing"",""ปทุมธานี!L249"")"),47160)</f>
        <v>47160</v>
      </c>
      <c r="M354" s="198"/>
      <c r="N354" s="198">
        <f ca="1">IFERROR(__xludf.DUMMYFUNCTION("IMPORTRANGE(""https://docs.google.com/spreadsheets/d/1SX6NBoVAgQJ6U1MVXOaj8PK2l7WJ3RER9xtqwdhxkhw/edit?usp=sharing"",""ปทุมธานี!M249"")"),3920.01)</f>
        <v>3920.01</v>
      </c>
      <c r="O354" s="198">
        <f t="shared" ca="1" si="105"/>
        <v>8.3121501272264631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IFERROR(__xludf.DUMMYFUNCTION("IMPORTRANGE(""https://docs.google.com/spreadsheets/d/1SX6NBoVAgQJ6U1MVXOaj8PK2l7WJ3RER9xtqwdhxkhw/edit?usp=sharing"",""ปทุมธานี!M250"")"),1020.01)</f>
        <v>1020.01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IFERROR(__xludf.DUMMYFUNCTION("IMPORTRANGE(""https://docs.google.com/spreadsheets/d/1SX6NBoVAgQJ6U1MVXOaj8PK2l7WJ3RER9xtqwdhxkhw/edit?usp=sharing"",""ปทุมธานี!M251"")"),0)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IFERROR(__xludf.DUMMYFUNCTION("IMPORTRANGE(""https://docs.google.com/spreadsheets/d/1SX6NBoVAgQJ6U1MVXOaj8PK2l7WJ3RER9xtqwdhxkhw/edit?usp=sharing"",""ปทุมธานี!M252"")"),0)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IFERROR(__xludf.DUMMYFUNCTION("IMPORTRANGE(""https://docs.google.com/spreadsheets/d/1SX6NBoVAgQJ6U1MVXOaj8PK2l7WJ3RER9xtqwdhxkhw/edit?usp=sharing"",""ปทุมธานี!M253"")"),2900)</f>
        <v>2900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IFERROR(__xludf.DUMMYFUNCTION("IMPORTRANGE(""https://docs.google.com/spreadsheets/d/1SX6NBoVAgQJ6U1MVXOaj8PK2l7WJ3RER9xtqwdhxkhw/edit?usp=sharing"",""ปทุมธานี!J255"")"),0)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IFERROR(__xludf.DUMMYFUNCTION("IMPORTRANGE(""https://docs.google.com/spreadsheets/d/1SX6NBoVAgQJ6U1MVXOaj8PK2l7WJ3RER9xtqwdhxkhw/edit?usp=sharing"",""ปทุมธานี!J256"")"),1)</f>
        <v>1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IFERROR(__xludf.DUMMYFUNCTION("IMPORTRANGE(""https://docs.google.com/spreadsheets/d/1SX6NBoVAgQJ6U1MVXOaj8PK2l7WJ3RER9xtqwdhxkhw/edit?usp=sharing"",""ปทุมธานี!J257"")"),1)</f>
        <v>1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IFERROR(__xludf.DUMMYFUNCTION("IMPORTRANGE(""https://docs.google.com/spreadsheets/d/1SX6NBoVAgQJ6U1MVXOaj8PK2l7WJ3RER9xtqwdhxkhw/edit?usp=sharing"",""ปทุมธานี!J258"")"),1)</f>
        <v>1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IFERROR(__xludf.DUMMYFUNCTION("IMPORTRANGE(""https://docs.google.com/spreadsheets/d/1SX6NBoVAgQJ6U1MVXOaj8PK2l7WJ3RER9xtqwdhxkhw/edit?usp=sharing"",""ปทุมธานี!J166"")"),0)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IFERROR(__xludf.DUMMYFUNCTION("IMPORTRANGE(""https://docs.google.com/spreadsheets/d/1SX6NBoVAgQJ6U1MVXOaj8PK2l7WJ3RER9xtqwdhxkhw/edit?usp=sharing"",""ปทุมธานี!J166"")"),0)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IFERROR(__xludf.DUMMYFUNCTION("IMPORTRANGE(""https://docs.google.com/spreadsheets/d/1SX6NBoVAgQJ6U1MVXOaj8PK2l7WJ3RER9xtqwdhxkhw/edit?usp=sharing"",""ปทุมธานี!J166"")"),0)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IFERROR(__xludf.DUMMYFUNCTION("IMPORTRANGE(""https://docs.google.com/spreadsheets/d/1SX6NBoVAgQJ6U1MVXOaj8PK2l7WJ3RER9xtqwdhxkhw/edit?usp=sharing"",""ปทุมธานี!J166"")"),0)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IFERROR(__xludf.DUMMYFUNCTION("IMPORTRANGE(""https://docs.google.com/spreadsheets/d/1SX6NBoVAgQJ6U1MVXOaj8PK2l7WJ3RER9xtqwdhxkhw/edit?usp=sharing"",""ปทุมธานี!I263"")"),6)</f>
        <v>6</v>
      </c>
      <c r="J368" s="218">
        <f ca="1">IFERROR(__xludf.DUMMYFUNCTION("IMPORTRANGE(""https://docs.google.com/spreadsheets/d/1SX6NBoVAgQJ6U1MVXOaj8PK2l7WJ3RER9xtqwdhxkhw/edit?usp=sharing"",""ปทุมธานี!J263"")"),0)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IFERROR(__xludf.DUMMYFUNCTION("IMPORTRANGE(""https://docs.google.com/spreadsheets/d/1SX6NBoVAgQJ6U1MVXOaj8PK2l7WJ3RER9xtqwdhxkhw/edit?usp=sharing"",""ปทุมธานี!I164"")"),0)</f>
        <v>0</v>
      </c>
      <c r="J369" s="218">
        <f ca="1">IFERROR(__xludf.DUMMYFUNCTION("IMPORTRANGE(""https://docs.google.com/spreadsheets/d/1SX6NBoVAgQJ6U1MVXOaj8PK2l7WJ3RER9xtqwdhxkhw/edit?usp=sharing"",""ปทุมธานี!J164"")"),0)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IFERROR(__xludf.DUMMYFUNCTION("IMPORTRANGE(""https://docs.google.com/spreadsheets/d/1SX6NBoVAgQJ6U1MVXOaj8PK2l7WJ3RER9xtqwdhxkhw/edit?usp=sharing"",""ปทุมธานี!I265"")"),6)</f>
        <v>6</v>
      </c>
      <c r="J370" s="218">
        <f ca="1">IFERROR(__xludf.DUMMYFUNCTION("IMPORTRANGE(""https://docs.google.com/spreadsheets/d/1SX6NBoVAgQJ6U1MVXOaj8PK2l7WJ3RER9xtqwdhxkhw/edit?usp=sharing"",""ปทุมธานี!J265"")"),0)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IFERROR(__xludf.DUMMYFUNCTION("IMPORTRANGE(""https://docs.google.com/spreadsheets/d/1SX6NBoVAgQJ6U1MVXOaj8PK2l7WJ3RER9xtqwdhxkhw/edit?usp=sharing"",""ปทุมธานี!I164"")"),0)</f>
        <v>0</v>
      </c>
      <c r="J371" s="219">
        <f ca="1">IFERROR(__xludf.DUMMYFUNCTION("IMPORTRANGE(""https://docs.google.com/spreadsheets/d/1SX6NBoVAgQJ6U1MVXOaj8PK2l7WJ3RER9xtqwdhxkhw/edit?usp=sharing"",""ปทุมธานี!J164"")"),0)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IFERROR(__xludf.DUMMYFUNCTION("IMPORTRANGE(""https://docs.google.com/spreadsheets/d/1SX6NBoVAgQJ6U1MVXOaj8PK2l7WJ3RER9xtqwdhxkhw/edit?usp=sharing"",""ปทุมธานี!I267"")"),6)</f>
        <v>6</v>
      </c>
      <c r="J372" s="219">
        <f ca="1">IFERROR(__xludf.DUMMYFUNCTION("IMPORTRANGE(""https://docs.google.com/spreadsheets/d/1SX6NBoVAgQJ6U1MVXOaj8PK2l7WJ3RER9xtqwdhxkhw/edit?usp=sharing"",""ปทุมธานี!J267"")"),0)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IFERROR(__xludf.DUMMYFUNCTION("IMPORTRANGE(""https://docs.google.com/spreadsheets/d/1SX6NBoVAgQJ6U1MVXOaj8PK2l7WJ3RER9xtqwdhxkhw/edit?usp=sharing"",""ปทุมธานี!I164"")"),0)</f>
        <v>0</v>
      </c>
      <c r="J373" s="218">
        <f ca="1">IFERROR(__xludf.DUMMYFUNCTION("IMPORTRANGE(""https://docs.google.com/spreadsheets/d/1SX6NBoVAgQJ6U1MVXOaj8PK2l7WJ3RER9xtqwdhxkhw/edit?usp=sharing"",""ปทุมธานี!J164"")"),0)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IFERROR(__xludf.DUMMYFUNCTION("IMPORTRANGE(""https://docs.google.com/spreadsheets/d/1SX6NBoVAgQJ6U1MVXOaj8PK2l7WJ3RER9xtqwdhxkhw/edit?usp=sharing"",""ปทุมธานี!I164"")"),0)</f>
        <v>0</v>
      </c>
      <c r="J374" s="218">
        <f ca="1">IFERROR(__xludf.DUMMYFUNCTION("IMPORTRANGE(""https://docs.google.com/spreadsheets/d/1SX6NBoVAgQJ6U1MVXOaj8PK2l7WJ3RER9xtqwdhxkhw/edit?usp=sharing"",""ปทุมธานี!J164"")"),0)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IFERROR(__xludf.DUMMYFUNCTION("IMPORTRANGE(""https://docs.google.com/spreadsheets/d/1SX6NBoVAgQJ6U1MVXOaj8PK2l7WJ3RER9xtqwdhxkhw/edit?usp=sharing"",""ปทุมธานี!I270"")"),12)</f>
        <v>12</v>
      </c>
      <c r="J375" s="218">
        <f ca="1">IFERROR(__xludf.DUMMYFUNCTION("IMPORTRANGE(""https://docs.google.com/spreadsheets/d/1SX6NBoVAgQJ6U1MVXOaj8PK2l7WJ3RER9xtqwdhxkhw/edit?usp=sharing"",""ปทุมธานี!J270"")"),0)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IFERROR(__xludf.DUMMYFUNCTION("IMPORTRANGE(""https://docs.google.com/spreadsheets/d/1SX6NBoVAgQJ6U1MVXOaj8PK2l7WJ3RER9xtqwdhxkhw/edit?usp=sharing"",""ปทุมธานี!I271"")"),12)</f>
        <v>12</v>
      </c>
      <c r="J376" s="219">
        <f ca="1">IFERROR(__xludf.DUMMYFUNCTION("IMPORTRANGE(""https://docs.google.com/spreadsheets/d/1SX6NBoVAgQJ6U1MVXOaj8PK2l7WJ3RER9xtqwdhxkhw/edit?usp=sharing"",""ปทุมธานี!J271"")"),0)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IFERROR(__xludf.DUMMYFUNCTION("IMPORTRANGE(""https://docs.google.com/spreadsheets/d/1SX6NBoVAgQJ6U1MVXOaj8PK2l7WJ3RER9xtqwdhxkhw/edit?usp=sharing"",""ปทุมธานี!I272"")"),0)</f>
        <v>0</v>
      </c>
      <c r="J377" s="218">
        <f ca="1">IFERROR(__xludf.DUMMYFUNCTION("IMPORTRANGE(""https://docs.google.com/spreadsheets/d/1SX6NBoVAgQJ6U1MVXOaj8PK2l7WJ3RER9xtqwdhxkhw/edit?usp=sharing"",""ปทุมธานี!J272"")"),0)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IFERROR(__xludf.DUMMYFUNCTION("IMPORTRANGE(""https://docs.google.com/spreadsheets/d/1SX6NBoVAgQJ6U1MVXOaj8PK2l7WJ3RER9xtqwdhxkhw/edit?usp=sharing"",""ปทุมธานี!J273"")"),0)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IFERROR(__xludf.DUMMYFUNCTION("IMPORTRANGE(""https://docs.google.com/spreadsheets/d/1SX6NBoVAgQJ6U1MVXOaj8PK2l7WJ3RER9xtqwdhxkhw/edit?usp=sharing"",""ปทุมธานี!J274"")"),0)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IFERROR(__xludf.DUMMYFUNCTION("IMPORTRANGE(""https://docs.google.com/spreadsheets/d/1SX6NBoVAgQJ6U1MVXOaj8PK2l7WJ3RER9xtqwdhxkhw/edit?usp=sharing"",""ปทุมธานี!I275"")"),50)</f>
        <v>50</v>
      </c>
      <c r="J380" s="387">
        <f ca="1">IFERROR(__xludf.DUMMYFUNCTION("IMPORTRANGE(""https://docs.google.com/spreadsheets/d/1SX6NBoVAgQJ6U1MVXOaj8PK2l7WJ3RER9xtqwdhxkhw/edit?usp=sharing"",""ปทุมธานี!J275"")"),0)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IFERROR(__xludf.DUMMYFUNCTION("IMPORTRANGE(""https://docs.google.com/spreadsheets/d/1SX6NBoVAgQJ6U1MVXOaj8PK2l7WJ3RER9xtqwdhxkhw/edit?usp=sharing"",""ปทุมธานี!L275"")"),87710)</f>
        <v>87710</v>
      </c>
      <c r="M380" s="389"/>
      <c r="N380" s="389">
        <f ca="1">IFERROR(__xludf.DUMMYFUNCTION("IMPORTRANGE(""https://docs.google.com/spreadsheets/d/1SX6NBoVAgQJ6U1MVXOaj8PK2l7WJ3RER9xtqwdhxkhw/edit?usp=sharing"",""ปทุมธานี!M275"")"),36279)</f>
        <v>36279</v>
      </c>
      <c r="O380" s="389">
        <f ca="1">+IF(L380&gt;0,N380*100/L380,0)</f>
        <v>41.362444419108428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IFERROR(__xludf.DUMMYFUNCTION("IMPORTRANGE(""https://docs.google.com/spreadsheets/d/1SX6NBoVAgQJ6U1MVXOaj8PK2l7WJ3RER9xtqwdhxkhw/edit?usp=sharing"",""ปทุมธานี!I276"")"),5)</f>
        <v>5</v>
      </c>
      <c r="J381" s="387">
        <f ca="1">IFERROR(__xludf.DUMMYFUNCTION("IMPORTRANGE(""https://docs.google.com/spreadsheets/d/1SX6NBoVAgQJ6U1MVXOaj8PK2l7WJ3RER9xtqwdhxkhw/edit?usp=sharing"",""ปทุมธานี!J276"")"),10)</f>
        <v>10</v>
      </c>
      <c r="K381" s="388">
        <f t="shared" ca="1" si="108"/>
        <v>200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IFERROR(__xludf.DUMMYFUNCTION("IMPORTRANGE(""https://docs.google.com/spreadsheets/d/1SX6NBoVAgQJ6U1MVXOaj8PK2l7WJ3RER9xtqwdhxkhw/edit?usp=sharing"",""ปทุมธานี!L277"")"),0)</f>
        <v>0</v>
      </c>
      <c r="M382" s="196"/>
      <c r="N382" s="196">
        <f ca="1">IFERROR(__xludf.DUMMYFUNCTION("IMPORTRANGE(""https://docs.google.com/spreadsheets/d/1SX6NBoVAgQJ6U1MVXOaj8PK2l7WJ3RER9xtqwdhxkhw/edit?usp=sharing"",""ปทุมธานี!M277"")"),0)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IFERROR(__xludf.DUMMYFUNCTION("IMPORTRANGE(""https://docs.google.com/spreadsheets/d/1SX6NBoVAgQJ6U1MVXOaj8PK2l7WJ3RER9xtqwdhxkhw/edit?usp=sharing"",""ปทุมธานี!L278"")"),87710)</f>
        <v>87710</v>
      </c>
      <c r="M383" s="196"/>
      <c r="N383" s="196">
        <f ca="1">IFERROR(__xludf.DUMMYFUNCTION("IMPORTRANGE(""https://docs.google.com/spreadsheets/d/1SX6NBoVAgQJ6U1MVXOaj8PK2l7WJ3RER9xtqwdhxkhw/edit?usp=sharing"",""ปทุมธานี!M278"")"),36279)</f>
        <v>36279</v>
      </c>
      <c r="O383" s="196">
        <f t="shared" ca="1" si="109"/>
        <v>41.362444419108428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IFERROR(__xludf.DUMMYFUNCTION("IMPORTRANGE(""https://docs.google.com/spreadsheets/d/1SX6NBoVAgQJ6U1MVXOaj8PK2l7WJ3RER9xtqwdhxkhw/edit?usp=sharing"",""ปทุมธานี!L279"")"),0)</f>
        <v>0</v>
      </c>
      <c r="M384" s="198"/>
      <c r="N384" s="198">
        <f ca="1">IFERROR(__xludf.DUMMYFUNCTION("IMPORTRANGE(""https://docs.google.com/spreadsheets/d/1SX6NBoVAgQJ6U1MVXOaj8PK2l7WJ3RER9xtqwdhxkhw/edit?usp=sharing"",""ปทุมธานี!M279"")"),0)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IFERROR(__xludf.DUMMYFUNCTION("IMPORTRANGE(""https://docs.google.com/spreadsheets/d/1SX6NBoVAgQJ6U1MVXOaj8PK2l7WJ3RER9xtqwdhxkhw/edit?usp=sharing"",""ปทุมธานี!L280"")"),87710)</f>
        <v>87710</v>
      </c>
      <c r="M385" s="198"/>
      <c r="N385" s="198">
        <f ca="1">IFERROR(__xludf.DUMMYFUNCTION("IMPORTRANGE(""https://docs.google.com/spreadsheets/d/1SX6NBoVAgQJ6U1MVXOaj8PK2l7WJ3RER9xtqwdhxkhw/edit?usp=sharing"",""ปทุมธานี!M280"")"),36279)</f>
        <v>36279</v>
      </c>
      <c r="O385" s="198">
        <f t="shared" ca="1" si="109"/>
        <v>41.362444419108428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IFERROR(__xludf.DUMMYFUNCTION("IMPORTRANGE(""https://docs.google.com/spreadsheets/d/1SX6NBoVAgQJ6U1MVXOaj8PK2l7WJ3RER9xtqwdhxkhw/edit?usp=sharing"",""ปทุมธานี!M281"")"),34409)</f>
        <v>34409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IFERROR(__xludf.DUMMYFUNCTION("IMPORTRANGE(""https://docs.google.com/spreadsheets/d/1SX6NBoVAgQJ6U1MVXOaj8PK2l7WJ3RER9xtqwdhxkhw/edit?usp=sharing"",""ปทุมธานี!M282"")"),0)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IFERROR(__xludf.DUMMYFUNCTION("IMPORTRANGE(""https://docs.google.com/spreadsheets/d/1SX6NBoVAgQJ6U1MVXOaj8PK2l7WJ3RER9xtqwdhxkhw/edit?usp=sharing"",""ปทุมธานี!M283"")"),0)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IFERROR(__xludf.DUMMYFUNCTION("IMPORTRANGE(""https://docs.google.com/spreadsheets/d/1SX6NBoVAgQJ6U1MVXOaj8PK2l7WJ3RER9xtqwdhxkhw/edit?usp=sharing"",""ปทุมธานี!M284"")"),1870)</f>
        <v>1870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IFERROR(__xludf.DUMMYFUNCTION("IMPORTRANGE(""https://docs.google.com/spreadsheets/d/1SX6NBoVAgQJ6U1MVXOaj8PK2l7WJ3RER9xtqwdhxkhw/edit?usp=sharing"",""ปทุมธานี!J286"")"),0)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IFERROR(__xludf.DUMMYFUNCTION("IMPORTRANGE(""https://docs.google.com/spreadsheets/d/1SX6NBoVAgQJ6U1MVXOaj8PK2l7WJ3RER9xtqwdhxkhw/edit?usp=sharing"",""ปทุมธานี!J287"")"),1)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IFERROR(__xludf.DUMMYFUNCTION("IMPORTRANGE(""https://docs.google.com/spreadsheets/d/1SX6NBoVAgQJ6U1MVXOaj8PK2l7WJ3RER9xtqwdhxkhw/edit?usp=sharing"",""ปทุมธานี!J288"")"),1)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IFERROR(__xludf.DUMMYFUNCTION("IMPORTRANGE(""https://docs.google.com/spreadsheets/d/1SX6NBoVAgQJ6U1MVXOaj8PK2l7WJ3RER9xtqwdhxkhw/edit?usp=sharing"",""ปทุมธานี!J289"")"),1)</f>
        <v>1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IFERROR(__xludf.DUMMYFUNCTION("IMPORTRANGE(""https://docs.google.com/spreadsheets/d/1SX6NBoVAgQJ6U1MVXOaj8PK2l7WJ3RER9xtqwdhxkhw/edit?usp=sharing"",""ปทุมธานี!I291"")"),5)</f>
        <v>5</v>
      </c>
      <c r="J396" s="219">
        <f ca="1">IFERROR(__xludf.DUMMYFUNCTION("IMPORTRANGE(""https://docs.google.com/spreadsheets/d/1SX6NBoVAgQJ6U1MVXOaj8PK2l7WJ3RER9xtqwdhxkhw/edit?usp=sharing"",""ปทุมธานี!J291"")"),10)</f>
        <v>10</v>
      </c>
      <c r="K396" s="195">
        <f t="shared" ref="K396:K398" ca="1" si="110">IF(I396&gt;0,J396*100/I396,0)</f>
        <v>200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IFERROR(__xludf.DUMMYFUNCTION("IMPORTRANGE(""https://docs.google.com/spreadsheets/d/1SX6NBoVAgQJ6U1MVXOaj8PK2l7WJ3RER9xtqwdhxkhw/edit?usp=sharing"",""ปทุมธานี!I292"")"),50)</f>
        <v>50</v>
      </c>
      <c r="J397" s="219">
        <f ca="1">IFERROR(__xludf.DUMMYFUNCTION("IMPORTRANGE(""https://docs.google.com/spreadsheets/d/1SX6NBoVAgQJ6U1MVXOaj8PK2l7WJ3RER9xtqwdhxkhw/edit?usp=sharing"",""ปทุมธานี!J292"")"),0)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IFERROR(__xludf.DUMMYFUNCTION("IMPORTRANGE(""https://docs.google.com/spreadsheets/d/1SX6NBoVAgQJ6U1MVXOaj8PK2l7WJ3RER9xtqwdhxkhw/edit?usp=sharing"",""ปทุมธานี!I293"")"),5)</f>
        <v>5</v>
      </c>
      <c r="J398" s="219">
        <f ca="1">IFERROR(__xludf.DUMMYFUNCTION("IMPORTRANGE(""https://docs.google.com/spreadsheets/d/1SX6NBoVAgQJ6U1MVXOaj8PK2l7WJ3RER9xtqwdhxkhw/edit?usp=sharing"",""ปทุมธานี!J293"")"),0)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IFERROR(__xludf.DUMMYFUNCTION("IMPORTRANGE(""https://docs.google.com/spreadsheets/d/1SX6NBoVAgQJ6U1MVXOaj8PK2l7WJ3RER9xtqwdhxkhw/edit?usp=sharing"",""ปทุมธานี!J294"")"),0)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IFERROR(__xludf.DUMMYFUNCTION("IMPORTRANGE(""https://docs.google.com/spreadsheets/d/1SX6NBoVAgQJ6U1MVXOaj8PK2l7WJ3RER9xtqwdhxkhw/edit?usp=sharing"",""ปทุมธานี!J295"")"),0)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IFERROR(__xludf.DUMMYFUNCTION("IMPORTRANGE(""https://docs.google.com/spreadsheets/d/1SX6NBoVAgQJ6U1MVXOaj8PK2l7WJ3RER9xtqwdhxkhw/edit?usp=sharing"",""ปทุมธานี!I296"")"),135)</f>
        <v>135</v>
      </c>
      <c r="J401" s="387">
        <f ca="1">IFERROR(__xludf.DUMMYFUNCTION("IMPORTRANGE(""https://docs.google.com/spreadsheets/d/1SX6NBoVAgQJ6U1MVXOaj8PK2l7WJ3RER9xtqwdhxkhw/edit?usp=sharing"",""ปทุมธานี!J296"")"),0)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IFERROR(__xludf.DUMMYFUNCTION("IMPORTRANGE(""https://docs.google.com/spreadsheets/d/1SX6NBoVAgQJ6U1MVXOaj8PK2l7WJ3RER9xtqwdhxkhw/edit?usp=sharing"",""ปทุมธานี!L296"")"),187300)</f>
        <v>187300</v>
      </c>
      <c r="M401" s="389"/>
      <c r="N401" s="389">
        <f ca="1">IFERROR(__xludf.DUMMYFUNCTION("IMPORTRANGE(""https://docs.google.com/spreadsheets/d/1SX6NBoVAgQJ6U1MVXOaj8PK2l7WJ3RER9xtqwdhxkhw/edit?usp=sharing"",""ปทุมธานี!M296"")"),1000)</f>
        <v>1000</v>
      </c>
      <c r="O401" s="389">
        <f ca="1">+IF(L401&gt;0,N401*100/L401,0)</f>
        <v>0.53390282968499736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IFERROR(__xludf.DUMMYFUNCTION("IMPORTRANGE(""https://docs.google.com/spreadsheets/d/1SX6NBoVAgQJ6U1MVXOaj8PK2l7WJ3RER9xtqwdhxkhw/edit?usp=sharing"",""ปทุมธานี!I297"")"),45)</f>
        <v>45</v>
      </c>
      <c r="J402" s="387">
        <f ca="1">IFERROR(__xludf.DUMMYFUNCTION("IMPORTRANGE(""https://docs.google.com/spreadsheets/d/1SX6NBoVAgQJ6U1MVXOaj8PK2l7WJ3RER9xtqwdhxkhw/edit?usp=sharing"",""ปทุมธานี!J297"")"),0)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IFERROR(__xludf.DUMMYFUNCTION("IMPORTRANGE(""https://docs.google.com/spreadsheets/d/1SX6NBoVAgQJ6U1MVXOaj8PK2l7WJ3RER9xtqwdhxkhw/edit?usp=sharing"",""ปทุมธานี!L298"")"),0)</f>
        <v>0</v>
      </c>
      <c r="M403" s="196"/>
      <c r="N403" s="198">
        <f ca="1">IFERROR(__xludf.DUMMYFUNCTION("IMPORTRANGE(""https://docs.google.com/spreadsheets/d/1SX6NBoVAgQJ6U1MVXOaj8PK2l7WJ3RER9xtqwdhxkhw/edit?usp=sharing"",""ปทุมธานี!M298"")"),0)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IFERROR(__xludf.DUMMYFUNCTION("IMPORTRANGE(""https://docs.google.com/spreadsheets/d/1SX6NBoVAgQJ6U1MVXOaj8PK2l7WJ3RER9xtqwdhxkhw/edit?usp=sharing"",""ปทุมธานี!L299"")"),187300)</f>
        <v>187300</v>
      </c>
      <c r="M404" s="196"/>
      <c r="N404" s="198">
        <f ca="1">IFERROR(__xludf.DUMMYFUNCTION("IMPORTRANGE(""https://docs.google.com/spreadsheets/d/1SX6NBoVAgQJ6U1MVXOaj8PK2l7WJ3RER9xtqwdhxkhw/edit?usp=sharing"",""ปทุมธานี!M299"")"),1000)</f>
        <v>1000</v>
      </c>
      <c r="O404" s="198">
        <f t="shared" ca="1" si="112"/>
        <v>0.53390282968499736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IFERROR(__xludf.DUMMYFUNCTION("IMPORTRANGE(""https://docs.google.com/spreadsheets/d/1SX6NBoVAgQJ6U1MVXOaj8PK2l7WJ3RER9xtqwdhxkhw/edit?usp=sharing"",""ปทุมธานี!L300"")"),0)</f>
        <v>0</v>
      </c>
      <c r="M405" s="198"/>
      <c r="N405" s="198">
        <f ca="1">IFERROR(__xludf.DUMMYFUNCTION("IMPORTRANGE(""https://docs.google.com/spreadsheets/d/1SX6NBoVAgQJ6U1MVXOaj8PK2l7WJ3RER9xtqwdhxkhw/edit?usp=sharing"",""ปทุมธานี!M300"")"),0)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IFERROR(__xludf.DUMMYFUNCTION("IMPORTRANGE(""https://docs.google.com/spreadsheets/d/1SX6NBoVAgQJ6U1MVXOaj8PK2l7WJ3RER9xtqwdhxkhw/edit?usp=sharing"",""ปทุมธานี!L301"")"),187300)</f>
        <v>187300</v>
      </c>
      <c r="M406" s="198"/>
      <c r="N406" s="198">
        <f ca="1">IFERROR(__xludf.DUMMYFUNCTION("IMPORTRANGE(""https://docs.google.com/spreadsheets/d/1SX6NBoVAgQJ6U1MVXOaj8PK2l7WJ3RER9xtqwdhxkhw/edit?usp=sharing"",""ปทุมธานี!M301"")"),1000)</f>
        <v>1000</v>
      </c>
      <c r="O406" s="198">
        <f t="shared" ca="1" si="112"/>
        <v>0.53390282968499736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IFERROR(__xludf.DUMMYFUNCTION("IMPORTRANGE(""https://docs.google.com/spreadsheets/d/1SX6NBoVAgQJ6U1MVXOaj8PK2l7WJ3RER9xtqwdhxkhw/edit?usp=sharing"",""ปทุมธานี!M302"")"),0)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IFERROR(__xludf.DUMMYFUNCTION("IMPORTRANGE(""https://docs.google.com/spreadsheets/d/1SX6NBoVAgQJ6U1MVXOaj8PK2l7WJ3RER9xtqwdhxkhw/edit?usp=sharing"",""ปทุมธานี!M303"")"),0)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IFERROR(__xludf.DUMMYFUNCTION("IMPORTRANGE(""https://docs.google.com/spreadsheets/d/1SX6NBoVAgQJ6U1MVXOaj8PK2l7WJ3RER9xtqwdhxkhw/edit?usp=sharing"",""ปทุมธานี!M304"")"),0)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IFERROR(__xludf.DUMMYFUNCTION("IMPORTRANGE(""https://docs.google.com/spreadsheets/d/1SX6NBoVAgQJ6U1MVXOaj8PK2l7WJ3RER9xtqwdhxkhw/edit?usp=sharing"",""ปทุมธานี!M305"")"),1000)</f>
        <v>1000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IFERROR(__xludf.DUMMYFUNCTION("IMPORTRANGE(""https://docs.google.com/spreadsheets/d/1SX6NBoVAgQJ6U1MVXOaj8PK2l7WJ3RER9xtqwdhxkhw/edit?usp=sharing"",""ปทุมธานี!J307"")"),1)</f>
        <v>1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IFERROR(__xludf.DUMMYFUNCTION("IMPORTRANGE(""https://docs.google.com/spreadsheets/d/1SX6NBoVAgQJ6U1MVXOaj8PK2l7WJ3RER9xtqwdhxkhw/edit?usp=sharing"",""ปทุมธานี!J308"")"),0)</f>
        <v>0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IFERROR(__xludf.DUMMYFUNCTION("IMPORTRANGE(""https://docs.google.com/spreadsheets/d/1SX6NBoVAgQJ6U1MVXOaj8PK2l7WJ3RER9xtqwdhxkhw/edit?usp=sharing"",""ปทุมธานี!J309"")"),0)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IFERROR(__xludf.DUMMYFUNCTION("IMPORTRANGE(""https://docs.google.com/spreadsheets/d/1SX6NBoVAgQJ6U1MVXOaj8PK2l7WJ3RER9xtqwdhxkhw/edit?usp=sharing"",""ปทุมธานี!J310"")"),0)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IFERROR(__xludf.DUMMYFUNCTION("IMPORTRANGE(""https://docs.google.com/spreadsheets/d/1SX6NBoVAgQJ6U1MVXOaj8PK2l7WJ3RER9xtqwdhxkhw/edit?usp=sharing"",""ปทุมธานี!I311"")"),45)</f>
        <v>45</v>
      </c>
      <c r="J416" s="230">
        <f ca="1">IFERROR(__xludf.DUMMYFUNCTION("IMPORTRANGE(""https://docs.google.com/spreadsheets/d/1SX6NBoVAgQJ6U1MVXOaj8PK2l7WJ3RER9xtqwdhxkhw/edit?usp=sharing"",""ปทุมธานี!J311"")"),0)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IFERROR(__xludf.DUMMYFUNCTION("IMPORTRANGE(""https://docs.google.com/spreadsheets/d/1SX6NBoVAgQJ6U1MVXOaj8PK2l7WJ3RER9xtqwdhxkhw/edit?usp=sharing"",""ปทุมธานี!I312"")"),10)</f>
        <v>10</v>
      </c>
      <c r="J417" s="406">
        <f ca="1">IFERROR(__xludf.DUMMYFUNCTION("IMPORTRANGE(""https://docs.google.com/spreadsheets/d/1SX6NBoVAgQJ6U1MVXOaj8PK2l7WJ3RER9xtqwdhxkhw/edit?usp=sharing"",""ปทุมธานี!J312"")"),0)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IFERROR(__xludf.DUMMYFUNCTION("IMPORTRANGE(""https://docs.google.com/spreadsheets/d/1SX6NBoVAgQJ6U1MVXOaj8PK2l7WJ3RER9xtqwdhxkhw/edit?usp=sharing"",""ปทุมธานี!I313"")"),30)</f>
        <v>30</v>
      </c>
      <c r="J418" s="407">
        <f ca="1">IFERROR(__xludf.DUMMYFUNCTION("IMPORTRANGE(""https://docs.google.com/spreadsheets/d/1SX6NBoVAgQJ6U1MVXOaj8PK2l7WJ3RER9xtqwdhxkhw/edit?usp=sharing"",""ปทุมธานี!J313"")"),0)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IFERROR(__xludf.DUMMYFUNCTION("IMPORTRANGE(""https://docs.google.com/spreadsheets/d/1SX6NBoVAgQJ6U1MVXOaj8PK2l7WJ3RER9xtqwdhxkhw/edit?usp=sharing"",""ปทุมธานี!I314"")"),10)</f>
        <v>10</v>
      </c>
      <c r="J419" s="302">
        <f ca="1">IFERROR(__xludf.DUMMYFUNCTION("IMPORTRANGE(""https://docs.google.com/spreadsheets/d/1SX6NBoVAgQJ6U1MVXOaj8PK2l7WJ3RER9xtqwdhxkhw/edit?usp=sharing"",""ปทุมธานี!J314"")"),0)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IFERROR(__xludf.DUMMYFUNCTION("IMPORTRANGE(""https://docs.google.com/spreadsheets/d/1SX6NBoVAgQJ6U1MVXOaj8PK2l7WJ3RER9xtqwdhxkhw/edit?usp=sharing"",""ปทุมธานี!I315"")"),10)</f>
        <v>10</v>
      </c>
      <c r="J420" s="302">
        <f ca="1">IFERROR(__xludf.DUMMYFUNCTION("IMPORTRANGE(""https://docs.google.com/spreadsheets/d/1SX6NBoVAgQJ6U1MVXOaj8PK2l7WJ3RER9xtqwdhxkhw/edit?usp=sharing"",""ปทุมธานี!J315"")"),0)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IFERROR(__xludf.DUMMYFUNCTION("IMPORTRANGE(""https://docs.google.com/spreadsheets/d/1SX6NBoVAgQJ6U1MVXOaj8PK2l7WJ3RER9xtqwdhxkhw/edit?usp=sharing"",""ปทุมธานี!I316"")"),25)</f>
        <v>25</v>
      </c>
      <c r="J421" s="406">
        <f ca="1">IFERROR(__xludf.DUMMYFUNCTION("IMPORTRANGE(""https://docs.google.com/spreadsheets/d/1SX6NBoVAgQJ6U1MVXOaj8PK2l7WJ3RER9xtqwdhxkhw/edit?usp=sharing"",""ปทุมธานี!J316"")"),0)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IFERROR(__xludf.DUMMYFUNCTION("IMPORTRANGE(""https://docs.google.com/spreadsheets/d/1SX6NBoVAgQJ6U1MVXOaj8PK2l7WJ3RER9xtqwdhxkhw/edit?usp=sharing"",""ปทุมธานี!I317"")"),75)</f>
        <v>75</v>
      </c>
      <c r="J422" s="407">
        <f ca="1">IFERROR(__xludf.DUMMYFUNCTION("IMPORTRANGE(""https://docs.google.com/spreadsheets/d/1SX6NBoVAgQJ6U1MVXOaj8PK2l7WJ3RER9xtqwdhxkhw/edit?usp=sharing"",""ปทุมธานี!J317"")"),0)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IFERROR(__xludf.DUMMYFUNCTION("IMPORTRANGE(""https://docs.google.com/spreadsheets/d/1SX6NBoVAgQJ6U1MVXOaj8PK2l7WJ3RER9xtqwdhxkhw/edit?usp=sharing"",""ปทุมธานี!I318"")"),25)</f>
        <v>25</v>
      </c>
      <c r="J423" s="302">
        <f ca="1">IFERROR(__xludf.DUMMYFUNCTION("IMPORTRANGE(""https://docs.google.com/spreadsheets/d/1SX6NBoVAgQJ6U1MVXOaj8PK2l7WJ3RER9xtqwdhxkhw/edit?usp=sharing"",""ปทุมธานี!J318"")"),0)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IFERROR(__xludf.DUMMYFUNCTION("IMPORTRANGE(""https://docs.google.com/spreadsheets/d/1SX6NBoVAgQJ6U1MVXOaj8PK2l7WJ3RER9xtqwdhxkhw/edit?usp=sharing"",""ปทุมธานี!I319"")"),25)</f>
        <v>25</v>
      </c>
      <c r="J424" s="302">
        <f ca="1">IFERROR(__xludf.DUMMYFUNCTION("IMPORTRANGE(""https://docs.google.com/spreadsheets/d/1SX6NBoVAgQJ6U1MVXOaj8PK2l7WJ3RER9xtqwdhxkhw/edit?usp=sharing"",""ปทุมธานี!J319"")"),0)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IFERROR(__xludf.DUMMYFUNCTION("IMPORTRANGE(""https://docs.google.com/spreadsheets/d/1SX6NBoVAgQJ6U1MVXOaj8PK2l7WJ3RER9xtqwdhxkhw/edit?usp=sharing"",""ปทุมธานี!I320"")"),25)</f>
        <v>25</v>
      </c>
      <c r="J425" s="302">
        <f ca="1">IFERROR(__xludf.DUMMYFUNCTION("IMPORTRANGE(""https://docs.google.com/spreadsheets/d/1SX6NBoVAgQJ6U1MVXOaj8PK2l7WJ3RER9xtqwdhxkhw/edit?usp=sharing"",""ปทุมธานี!J320"")"),0)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IFERROR(__xludf.DUMMYFUNCTION("IMPORTRANGE(""https://docs.google.com/spreadsheets/d/1SX6NBoVAgQJ6U1MVXOaj8PK2l7WJ3RER9xtqwdhxkhw/edit?usp=sharing"",""ปทุมธานี!I321"")"),10)</f>
        <v>10</v>
      </c>
      <c r="J426" s="406">
        <f ca="1">IFERROR(__xludf.DUMMYFUNCTION("IMPORTRANGE(""https://docs.google.com/spreadsheets/d/1SX6NBoVAgQJ6U1MVXOaj8PK2l7WJ3RER9xtqwdhxkhw/edit?usp=sharing"",""ปทุมธานี!J321"")"),0)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IFERROR(__xludf.DUMMYFUNCTION("IMPORTRANGE(""https://docs.google.com/spreadsheets/d/1SX6NBoVAgQJ6U1MVXOaj8PK2l7WJ3RER9xtqwdhxkhw/edit?usp=sharing"",""ปทุมธานี!I322"")"),30)</f>
        <v>30</v>
      </c>
      <c r="J427" s="407">
        <f ca="1">IFERROR(__xludf.DUMMYFUNCTION("IMPORTRANGE(""https://docs.google.com/spreadsheets/d/1SX6NBoVAgQJ6U1MVXOaj8PK2l7WJ3RER9xtqwdhxkhw/edit?usp=sharing"",""ปทุมธานี!J322"")"),0)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IFERROR(__xludf.DUMMYFUNCTION("IMPORTRANGE(""https://docs.google.com/spreadsheets/d/1SX6NBoVAgQJ6U1MVXOaj8PK2l7WJ3RER9xtqwdhxkhw/edit?usp=sharing"",""ปทุมธานี!I323"")"),10)</f>
        <v>10</v>
      </c>
      <c r="J428" s="302">
        <f ca="1">IFERROR(__xludf.DUMMYFUNCTION("IMPORTRANGE(""https://docs.google.com/spreadsheets/d/1SX6NBoVAgQJ6U1MVXOaj8PK2l7WJ3RER9xtqwdhxkhw/edit?usp=sharing"",""ปทุมธานี!J323"")"),0)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IFERROR(__xludf.DUMMYFUNCTION("IMPORTRANGE(""https://docs.google.com/spreadsheets/d/1SX6NBoVAgQJ6U1MVXOaj8PK2l7WJ3RER9xtqwdhxkhw/edit?usp=sharing"",""ปทุมธานี!I324"")"),10)</f>
        <v>10</v>
      </c>
      <c r="J429" s="302">
        <f ca="1">IFERROR(__xludf.DUMMYFUNCTION("IMPORTRANGE(""https://docs.google.com/spreadsheets/d/1SX6NBoVAgQJ6U1MVXOaj8PK2l7WJ3RER9xtqwdhxkhw/edit?usp=sharing"",""ปทุมธานี!J324"")"),0)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IFERROR(__xludf.DUMMYFUNCTION("IMPORTRANGE(""https://docs.google.com/spreadsheets/d/1SX6NBoVAgQJ6U1MVXOaj8PK2l7WJ3RER9xtqwdhxkhw/edit?usp=sharing"",""ปทุมธานี!I325"")"),35)</f>
        <v>35</v>
      </c>
      <c r="J430" s="406">
        <f ca="1">IFERROR(__xludf.DUMMYFUNCTION("IMPORTRANGE(""https://docs.google.com/spreadsheets/d/1SX6NBoVAgQJ6U1MVXOaj8PK2l7WJ3RER9xtqwdhxkhw/edit?usp=sharing"",""ปทุมธานี!J325"")"),0)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IFERROR(__xludf.DUMMYFUNCTION("IMPORTRANGE(""https://docs.google.com/spreadsheets/d/1SX6NBoVAgQJ6U1MVXOaj8PK2l7WJ3RER9xtqwdhxkhw/edit?usp=sharing"",""ปทุมธานี!I326"")"),10)</f>
        <v>10</v>
      </c>
      <c r="J431" s="302">
        <f ca="1">IFERROR(__xludf.DUMMYFUNCTION("IMPORTRANGE(""https://docs.google.com/spreadsheets/d/1SX6NBoVAgQJ6U1MVXOaj8PK2l7WJ3RER9xtqwdhxkhw/edit?usp=sharing"",""ปทุมธานี!J326"")"),0)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IFERROR(__xludf.DUMMYFUNCTION("IMPORTRANGE(""https://docs.google.com/spreadsheets/d/1SX6NBoVAgQJ6U1MVXOaj8PK2l7WJ3RER9xtqwdhxkhw/edit?usp=sharing"",""ปทุมธานี!I327"")"),25)</f>
        <v>25</v>
      </c>
      <c r="J432" s="302">
        <f ca="1">IFERROR(__xludf.DUMMYFUNCTION("IMPORTRANGE(""https://docs.google.com/spreadsheets/d/1SX6NBoVAgQJ6U1MVXOaj8PK2l7WJ3RER9xtqwdhxkhw/edit?usp=sharing"",""ปทุมธานี!J327"")"),0)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IFERROR(__xludf.DUMMYFUNCTION("IMPORTRANGE(""https://docs.google.com/spreadsheets/d/1SX6NBoVAgQJ6U1MVXOaj8PK2l7WJ3RER9xtqwdhxkhw/edit?usp=sharing"",""ปทุมธานี!J328"")"),0)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IFERROR(__xludf.DUMMYFUNCTION("IMPORTRANGE(""https://docs.google.com/spreadsheets/d/1SX6NBoVAgQJ6U1MVXOaj8PK2l7WJ3RER9xtqwdhxkhw/edit?usp=sharing"",""ปทุมธานี!J329"")"),0)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IFERROR(__xludf.DUMMYFUNCTION("IMPORTRANGE(""https://docs.google.com/spreadsheets/d/1SX6NBoVAgQJ6U1MVXOaj8PK2l7WJ3RER9xtqwdhxkhw/edit?usp=sharing"",""ปทุมธานี!I330"")"),10)</f>
        <v>10</v>
      </c>
      <c r="J435" s="420">
        <f ca="1">IFERROR(__xludf.DUMMYFUNCTION("IMPORTRANGE(""https://docs.google.com/spreadsheets/d/1SX6NBoVAgQJ6U1MVXOaj8PK2l7WJ3RER9xtqwdhxkhw/edit?usp=sharing"",""ปทุมธานี!J330"")"),10)</f>
        <v>10</v>
      </c>
      <c r="K435" s="421">
        <f ca="1">IF(I435&gt;0,J435*100/I435,0)</f>
        <v>100</v>
      </c>
      <c r="L435" s="422">
        <f ca="1">IFERROR(__xludf.DUMMYFUNCTION("IMPORTRANGE(""https://docs.google.com/spreadsheets/d/1SX6NBoVAgQJ6U1MVXOaj8PK2l7WJ3RER9xtqwdhxkhw/edit?usp=sharing"",""ปทุมธานี!L330"")"),71000)</f>
        <v>71000</v>
      </c>
      <c r="M435" s="422"/>
      <c r="N435" s="422">
        <f ca="1">IFERROR(__xludf.DUMMYFUNCTION("IMPORTRANGE(""https://docs.google.com/spreadsheets/d/1SX6NBoVAgQJ6U1MVXOaj8PK2l7WJ3RER9xtqwdhxkhw/edit?usp=sharing"",""ปทุมธานี!M330"")"),39257)</f>
        <v>39257</v>
      </c>
      <c r="O435" s="422">
        <f t="shared" ref="O435:O439" ca="1" si="114">+IF(L435&gt;0,N435*100/L435,0)</f>
        <v>55.291549295774651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IFERROR(__xludf.DUMMYFUNCTION("IMPORTRANGE(""https://docs.google.com/spreadsheets/d/1SX6NBoVAgQJ6U1MVXOaj8PK2l7WJ3RER9xtqwdhxkhw/edit?usp=sharing"",""ปทุมธานี!L331"")"),0)</f>
        <v>0</v>
      </c>
      <c r="M436" s="196"/>
      <c r="N436" s="198">
        <f ca="1">IFERROR(__xludf.DUMMYFUNCTION("IMPORTRANGE(""https://docs.google.com/spreadsheets/d/1SX6NBoVAgQJ6U1MVXOaj8PK2l7WJ3RER9xtqwdhxkhw/edit?usp=sharing"",""ปทุมธานี!M331"")"),0)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IFERROR(__xludf.DUMMYFUNCTION("IMPORTRANGE(""https://docs.google.com/spreadsheets/d/1SX6NBoVAgQJ6U1MVXOaj8PK2l7WJ3RER9xtqwdhxkhw/edit?usp=sharing"",""ปทุมธานี!L332"")"),71000)</f>
        <v>71000</v>
      </c>
      <c r="M437" s="196"/>
      <c r="N437" s="198">
        <f ca="1">IFERROR(__xludf.DUMMYFUNCTION("IMPORTRANGE(""https://docs.google.com/spreadsheets/d/1SX6NBoVAgQJ6U1MVXOaj8PK2l7WJ3RER9xtqwdhxkhw/edit?usp=sharing"",""ปทุมธานี!M332"")"),39257)</f>
        <v>39257</v>
      </c>
      <c r="O437" s="198">
        <f t="shared" ca="1" si="114"/>
        <v>55.291549295774651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IFERROR(__xludf.DUMMYFUNCTION("IMPORTRANGE(""https://docs.google.com/spreadsheets/d/1SX6NBoVAgQJ6U1MVXOaj8PK2l7WJ3RER9xtqwdhxkhw/edit?usp=sharing"",""ปทุมธานี!L333"")"),0)</f>
        <v>0</v>
      </c>
      <c r="M438" s="198"/>
      <c r="N438" s="198">
        <f ca="1">IFERROR(__xludf.DUMMYFUNCTION("IMPORTRANGE(""https://docs.google.com/spreadsheets/d/1SX6NBoVAgQJ6U1MVXOaj8PK2l7WJ3RER9xtqwdhxkhw/edit?usp=sharing"",""ปทุมธานี!M333"")"),0)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IFERROR(__xludf.DUMMYFUNCTION("IMPORTRANGE(""https://docs.google.com/spreadsheets/d/1SX6NBoVAgQJ6U1MVXOaj8PK2l7WJ3RER9xtqwdhxkhw/edit?usp=sharing"",""ปทุมธานี!L334"")"),71000)</f>
        <v>71000</v>
      </c>
      <c r="M439" s="198"/>
      <c r="N439" s="198">
        <f ca="1">IFERROR(__xludf.DUMMYFUNCTION("IMPORTRANGE(""https://docs.google.com/spreadsheets/d/1SX6NBoVAgQJ6U1MVXOaj8PK2l7WJ3RER9xtqwdhxkhw/edit?usp=sharing"",""ปทุมธานี!M334"")"),39257)</f>
        <v>39257</v>
      </c>
      <c r="O439" s="198">
        <f t="shared" ca="1" si="114"/>
        <v>55.291549295774651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IFERROR(__xludf.DUMMYFUNCTION("IMPORTRANGE(""https://docs.google.com/spreadsheets/d/1SX6NBoVAgQJ6U1MVXOaj8PK2l7WJ3RER9xtqwdhxkhw/edit?usp=sharing"",""ปทุมธานี!M335"")"),38257)</f>
        <v>38257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IFERROR(__xludf.DUMMYFUNCTION("IMPORTRANGE(""https://docs.google.com/spreadsheets/d/1SX6NBoVAgQJ6U1MVXOaj8PK2l7WJ3RER9xtqwdhxkhw/edit?usp=sharing"",""ปทุมธานี!M336"")"),0)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IFERROR(__xludf.DUMMYFUNCTION("IMPORTRANGE(""https://docs.google.com/spreadsheets/d/1SX6NBoVAgQJ6U1MVXOaj8PK2l7WJ3RER9xtqwdhxkhw/edit?usp=sharing"",""ปทุมธานี!M337"")"),0)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IFERROR(__xludf.DUMMYFUNCTION("IMPORTRANGE(""https://docs.google.com/spreadsheets/d/1SX6NBoVAgQJ6U1MVXOaj8PK2l7WJ3RER9xtqwdhxkhw/edit?usp=sharing"",""ปทุมธานี!M338"")"),1000)</f>
        <v>1000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IFERROR(__xludf.DUMMYFUNCTION("IMPORTRANGE(""https://docs.google.com/spreadsheets/d/1SX6NBoVAgQJ6U1MVXOaj8PK2l7WJ3RER9xtqwdhxkhw/edit?usp=sharing"",""ปทุมธานี!J340"")"),0)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IFERROR(__xludf.DUMMYFUNCTION("IMPORTRANGE(""https://docs.google.com/spreadsheets/d/1SX6NBoVAgQJ6U1MVXOaj8PK2l7WJ3RER9xtqwdhxkhw/edit?usp=sharing"",""ปทุมธานี!J341"")"),1)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IFERROR(__xludf.DUMMYFUNCTION("IMPORTRANGE(""https://docs.google.com/spreadsheets/d/1SX6NBoVAgQJ6U1MVXOaj8PK2l7WJ3RER9xtqwdhxkhw/edit?usp=sharing"",""ปทุมธานี!J342"")"),1)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IFERROR(__xludf.DUMMYFUNCTION("IMPORTRANGE(""https://docs.google.com/spreadsheets/d/1SX6NBoVAgQJ6U1MVXOaj8PK2l7WJ3RER9xtqwdhxkhw/edit?usp=sharing"",""ปทุมธานี!J343"")"),1)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IFERROR(__xludf.DUMMYFUNCTION("IMPORTRANGE(""https://docs.google.com/spreadsheets/d/1SX6NBoVAgQJ6U1MVXOaj8PK2l7WJ3RER9xtqwdhxkhw/edit?usp=sharing"",""ปทุมธานี!I344"")"),10)</f>
        <v>10</v>
      </c>
      <c r="J449" s="230">
        <f ca="1">IFERROR(__xludf.DUMMYFUNCTION("IMPORTRANGE(""https://docs.google.com/spreadsheets/d/1SX6NBoVAgQJ6U1MVXOaj8PK2l7WJ3RER9xtqwdhxkhw/edit?usp=sharing"",""ปทุมธานี!J344"")"),10)</f>
        <v>10</v>
      </c>
      <c r="K449" s="195">
        <f t="shared" ref="K449:K452" ca="1" si="115">IF(I449&gt;0,J449*100/I449,0)</f>
        <v>100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IFERROR(__xludf.DUMMYFUNCTION("IMPORTRANGE(""https://docs.google.com/spreadsheets/d/1SX6NBoVAgQJ6U1MVXOaj8PK2l7WJ3RER9xtqwdhxkhw/edit?usp=sharing"",""ปทุมธานี!I345"")"),10)</f>
        <v>10</v>
      </c>
      <c r="J450" s="219">
        <f ca="1">IFERROR(__xludf.DUMMYFUNCTION("IMPORTRANGE(""https://docs.google.com/spreadsheets/d/1SX6NBoVAgQJ6U1MVXOaj8PK2l7WJ3RER9xtqwdhxkhw/edit?usp=sharing"",""ปทุมธานี!J345"")"),10)</f>
        <v>10</v>
      </c>
      <c r="K450" s="195">
        <f t="shared" ca="1" si="115"/>
        <v>100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IFERROR(__xludf.DUMMYFUNCTION("IMPORTRANGE(""https://docs.google.com/spreadsheets/d/1SX6NBoVAgQJ6U1MVXOaj8PK2l7WJ3RER9xtqwdhxkhw/edit?usp=sharing"",""ปทุมธานี!I346"")"),0)</f>
        <v>0</v>
      </c>
      <c r="J451" s="218">
        <f ca="1">IFERROR(__xludf.DUMMYFUNCTION("IMPORTRANGE(""https://docs.google.com/spreadsheets/d/1SX6NBoVAgQJ6U1MVXOaj8PK2l7WJ3RER9xtqwdhxkhw/edit?usp=sharing"",""ปทุมธานี!J346"")"),0)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IFERROR(__xludf.DUMMYFUNCTION("IMPORTRANGE(""https://docs.google.com/spreadsheets/d/1SX6NBoVAgQJ6U1MVXOaj8PK2l7WJ3RER9xtqwdhxkhw/edit?usp=sharing"",""ปทุมธานี!I347"")"),0)</f>
        <v>0</v>
      </c>
      <c r="J452" s="218">
        <f ca="1">IFERROR(__xludf.DUMMYFUNCTION("IMPORTRANGE(""https://docs.google.com/spreadsheets/d/1SX6NBoVAgQJ6U1MVXOaj8PK2l7WJ3RER9xtqwdhxkhw/edit?usp=sharing"",""ปทุมธานี!J347"")"),0)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IFERROR(__xludf.DUMMYFUNCTION("IMPORTRANGE(""https://docs.google.com/spreadsheets/d/1SX6NBoVAgQJ6U1MVXOaj8PK2l7WJ3RER9xtqwdhxkhw/edit?usp=sharing"",""ปทุมธานี!J348"")"),0)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IFERROR(__xludf.DUMMYFUNCTION("IMPORTRANGE(""https://docs.google.com/spreadsheets/d/1SX6NBoVAgQJ6U1MVXOaj8PK2l7WJ3RER9xtqwdhxkhw/edit?usp=sharing"",""ปทุมธานี!J349"")"),0)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IFERROR(__xludf.DUMMYFUNCTION("IMPORTRANGE(""https://docs.google.com/spreadsheets/d/1SX6NBoVAgQJ6U1MVXOaj8PK2l7WJ3RER9xtqwdhxkhw/edit?usp=sharing"",""ปทุมธานี!I350"")"),0)</f>
        <v>0</v>
      </c>
      <c r="J455" s="387">
        <f ca="1">IFERROR(__xludf.DUMMYFUNCTION("IMPORTRANGE(""https://docs.google.com/spreadsheets/d/1SX6NBoVAgQJ6U1MVXOaj8PK2l7WJ3RER9xtqwdhxkhw/edit?usp=sharing"",""ปทุมธานี!J350"")"),0)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IFERROR(__xludf.DUMMYFUNCTION("IMPORTRANGE(""https://docs.google.com/spreadsheets/d/1SX6NBoVAgQJ6U1MVXOaj8PK2l7WJ3RER9xtqwdhxkhw/edit?usp=sharing"",""ปทุมธานี!L350"")"),0)</f>
        <v>0</v>
      </c>
      <c r="M455" s="389"/>
      <c r="N455" s="389">
        <f ca="1">IFERROR(__xludf.DUMMYFUNCTION("IMPORTRANGE(""https://docs.google.com/spreadsheets/d/1SX6NBoVAgQJ6U1MVXOaj8PK2l7WJ3RER9xtqwdhxkhw/edit?usp=sharing"",""ปทุมธานี!M350"")"),0)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IFERROR(__xludf.DUMMYFUNCTION("IMPORTRANGE(""https://docs.google.com/spreadsheets/d/1SX6NBoVAgQJ6U1MVXOaj8PK2l7WJ3RER9xtqwdhxkhw/edit?usp=sharing"",""ปทุมธานี!L351"")"),0)</f>
        <v>0</v>
      </c>
      <c r="M456" s="196"/>
      <c r="N456" s="198">
        <f ca="1">IFERROR(__xludf.DUMMYFUNCTION("IMPORTRANGE(""https://docs.google.com/spreadsheets/d/1SX6NBoVAgQJ6U1MVXOaj8PK2l7WJ3RER9xtqwdhxkhw/edit?usp=sharing"",""ปทุมธานี!M351"")"),0)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IFERROR(__xludf.DUMMYFUNCTION("IMPORTRANGE(""https://docs.google.com/spreadsheets/d/1SX6NBoVAgQJ6U1MVXOaj8PK2l7WJ3RER9xtqwdhxkhw/edit?usp=sharing"",""ปทุมธานี!L352"")"),0)</f>
        <v>0</v>
      </c>
      <c r="M457" s="196"/>
      <c r="N457" s="198">
        <f ca="1">IFERROR(__xludf.DUMMYFUNCTION("IMPORTRANGE(""https://docs.google.com/spreadsheets/d/1SX6NBoVAgQJ6U1MVXOaj8PK2l7WJ3RER9xtqwdhxkhw/edit?usp=sharing"",""ปทุมธานี!M352"")"),0)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IFERROR(__xludf.DUMMYFUNCTION("IMPORTRANGE(""https://docs.google.com/spreadsheets/d/1SX6NBoVAgQJ6U1MVXOaj8PK2l7WJ3RER9xtqwdhxkhw/edit?usp=sharing"",""ปทุมธานี!L353"")"),0)</f>
        <v>0</v>
      </c>
      <c r="M458" s="198"/>
      <c r="N458" s="198">
        <f ca="1">IFERROR(__xludf.DUMMYFUNCTION("IMPORTRANGE(""https://docs.google.com/spreadsheets/d/1SX6NBoVAgQJ6U1MVXOaj8PK2l7WJ3RER9xtqwdhxkhw/edit?usp=sharing"",""ปทุมธานี!M353"")"),0)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IFERROR(__xludf.DUMMYFUNCTION("IMPORTRANGE(""https://docs.google.com/spreadsheets/d/1SX6NBoVAgQJ6U1MVXOaj8PK2l7WJ3RER9xtqwdhxkhw/edit?usp=sharing"",""ปทุมธานี!L354"")"),0)</f>
        <v>0</v>
      </c>
      <c r="M459" s="198"/>
      <c r="N459" s="198">
        <f ca="1">IFERROR(__xludf.DUMMYFUNCTION("IMPORTRANGE(""https://docs.google.com/spreadsheets/d/1SX6NBoVAgQJ6U1MVXOaj8PK2l7WJ3RER9xtqwdhxkhw/edit?usp=sharing"",""ปทุมธานี!M354"")"),0)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IFERROR(__xludf.DUMMYFUNCTION("IMPORTRANGE(""https://docs.google.com/spreadsheets/d/1SX6NBoVAgQJ6U1MVXOaj8PK2l7WJ3RER9xtqwdhxkhw/edit?usp=sharing"",""ปทุมธานี!M355"")"),0)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IFERROR(__xludf.DUMMYFUNCTION("IMPORTRANGE(""https://docs.google.com/spreadsheets/d/1SX6NBoVAgQJ6U1MVXOaj8PK2l7WJ3RER9xtqwdhxkhw/edit?usp=sharing"",""ปทุมธานี!M356"")"),0)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IFERROR(__xludf.DUMMYFUNCTION("IMPORTRANGE(""https://docs.google.com/spreadsheets/d/1SX6NBoVAgQJ6U1MVXOaj8PK2l7WJ3RER9xtqwdhxkhw/edit?usp=sharing"",""ปทุมธานี!M357"")"),0)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IFERROR(__xludf.DUMMYFUNCTION("IMPORTRANGE(""https://docs.google.com/spreadsheets/d/1SX6NBoVAgQJ6U1MVXOaj8PK2l7WJ3RER9xtqwdhxkhw/edit?usp=sharing"",""ปทุมธานี!M358"")"),0)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IFERROR(__xludf.DUMMYFUNCTION("IMPORTRANGE(""https://docs.google.com/spreadsheets/d/1SX6NBoVAgQJ6U1MVXOaj8PK2l7WJ3RER9xtqwdhxkhw/edit?usp=sharing"",""ปทุมธานี!I359"")"),0)</f>
        <v>0</v>
      </c>
      <c r="J464" s="291">
        <f ca="1">IFERROR(__xludf.DUMMYFUNCTION("IMPORTRANGE(""https://docs.google.com/spreadsheets/d/1SX6NBoVAgQJ6U1MVXOaj8PK2l7WJ3RER9xtqwdhxkhw/edit?usp=sharing"",""ปทุมธานี!J359"")"),0)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IFERROR(__xludf.DUMMYFUNCTION("IMPORTRANGE(""https://docs.google.com/spreadsheets/d/1SX6NBoVAgQJ6U1MVXOaj8PK2l7WJ3RER9xtqwdhxkhw/edit?usp=sharing"",""ปทุมธานี!I360"")"),0)</f>
        <v>0</v>
      </c>
      <c r="J465" s="428">
        <f ca="1">IFERROR(__xludf.DUMMYFUNCTION("IMPORTRANGE(""https://docs.google.com/spreadsheets/d/1SX6NBoVAgQJ6U1MVXOaj8PK2l7WJ3RER9xtqwdhxkhw/edit?usp=sharing"",""ปทุมธานี!J360"")"),0)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IFERROR(__xludf.DUMMYFUNCTION("IMPORTRANGE(""https://docs.google.com/spreadsheets/d/1SX6NBoVAgQJ6U1MVXOaj8PK2l7WJ3RER9xtqwdhxkhw/edit?usp=sharing"",""ปทุมธานี!I361"")"),0)</f>
        <v>0</v>
      </c>
      <c r="J466" s="428">
        <f ca="1">IFERROR(__xludf.DUMMYFUNCTION("IMPORTRANGE(""https://docs.google.com/spreadsheets/d/1SX6NBoVAgQJ6U1MVXOaj8PK2l7WJ3RER9xtqwdhxkhw/edit?usp=sharing"",""ปทุมธานี!J361"")"),0)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IFERROR(__xludf.DUMMYFUNCTION("IMPORTRANGE(""https://docs.google.com/spreadsheets/d/1SX6NBoVAgQJ6U1MVXOaj8PK2l7WJ3RER9xtqwdhxkhw/edit?usp=sharing"",""ปทุมธานี!I362"")"),0)</f>
        <v>0</v>
      </c>
      <c r="J467" s="219">
        <f ca="1">IFERROR(__xludf.DUMMYFUNCTION("IMPORTRANGE(""https://docs.google.com/spreadsheets/d/1SX6NBoVAgQJ6U1MVXOaj8PK2l7WJ3RER9xtqwdhxkhw/edit?usp=sharing"",""ปทุมธานี!J362"")"),0)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IFERROR(__xludf.DUMMYFUNCTION("IMPORTRANGE(""https://docs.google.com/spreadsheets/d/1SX6NBoVAgQJ6U1MVXOaj8PK2l7WJ3RER9xtqwdhxkhw/edit?usp=sharing"",""ปทุมธานี!I363"")"),0)</f>
        <v>0</v>
      </c>
      <c r="J468" s="219">
        <f ca="1">IFERROR(__xludf.DUMMYFUNCTION("IMPORTRANGE(""https://docs.google.com/spreadsheets/d/1SX6NBoVAgQJ6U1MVXOaj8PK2l7WJ3RER9xtqwdhxkhw/edit?usp=sharing"",""ปทุมธานี!J363"")"),0)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IFERROR(__xludf.DUMMYFUNCTION("IMPORTRANGE(""https://docs.google.com/spreadsheets/d/1SX6NBoVAgQJ6U1MVXOaj8PK2l7WJ3RER9xtqwdhxkhw/edit?usp=sharing"",""ปทุมธานี!I364"")"),0)</f>
        <v>0</v>
      </c>
      <c r="J469" s="219">
        <f ca="1">IFERROR(__xludf.DUMMYFUNCTION("IMPORTRANGE(""https://docs.google.com/spreadsheets/d/1SX6NBoVAgQJ6U1MVXOaj8PK2l7WJ3RER9xtqwdhxkhw/edit?usp=sharing"",""ปทุมธานี!J364"")"),0)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IFERROR(__xludf.DUMMYFUNCTION("IMPORTRANGE(""https://docs.google.com/spreadsheets/d/1SX6NBoVAgQJ6U1MVXOaj8PK2l7WJ3RER9xtqwdhxkhw/edit?usp=sharing"",""ปทุมธานี!I365"")"),0)</f>
        <v>0</v>
      </c>
      <c r="J470" s="219">
        <f ca="1">IFERROR(__xludf.DUMMYFUNCTION("IMPORTRANGE(""https://docs.google.com/spreadsheets/d/1SX6NBoVAgQJ6U1MVXOaj8PK2l7WJ3RER9xtqwdhxkhw/edit?usp=sharing"",""ปทุมธานี!J365"")"),0)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IFERROR(__xludf.DUMMYFUNCTION("IMPORTRANGE(""https://docs.google.com/spreadsheets/d/1SX6NBoVAgQJ6U1MVXOaj8PK2l7WJ3RER9xtqwdhxkhw/edit?usp=sharing"",""ปทุมธานี!I366"")"),0)</f>
        <v>0</v>
      </c>
      <c r="J471" s="219">
        <f ca="1">IFERROR(__xludf.DUMMYFUNCTION("IMPORTRANGE(""https://docs.google.com/spreadsheets/d/1SX6NBoVAgQJ6U1MVXOaj8PK2l7WJ3RER9xtqwdhxkhw/edit?usp=sharing"",""ปทุมธานี!J366"")"),0)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IFERROR(__xludf.DUMMYFUNCTION("IMPORTRANGE(""https://docs.google.com/spreadsheets/d/1SX6NBoVAgQJ6U1MVXOaj8PK2l7WJ3RER9xtqwdhxkhw/edit?usp=sharing"",""ปทุมธานี!I367"")"),0)</f>
        <v>0</v>
      </c>
      <c r="J472" s="219">
        <f ca="1">IFERROR(__xludf.DUMMYFUNCTION("IMPORTRANGE(""https://docs.google.com/spreadsheets/d/1SX6NBoVAgQJ6U1MVXOaj8PK2l7WJ3RER9xtqwdhxkhw/edit?usp=sharing"",""ปทุมธานี!J367"")"),0)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IFERROR(__xludf.DUMMYFUNCTION("IMPORTRANGE(""https://docs.google.com/spreadsheets/d/1SX6NBoVAgQJ6U1MVXOaj8PK2l7WJ3RER9xtqwdhxkhw/edit?usp=sharing"",""ปทุมธานี!I368"")"),0)</f>
        <v>0</v>
      </c>
      <c r="J473" s="428">
        <f ca="1">IFERROR(__xludf.DUMMYFUNCTION("IMPORTRANGE(""https://docs.google.com/spreadsheets/d/1SX6NBoVAgQJ6U1MVXOaj8PK2l7WJ3RER9xtqwdhxkhw/edit?usp=sharing"",""ปทุมธานี!J368"")"),0)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IFERROR(__xludf.DUMMYFUNCTION("IMPORTRANGE(""https://docs.google.com/spreadsheets/d/1SX6NBoVAgQJ6U1MVXOaj8PK2l7WJ3RER9xtqwdhxkhw/edit?usp=sharing"",""ปทุมธานี!I369"")"),0)</f>
        <v>0</v>
      </c>
      <c r="J474" s="428">
        <f ca="1">IFERROR(__xludf.DUMMYFUNCTION("IMPORTRANGE(""https://docs.google.com/spreadsheets/d/1SX6NBoVAgQJ6U1MVXOaj8PK2l7WJ3RER9xtqwdhxkhw/edit?usp=sharing"",""ปทุมธานี!J369"")"),0)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IFERROR(__xludf.DUMMYFUNCTION("IMPORTRANGE(""https://docs.google.com/spreadsheets/d/1SX6NBoVAgQJ6U1MVXOaj8PK2l7WJ3RER9xtqwdhxkhw/edit?usp=sharing"",""ปทุมธานี!I370"")"),0)</f>
        <v>0</v>
      </c>
      <c r="J475" s="219">
        <f ca="1">IFERROR(__xludf.DUMMYFUNCTION("IMPORTRANGE(""https://docs.google.com/spreadsheets/d/1SX6NBoVAgQJ6U1MVXOaj8PK2l7WJ3RER9xtqwdhxkhw/edit?usp=sharing"",""ปทุมธานี!J370"")"),0)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IFERROR(__xludf.DUMMYFUNCTION("IMPORTRANGE(""https://docs.google.com/spreadsheets/d/1SX6NBoVAgQJ6U1MVXOaj8PK2l7WJ3RER9xtqwdhxkhw/edit?usp=sharing"",""ปทุมธานี!I371"")"),0)</f>
        <v>0</v>
      </c>
      <c r="J476" s="219">
        <f ca="1">IFERROR(__xludf.DUMMYFUNCTION("IMPORTRANGE(""https://docs.google.com/spreadsheets/d/1SX6NBoVAgQJ6U1MVXOaj8PK2l7WJ3RER9xtqwdhxkhw/edit?usp=sharing"",""ปทุมธานี!J371"")"),0)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IFERROR(__xludf.DUMMYFUNCTION("IMPORTRANGE(""https://docs.google.com/spreadsheets/d/1SX6NBoVAgQJ6U1MVXOaj8PK2l7WJ3RER9xtqwdhxkhw/edit?usp=sharing"",""ปทุมธานี!I372"")"),0)</f>
        <v>0</v>
      </c>
      <c r="J477" s="219">
        <f ca="1">IFERROR(__xludf.DUMMYFUNCTION("IMPORTRANGE(""https://docs.google.com/spreadsheets/d/1SX6NBoVAgQJ6U1MVXOaj8PK2l7WJ3RER9xtqwdhxkhw/edit?usp=sharing"",""ปทุมธานี!J372"")"),0)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IFERROR(__xludf.DUMMYFUNCTION("IMPORTRANGE(""https://docs.google.com/spreadsheets/d/1SX6NBoVAgQJ6U1MVXOaj8PK2l7WJ3RER9xtqwdhxkhw/edit?usp=sharing"",""ปทุมธานี!I373"")"),0)</f>
        <v>0</v>
      </c>
      <c r="J478" s="219">
        <f ca="1">IFERROR(__xludf.DUMMYFUNCTION("IMPORTRANGE(""https://docs.google.com/spreadsheets/d/1SX6NBoVAgQJ6U1MVXOaj8PK2l7WJ3RER9xtqwdhxkhw/edit?usp=sharing"",""ปทุมธานี!J373"")"),0)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IFERROR(__xludf.DUMMYFUNCTION("IMPORTRANGE(""https://docs.google.com/spreadsheets/d/1SX6NBoVAgQJ6U1MVXOaj8PK2l7WJ3RER9xtqwdhxkhw/edit?usp=sharing"",""ปทุมธานี!I374"")"),0)</f>
        <v>0</v>
      </c>
      <c r="J479" s="219">
        <f ca="1">IFERROR(__xludf.DUMMYFUNCTION("IMPORTRANGE(""https://docs.google.com/spreadsheets/d/1SX6NBoVAgQJ6U1MVXOaj8PK2l7WJ3RER9xtqwdhxkhw/edit?usp=sharing"",""ปทุมธานี!J374"")"),0)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IFERROR(__xludf.DUMMYFUNCTION("IMPORTRANGE(""https://docs.google.com/spreadsheets/d/1SX6NBoVAgQJ6U1MVXOaj8PK2l7WJ3RER9xtqwdhxkhw/edit?usp=sharing"",""ปทุมธานี!I375"")"),0)</f>
        <v>0</v>
      </c>
      <c r="J480" s="219">
        <f ca="1">IFERROR(__xludf.DUMMYFUNCTION("IMPORTRANGE(""https://docs.google.com/spreadsheets/d/1SX6NBoVAgQJ6U1MVXOaj8PK2l7WJ3RER9xtqwdhxkhw/edit?usp=sharing"",""ปทุมธานี!J375"")"),0)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IFERROR(__xludf.DUMMYFUNCTION("IMPORTRANGE(""https://docs.google.com/spreadsheets/d/1SX6NBoVAgQJ6U1MVXOaj8PK2l7WJ3RER9xtqwdhxkhw/edit?usp=sharing"",""ปทุมธานี!I376"")"),0)</f>
        <v>0</v>
      </c>
      <c r="J481" s="428">
        <f ca="1">IFERROR(__xludf.DUMMYFUNCTION("IMPORTRANGE(""https://docs.google.com/spreadsheets/d/1SX6NBoVAgQJ6U1MVXOaj8PK2l7WJ3RER9xtqwdhxkhw/edit?usp=sharing"",""ปทุมธานี!J376"")"),0)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IFERROR(__xludf.DUMMYFUNCTION("IMPORTRANGE(""https://docs.google.com/spreadsheets/d/1SX6NBoVAgQJ6U1MVXOaj8PK2l7WJ3RER9xtqwdhxkhw/edit?usp=sharing"",""ปทุมธานี!I377"")"),0)</f>
        <v>0</v>
      </c>
      <c r="J482" s="428">
        <f ca="1">IFERROR(__xludf.DUMMYFUNCTION("IMPORTRANGE(""https://docs.google.com/spreadsheets/d/1SX6NBoVAgQJ6U1MVXOaj8PK2l7WJ3RER9xtqwdhxkhw/edit?usp=sharing"",""ปทุมธานี!J377"")"),0)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IFERROR(__xludf.DUMMYFUNCTION("IMPORTRANGE(""https://docs.google.com/spreadsheets/d/1SX6NBoVAgQJ6U1MVXOaj8PK2l7WJ3RER9xtqwdhxkhw/edit?usp=sharing"",""ปทุมธานี!I378"")"),0)</f>
        <v>0</v>
      </c>
      <c r="J483" s="219">
        <f ca="1">IFERROR(__xludf.DUMMYFUNCTION("IMPORTRANGE(""https://docs.google.com/spreadsheets/d/1SX6NBoVAgQJ6U1MVXOaj8PK2l7WJ3RER9xtqwdhxkhw/edit?usp=sharing"",""ปทุมธานี!J378"")"),0)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IFERROR(__xludf.DUMMYFUNCTION("IMPORTRANGE(""https://docs.google.com/spreadsheets/d/1SX6NBoVAgQJ6U1MVXOaj8PK2l7WJ3RER9xtqwdhxkhw/edit?usp=sharing"",""ปทุมธานี!I379"")"),0)</f>
        <v>0</v>
      </c>
      <c r="J484" s="219">
        <f ca="1">IFERROR(__xludf.DUMMYFUNCTION("IMPORTRANGE(""https://docs.google.com/spreadsheets/d/1SX6NBoVAgQJ6U1MVXOaj8PK2l7WJ3RER9xtqwdhxkhw/edit?usp=sharing"",""ปทุมธานี!J379"")"),0)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IFERROR(__xludf.DUMMYFUNCTION("IMPORTRANGE(""https://docs.google.com/spreadsheets/d/1SX6NBoVAgQJ6U1MVXOaj8PK2l7WJ3RER9xtqwdhxkhw/edit?usp=sharing"",""ปทุมธานี!I380"")"),0)</f>
        <v>0</v>
      </c>
      <c r="J485" s="219">
        <f ca="1">IFERROR(__xludf.DUMMYFUNCTION("IMPORTRANGE(""https://docs.google.com/spreadsheets/d/1SX6NBoVAgQJ6U1MVXOaj8PK2l7WJ3RER9xtqwdhxkhw/edit?usp=sharing"",""ปทุมธานี!J380"")"),0)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IFERROR(__xludf.DUMMYFUNCTION("IMPORTRANGE(""https://docs.google.com/spreadsheets/d/1SX6NBoVAgQJ6U1MVXOaj8PK2l7WJ3RER9xtqwdhxkhw/edit?usp=sharing"",""ปทุมธานี!I381"")"),0)</f>
        <v>0</v>
      </c>
      <c r="J486" s="219">
        <f ca="1">IFERROR(__xludf.DUMMYFUNCTION("IMPORTRANGE(""https://docs.google.com/spreadsheets/d/1SX6NBoVAgQJ6U1MVXOaj8PK2l7WJ3RER9xtqwdhxkhw/edit?usp=sharing"",""ปทุมธานี!J381"")"),0)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IFERROR(__xludf.DUMMYFUNCTION("IMPORTRANGE(""https://docs.google.com/spreadsheets/d/1SX6NBoVAgQJ6U1MVXOaj8PK2l7WJ3RER9xtqwdhxkhw/edit?usp=sharing"",""ปทุมธานี!I382"")"),0)</f>
        <v>0</v>
      </c>
      <c r="J487" s="428">
        <f ca="1">IFERROR(__xludf.DUMMYFUNCTION("IMPORTRANGE(""https://docs.google.com/spreadsheets/d/1SX6NBoVAgQJ6U1MVXOaj8PK2l7WJ3RER9xtqwdhxkhw/edit?usp=sharing"",""ปทุมธานี!J382"")"),0)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IFERROR(__xludf.DUMMYFUNCTION("IMPORTRANGE(""https://docs.google.com/spreadsheets/d/1SX6NBoVAgQJ6U1MVXOaj8PK2l7WJ3RER9xtqwdhxkhw/edit?usp=sharing"",""ปทุมธานี!I383"")"),0)</f>
        <v>0</v>
      </c>
      <c r="J488" s="428">
        <f ca="1">IFERROR(__xludf.DUMMYFUNCTION("IMPORTRANGE(""https://docs.google.com/spreadsheets/d/1SX6NBoVAgQJ6U1MVXOaj8PK2l7WJ3RER9xtqwdhxkhw/edit?usp=sharing"",""ปทุมธานี!J383"")"),0)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IFERROR(__xludf.DUMMYFUNCTION("IMPORTRANGE(""https://docs.google.com/spreadsheets/d/1SX6NBoVAgQJ6U1MVXOaj8PK2l7WJ3RER9xtqwdhxkhw/edit?usp=sharing"",""ปทุมธานี!I384"")"),0)</f>
        <v>0</v>
      </c>
      <c r="J489" s="219">
        <f ca="1">IFERROR(__xludf.DUMMYFUNCTION("IMPORTRANGE(""https://docs.google.com/spreadsheets/d/1SX6NBoVAgQJ6U1MVXOaj8PK2l7WJ3RER9xtqwdhxkhw/edit?usp=sharing"",""ปทุมธานี!J384"")"),0)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IFERROR(__xludf.DUMMYFUNCTION("IMPORTRANGE(""https://docs.google.com/spreadsheets/d/1SX6NBoVAgQJ6U1MVXOaj8PK2l7WJ3RER9xtqwdhxkhw/edit?usp=sharing"",""ปทุมธานี!I385"")"),0)</f>
        <v>0</v>
      </c>
      <c r="J490" s="219">
        <f ca="1">IFERROR(__xludf.DUMMYFUNCTION("IMPORTRANGE(""https://docs.google.com/spreadsheets/d/1SX6NBoVAgQJ6U1MVXOaj8PK2l7WJ3RER9xtqwdhxkhw/edit?usp=sharing"",""ปทุมธานี!J385"")"),0)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IFERROR(__xludf.DUMMYFUNCTION("IMPORTRANGE(""https://docs.google.com/spreadsheets/d/1SX6NBoVAgQJ6U1MVXOaj8PK2l7WJ3RER9xtqwdhxkhw/edit?usp=sharing"",""ปทุมธานี!I386"")"),0)</f>
        <v>0</v>
      </c>
      <c r="J491" s="219">
        <f ca="1">IFERROR(__xludf.DUMMYFUNCTION("IMPORTRANGE(""https://docs.google.com/spreadsheets/d/1SX6NBoVAgQJ6U1MVXOaj8PK2l7WJ3RER9xtqwdhxkhw/edit?usp=sharing"",""ปทุมธานี!J386"")"),0)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IFERROR(__xludf.DUMMYFUNCTION("IMPORTRANGE(""https://docs.google.com/spreadsheets/d/1SX6NBoVAgQJ6U1MVXOaj8PK2l7WJ3RER9xtqwdhxkhw/edit?usp=sharing"",""ปทุมธานี!I387"")"),0)</f>
        <v>0</v>
      </c>
      <c r="J492" s="219">
        <f ca="1">IFERROR(__xludf.DUMMYFUNCTION("IMPORTRANGE(""https://docs.google.com/spreadsheets/d/1SX6NBoVAgQJ6U1MVXOaj8PK2l7WJ3RER9xtqwdhxkhw/edit?usp=sharing"",""ปทุมธานี!J387"")"),0)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IFERROR(__xludf.DUMMYFUNCTION("IMPORTRANGE(""https://docs.google.com/spreadsheets/d/1SX6NBoVAgQJ6U1MVXOaj8PK2l7WJ3RER9xtqwdhxkhw/edit?usp=sharing"",""ปทุมธานี!I388"")"),0)</f>
        <v>0</v>
      </c>
      <c r="J493" s="219">
        <f ca="1">IFERROR(__xludf.DUMMYFUNCTION("IMPORTRANGE(""https://docs.google.com/spreadsheets/d/1SX6NBoVAgQJ6U1MVXOaj8PK2l7WJ3RER9xtqwdhxkhw/edit?usp=sharing"",""ปทุมธานี!J388"")"),0)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IFERROR(__xludf.DUMMYFUNCTION("IMPORTRANGE(""https://docs.google.com/spreadsheets/d/1SX6NBoVAgQJ6U1MVXOaj8PK2l7WJ3RER9xtqwdhxkhw/edit?usp=sharing"",""ปทุมธานี!I389"")"),0)</f>
        <v>0</v>
      </c>
      <c r="J494" s="444">
        <f ca="1">IFERROR(__xludf.DUMMYFUNCTION("IMPORTRANGE(""https://docs.google.com/spreadsheets/d/1SX6NBoVAgQJ6U1MVXOaj8PK2l7WJ3RER9xtqwdhxkhw/edit?usp=sharing"",""ปทุมธานี!J389"")"),0)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IFERROR(__xludf.DUMMYFUNCTION("IMPORTRANGE(""https://docs.google.com/spreadsheets/d/1SX6NBoVAgQJ6U1MVXOaj8PK2l7WJ3RER9xtqwdhxkhw/edit?usp=sharing"",""ปทุมธานี!I390"")"),0)</f>
        <v>0</v>
      </c>
      <c r="J495" s="444">
        <f ca="1">IFERROR(__xludf.DUMMYFUNCTION("IMPORTRANGE(""https://docs.google.com/spreadsheets/d/1SX6NBoVAgQJ6U1MVXOaj8PK2l7WJ3RER9xtqwdhxkhw/edit?usp=sharing"",""ปทุมธานี!J390"")"),0)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IFERROR(__xludf.DUMMYFUNCTION("IMPORTRANGE(""https://docs.google.com/spreadsheets/d/1SX6NBoVAgQJ6U1MVXOaj8PK2l7WJ3RER9xtqwdhxkhw/edit?usp=sharing"",""ปทุมธานี!I391"")"),0)</f>
        <v>0</v>
      </c>
      <c r="J496" s="444">
        <f ca="1">IFERROR(__xludf.DUMMYFUNCTION("IMPORTRANGE(""https://docs.google.com/spreadsheets/d/1SX6NBoVAgQJ6U1MVXOaj8PK2l7WJ3RER9xtqwdhxkhw/edit?usp=sharing"",""ปทุมธานี!J391"")"),0)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IFERROR(__xludf.DUMMYFUNCTION("IMPORTRANGE(""https://docs.google.com/spreadsheets/d/1SX6NBoVAgQJ6U1MVXOaj8PK2l7WJ3RER9xtqwdhxkhw/edit?usp=sharing"",""ปทุมธานี!I392"")"),0)</f>
        <v>0</v>
      </c>
      <c r="J497" s="451">
        <f ca="1">IFERROR(__xludf.DUMMYFUNCTION("IMPORTRANGE(""https://docs.google.com/spreadsheets/d/1SX6NBoVAgQJ6U1MVXOaj8PK2l7WJ3RER9xtqwdhxkhw/edit?usp=sharing"",""ปทุมธานี!J392"")"),0)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IFERROR(__xludf.DUMMYFUNCTION("IMPORTRANGE(""https://docs.google.com/spreadsheets/d/1SX6NBoVAgQJ6U1MVXOaj8PK2l7WJ3RER9xtqwdhxkhw/edit?usp=sharing"",""ปทุมธานี!I393"")"),0)</f>
        <v>0</v>
      </c>
      <c r="J498" s="428">
        <f ca="1">IFERROR(__xludf.DUMMYFUNCTION("IMPORTRANGE(""https://docs.google.com/spreadsheets/d/1SX6NBoVAgQJ6U1MVXOaj8PK2l7WJ3RER9xtqwdhxkhw/edit?usp=sharing"",""ปทุมธานี!J393"")"),0)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IFERROR(__xludf.DUMMYFUNCTION("IMPORTRANGE(""https://docs.google.com/spreadsheets/d/1SX6NBoVAgQJ6U1MVXOaj8PK2l7WJ3RER9xtqwdhxkhw/edit?usp=sharing"",""ปทุมธานี!I394"")"),0)</f>
        <v>0</v>
      </c>
      <c r="J499" s="428">
        <f ca="1">IFERROR(__xludf.DUMMYFUNCTION("IMPORTRANGE(""https://docs.google.com/spreadsheets/d/1SX6NBoVAgQJ6U1MVXOaj8PK2l7WJ3RER9xtqwdhxkhw/edit?usp=sharing"",""ปทุมธานี!J394"")"),0)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IFERROR(__xludf.DUMMYFUNCTION("IMPORTRANGE(""https://docs.google.com/spreadsheets/d/1SX6NBoVAgQJ6U1MVXOaj8PK2l7WJ3RER9xtqwdhxkhw/edit?usp=sharing"",""ปทุมธานี!I395"")"),0)</f>
        <v>0</v>
      </c>
      <c r="J500" s="194">
        <f ca="1">IFERROR(__xludf.DUMMYFUNCTION("IMPORTRANGE(""https://docs.google.com/spreadsheets/d/1SX6NBoVAgQJ6U1MVXOaj8PK2l7WJ3RER9xtqwdhxkhw/edit?usp=sharing"",""ปทุมธานี!J395"")"),0)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IFERROR(__xludf.DUMMYFUNCTION("IMPORTRANGE(""https://docs.google.com/spreadsheets/d/1SX6NBoVAgQJ6U1MVXOaj8PK2l7WJ3RER9xtqwdhxkhw/edit?usp=sharing"",""ปทุมธานี!I396"")"),0)</f>
        <v>0</v>
      </c>
      <c r="J501" s="194">
        <f ca="1">IFERROR(__xludf.DUMMYFUNCTION("IMPORTRANGE(""https://docs.google.com/spreadsheets/d/1SX6NBoVAgQJ6U1MVXOaj8PK2l7WJ3RER9xtqwdhxkhw/edit?usp=sharing"",""ปทุมธานี!J396"")"),0)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IFERROR(__xludf.DUMMYFUNCTION("IMPORTRANGE(""https://docs.google.com/spreadsheets/d/1SX6NBoVAgQJ6U1MVXOaj8PK2l7WJ3RER9xtqwdhxkhw/edit?usp=sharing"",""ปทุมธานี!I397"")"),0)</f>
        <v>0</v>
      </c>
      <c r="J502" s="219">
        <f ca="1">IFERROR(__xludf.DUMMYFUNCTION("IMPORTRANGE(""https://docs.google.com/spreadsheets/d/1SX6NBoVAgQJ6U1MVXOaj8PK2l7WJ3RER9xtqwdhxkhw/edit?usp=sharing"",""ปทุมธานี!J397"")"),0)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IFERROR(__xludf.DUMMYFUNCTION("IMPORTRANGE(""https://docs.google.com/spreadsheets/d/1SX6NBoVAgQJ6U1MVXOaj8PK2l7WJ3RER9xtqwdhxkhw/edit?usp=sharing"",""ปทุมธานี!I398"")"),0)</f>
        <v>0</v>
      </c>
      <c r="J503" s="219">
        <f ca="1">IFERROR(__xludf.DUMMYFUNCTION("IMPORTRANGE(""https://docs.google.com/spreadsheets/d/1SX6NBoVAgQJ6U1MVXOaj8PK2l7WJ3RER9xtqwdhxkhw/edit?usp=sharing"",""ปทุมธานี!J398"")"),0)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IFERROR(__xludf.DUMMYFUNCTION("IMPORTRANGE(""https://docs.google.com/spreadsheets/d/1SX6NBoVAgQJ6U1MVXOaj8PK2l7WJ3RER9xtqwdhxkhw/edit?usp=sharing"",""ปทุมธานี!I399"")"),0)</f>
        <v>0</v>
      </c>
      <c r="J504" s="219">
        <f ca="1">IFERROR(__xludf.DUMMYFUNCTION("IMPORTRANGE(""https://docs.google.com/spreadsheets/d/1SX6NBoVAgQJ6U1MVXOaj8PK2l7WJ3RER9xtqwdhxkhw/edit?usp=sharing"",""ปทุมธานี!J399"")"),0)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IFERROR(__xludf.DUMMYFUNCTION("IMPORTRANGE(""https://docs.google.com/spreadsheets/d/1SX6NBoVAgQJ6U1MVXOaj8PK2l7WJ3RER9xtqwdhxkhw/edit?usp=sharing"",""ปทุมธานี!I400"")"),0)</f>
        <v>0</v>
      </c>
      <c r="J505" s="219">
        <f ca="1">IFERROR(__xludf.DUMMYFUNCTION("IMPORTRANGE(""https://docs.google.com/spreadsheets/d/1SX6NBoVAgQJ6U1MVXOaj8PK2l7WJ3RER9xtqwdhxkhw/edit?usp=sharing"",""ปทุมธานี!J400"")"),0)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IFERROR(__xludf.DUMMYFUNCTION("IMPORTRANGE(""https://docs.google.com/spreadsheets/d/1SX6NBoVAgQJ6U1MVXOaj8PK2l7WJ3RER9xtqwdhxkhw/edit?usp=sharing"",""ปทุมธานี!I401"")"),0)</f>
        <v>0</v>
      </c>
      <c r="J506" s="219">
        <f ca="1">IFERROR(__xludf.DUMMYFUNCTION("IMPORTRANGE(""https://docs.google.com/spreadsheets/d/1SX6NBoVAgQJ6U1MVXOaj8PK2l7WJ3RER9xtqwdhxkhw/edit?usp=sharing"",""ปทุมธานี!J401"")"),0)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IFERROR(__xludf.DUMMYFUNCTION("IMPORTRANGE(""https://docs.google.com/spreadsheets/d/1SX6NBoVAgQJ6U1MVXOaj8PK2l7WJ3RER9xtqwdhxkhw/edit?usp=sharing"",""ปทุมธานี!I402"")"),0)</f>
        <v>0</v>
      </c>
      <c r="J507" s="219">
        <f ca="1">IFERROR(__xludf.DUMMYFUNCTION("IMPORTRANGE(""https://docs.google.com/spreadsheets/d/1SX6NBoVAgQJ6U1MVXOaj8PK2l7WJ3RER9xtqwdhxkhw/edit?usp=sharing"",""ปทุมธานี!J402"")"),0)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IFERROR(__xludf.DUMMYFUNCTION("IMPORTRANGE(""https://docs.google.com/spreadsheets/d/1SX6NBoVAgQJ6U1MVXOaj8PK2l7WJ3RER9xtqwdhxkhw/edit?usp=sharing"",""ปทุมธานี!I403"")"),0)</f>
        <v>0</v>
      </c>
      <c r="J508" s="194">
        <f ca="1">IFERROR(__xludf.DUMMYFUNCTION("IMPORTRANGE(""https://docs.google.com/spreadsheets/d/1SX6NBoVAgQJ6U1MVXOaj8PK2l7WJ3RER9xtqwdhxkhw/edit?usp=sharing"",""ปทุมธานี!J403"")"),0)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IFERROR(__xludf.DUMMYFUNCTION("IMPORTRANGE(""https://docs.google.com/spreadsheets/d/1SX6NBoVAgQJ6U1MVXOaj8PK2l7WJ3RER9xtqwdhxkhw/edit?usp=sharing"",""ปทุมธานี!I404"")"),0)</f>
        <v>0</v>
      </c>
      <c r="J509" s="194">
        <f ca="1">IFERROR(__xludf.DUMMYFUNCTION("IMPORTRANGE(""https://docs.google.com/spreadsheets/d/1SX6NBoVAgQJ6U1MVXOaj8PK2l7WJ3RER9xtqwdhxkhw/edit?usp=sharing"",""ปทุมธานี!J404"")"),0)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IFERROR(__xludf.DUMMYFUNCTION("IMPORTRANGE(""https://docs.google.com/spreadsheets/d/1SX6NBoVAgQJ6U1MVXOaj8PK2l7WJ3RER9xtqwdhxkhw/edit?usp=sharing"",""ปทุมธานี!I405"")"),0)</f>
        <v>0</v>
      </c>
      <c r="J510" s="219">
        <f ca="1">IFERROR(__xludf.DUMMYFUNCTION("IMPORTRANGE(""https://docs.google.com/spreadsheets/d/1SX6NBoVAgQJ6U1MVXOaj8PK2l7WJ3RER9xtqwdhxkhw/edit?usp=sharing"",""ปทุมธานี!J405"")"),0)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IFERROR(__xludf.DUMMYFUNCTION("IMPORTRANGE(""https://docs.google.com/spreadsheets/d/1SX6NBoVAgQJ6U1MVXOaj8PK2l7WJ3RER9xtqwdhxkhw/edit?usp=sharing"",""ปทุมธานี!I406"")"),0)</f>
        <v>0</v>
      </c>
      <c r="J511" s="219">
        <f ca="1">IFERROR(__xludf.DUMMYFUNCTION("IMPORTRANGE(""https://docs.google.com/spreadsheets/d/1SX6NBoVAgQJ6U1MVXOaj8PK2l7WJ3RER9xtqwdhxkhw/edit?usp=sharing"",""ปทุมธานี!J406"")"),0)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IFERROR(__xludf.DUMMYFUNCTION("IMPORTRANGE(""https://docs.google.com/spreadsheets/d/1SX6NBoVAgQJ6U1MVXOaj8PK2l7WJ3RER9xtqwdhxkhw/edit?usp=sharing"",""ปทุมธานี!I407"")"),0)</f>
        <v>0</v>
      </c>
      <c r="J512" s="219">
        <f ca="1">IFERROR(__xludf.DUMMYFUNCTION("IMPORTRANGE(""https://docs.google.com/spreadsheets/d/1SX6NBoVAgQJ6U1MVXOaj8PK2l7WJ3RER9xtqwdhxkhw/edit?usp=sharing"",""ปทุมธานี!J407"")"),0)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IFERROR(__xludf.DUMMYFUNCTION("IMPORTRANGE(""https://docs.google.com/spreadsheets/d/1SX6NBoVAgQJ6U1MVXOaj8PK2l7WJ3RER9xtqwdhxkhw/edit?usp=sharing"",""ปทุมธานี!I408"")"),0)</f>
        <v>0</v>
      </c>
      <c r="J513" s="219">
        <f ca="1">IFERROR(__xludf.DUMMYFUNCTION("IMPORTRANGE(""https://docs.google.com/spreadsheets/d/1SX6NBoVAgQJ6U1MVXOaj8PK2l7WJ3RER9xtqwdhxkhw/edit?usp=sharing"",""ปทุมธานี!J408"")"),0)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IFERROR(__xludf.DUMMYFUNCTION("IMPORTRANGE(""https://docs.google.com/spreadsheets/d/1SX6NBoVAgQJ6U1MVXOaj8PK2l7WJ3RER9xtqwdhxkhw/edit?usp=sharing"",""ปทุมธานี!I409"")"),0)</f>
        <v>0</v>
      </c>
      <c r="J514" s="219">
        <f ca="1">IFERROR(__xludf.DUMMYFUNCTION("IMPORTRANGE(""https://docs.google.com/spreadsheets/d/1SX6NBoVAgQJ6U1MVXOaj8PK2l7WJ3RER9xtqwdhxkhw/edit?usp=sharing"",""ปทุมธานี!J409"")"),0)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IFERROR(__xludf.DUMMYFUNCTION("IMPORTRANGE(""https://docs.google.com/spreadsheets/d/1SX6NBoVAgQJ6U1MVXOaj8PK2l7WJ3RER9xtqwdhxkhw/edit?usp=sharing"",""ปทุมธานี!I410"")"),0)</f>
        <v>0</v>
      </c>
      <c r="J515" s="219">
        <f ca="1">IFERROR(__xludf.DUMMYFUNCTION("IMPORTRANGE(""https://docs.google.com/spreadsheets/d/1SX6NBoVAgQJ6U1MVXOaj8PK2l7WJ3RER9xtqwdhxkhw/edit?usp=sharing"",""ปทุมธานี!J410"")"),0)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IFERROR(__xludf.DUMMYFUNCTION("IMPORTRANGE(""https://docs.google.com/spreadsheets/d/1SX6NBoVAgQJ6U1MVXOaj8PK2l7WJ3RER9xtqwdhxkhw/edit?usp=sharing"",""ปทุมธานี!I411"")"),0)</f>
        <v>0</v>
      </c>
      <c r="J516" s="291">
        <f ca="1">IFERROR(__xludf.DUMMYFUNCTION("IMPORTRANGE(""https://docs.google.com/spreadsheets/d/1SX6NBoVAgQJ6U1MVXOaj8PK2l7WJ3RER9xtqwdhxkhw/edit?usp=sharing"",""ปทุมธานี!J411"")"),0)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IFERROR(__xludf.DUMMYFUNCTION("IMPORTRANGE(""https://docs.google.com/spreadsheets/d/1SX6NBoVAgQJ6U1MVXOaj8PK2l7WJ3RER9xtqwdhxkhw/edit?usp=sharing"",""ปทุมธานี!I412"")"),0)</f>
        <v>0</v>
      </c>
      <c r="J517" s="304">
        <f ca="1">IFERROR(__xludf.DUMMYFUNCTION("IMPORTRANGE(""https://docs.google.com/spreadsheets/d/1SX6NBoVAgQJ6U1MVXOaj8PK2l7WJ3RER9xtqwdhxkhw/edit?usp=sharing"",""ปทุมธานี!J412"")"),0)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IFERROR(__xludf.DUMMYFUNCTION("IMPORTRANGE(""https://docs.google.com/spreadsheets/d/1SX6NBoVAgQJ6U1MVXOaj8PK2l7WJ3RER9xtqwdhxkhw/edit?usp=sharing"",""ปทุมธานี!I413"")"),0)</f>
        <v>0</v>
      </c>
      <c r="J518" s="304">
        <f ca="1">IFERROR(__xludf.DUMMYFUNCTION("IMPORTRANGE(""https://docs.google.com/spreadsheets/d/1SX6NBoVAgQJ6U1MVXOaj8PK2l7WJ3RER9xtqwdhxkhw/edit?usp=sharing"",""ปทุมธานี!J413"")"),0)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IFERROR(__xludf.DUMMYFUNCTION("IMPORTRANGE(""https://docs.google.com/spreadsheets/d/1SX6NBoVAgQJ6U1MVXOaj8PK2l7WJ3RER9xtqwdhxkhw/edit?usp=sharing"",""ปทุมธานี!I414"")"),0)</f>
        <v>0</v>
      </c>
      <c r="J519" s="218">
        <f ca="1">IFERROR(__xludf.DUMMYFUNCTION("IMPORTRANGE(""https://docs.google.com/spreadsheets/d/1SX6NBoVAgQJ6U1MVXOaj8PK2l7WJ3RER9xtqwdhxkhw/edit?usp=sharing"",""ปทุมธานี!J414"")"),0)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IFERROR(__xludf.DUMMYFUNCTION("IMPORTRANGE(""https://docs.google.com/spreadsheets/d/1SX6NBoVAgQJ6U1MVXOaj8PK2l7WJ3RER9xtqwdhxkhw/edit?usp=sharing"",""ปทุมธานี!I415"")"),0)</f>
        <v>0</v>
      </c>
      <c r="J520" s="218">
        <f ca="1">IFERROR(__xludf.DUMMYFUNCTION("IMPORTRANGE(""https://docs.google.com/spreadsheets/d/1SX6NBoVAgQJ6U1MVXOaj8PK2l7WJ3RER9xtqwdhxkhw/edit?usp=sharing"",""ปทุมธานี!J415"")"),0)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IFERROR(__xludf.DUMMYFUNCTION("IMPORTRANGE(""https://docs.google.com/spreadsheets/d/1SX6NBoVAgQJ6U1MVXOaj8PK2l7WJ3RER9xtqwdhxkhw/edit?usp=sharing"",""ปทุมธานี!I416"")"),0)</f>
        <v>0</v>
      </c>
      <c r="J521" s="218">
        <f ca="1">IFERROR(__xludf.DUMMYFUNCTION("IMPORTRANGE(""https://docs.google.com/spreadsheets/d/1SX6NBoVAgQJ6U1MVXOaj8PK2l7WJ3RER9xtqwdhxkhw/edit?usp=sharing"",""ปทุมธานี!J416"")"),0)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IFERROR(__xludf.DUMMYFUNCTION("IMPORTRANGE(""https://docs.google.com/spreadsheets/d/1SX6NBoVAgQJ6U1MVXOaj8PK2l7WJ3RER9xtqwdhxkhw/edit?usp=sharing"",""ปทุมธานี!I417"")"),0)</f>
        <v>0</v>
      </c>
      <c r="J522" s="218">
        <f ca="1">IFERROR(__xludf.DUMMYFUNCTION("IMPORTRANGE(""https://docs.google.com/spreadsheets/d/1SX6NBoVAgQJ6U1MVXOaj8PK2l7WJ3RER9xtqwdhxkhw/edit?usp=sharing"",""ปทุมธานี!J417"")"),0)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IFERROR(__xludf.DUMMYFUNCTION("IMPORTRANGE(""https://docs.google.com/spreadsheets/d/1SX6NBoVAgQJ6U1MVXOaj8PK2l7WJ3RER9xtqwdhxkhw/edit?usp=sharing"",""ปทุมธานี!I418"")"),0)</f>
        <v>0</v>
      </c>
      <c r="J523" s="218">
        <f ca="1">IFERROR(__xludf.DUMMYFUNCTION("IMPORTRANGE(""https://docs.google.com/spreadsheets/d/1SX6NBoVAgQJ6U1MVXOaj8PK2l7WJ3RER9xtqwdhxkhw/edit?usp=sharing"",""ปทุมธานี!J418"")"),0)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IFERROR(__xludf.DUMMYFUNCTION("IMPORTRANGE(""https://docs.google.com/spreadsheets/d/1SX6NBoVAgQJ6U1MVXOaj8PK2l7WJ3RER9xtqwdhxkhw/edit?usp=sharing"",""ปทุมธานี!I419"")"),0)</f>
        <v>0</v>
      </c>
      <c r="J524" s="218">
        <f ca="1">IFERROR(__xludf.DUMMYFUNCTION("IMPORTRANGE(""https://docs.google.com/spreadsheets/d/1SX6NBoVAgQJ6U1MVXOaj8PK2l7WJ3RER9xtqwdhxkhw/edit?usp=sharing"",""ปทุมธานี!J419"")"),0)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IFERROR(__xludf.DUMMYFUNCTION("IMPORTRANGE(""https://docs.google.com/spreadsheets/d/1SX6NBoVAgQJ6U1MVXOaj8PK2l7WJ3RER9xtqwdhxkhw/edit?usp=sharing"",""ปทุมธานี!I420"")"),0)</f>
        <v>0</v>
      </c>
      <c r="J525" s="304">
        <f ca="1">IFERROR(__xludf.DUMMYFUNCTION("IMPORTRANGE(""https://docs.google.com/spreadsheets/d/1SX6NBoVAgQJ6U1MVXOaj8PK2l7WJ3RER9xtqwdhxkhw/edit?usp=sharing"",""ปทุมธานี!J420"")"),0)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IFERROR(__xludf.DUMMYFUNCTION("IMPORTRANGE(""https://docs.google.com/spreadsheets/d/1SX6NBoVAgQJ6U1MVXOaj8PK2l7WJ3RER9xtqwdhxkhw/edit?usp=sharing"",""ปทุมธานี!I421"")"),0)</f>
        <v>0</v>
      </c>
      <c r="J526" s="304">
        <f ca="1">IFERROR(__xludf.DUMMYFUNCTION("IMPORTRANGE(""https://docs.google.com/spreadsheets/d/1SX6NBoVAgQJ6U1MVXOaj8PK2l7WJ3RER9xtqwdhxkhw/edit?usp=sharing"",""ปทุมธานี!J421"")"),0)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IFERROR(__xludf.DUMMYFUNCTION("IMPORTRANGE(""https://docs.google.com/spreadsheets/d/1SX6NBoVAgQJ6U1MVXOaj8PK2l7WJ3RER9xtqwdhxkhw/edit?usp=sharing"",""ปทุมธานี!I422"")"),0)</f>
        <v>0</v>
      </c>
      <c r="J527" s="219">
        <f ca="1">IFERROR(__xludf.DUMMYFUNCTION("IMPORTRANGE(""https://docs.google.com/spreadsheets/d/1SX6NBoVAgQJ6U1MVXOaj8PK2l7WJ3RER9xtqwdhxkhw/edit?usp=sharing"",""ปทุมธานี!J422"")"),0)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IFERROR(__xludf.DUMMYFUNCTION("IMPORTRANGE(""https://docs.google.com/spreadsheets/d/1SX6NBoVAgQJ6U1MVXOaj8PK2l7WJ3RER9xtqwdhxkhw/edit?usp=sharing"",""ปทุมธานี!I423"")"),0)</f>
        <v>0</v>
      </c>
      <c r="J528" s="219">
        <f ca="1">IFERROR(__xludf.DUMMYFUNCTION("IMPORTRANGE(""https://docs.google.com/spreadsheets/d/1SX6NBoVAgQJ6U1MVXOaj8PK2l7WJ3RER9xtqwdhxkhw/edit?usp=sharing"",""ปทุมธานี!J423"")"),0)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IFERROR(__xludf.DUMMYFUNCTION("IMPORTRANGE(""https://docs.google.com/spreadsheets/d/1SX6NBoVAgQJ6U1MVXOaj8PK2l7WJ3RER9xtqwdhxkhw/edit?usp=sharing"",""ปทุมธานี!I424"")"),0)</f>
        <v>0</v>
      </c>
      <c r="J529" s="219">
        <f ca="1">IFERROR(__xludf.DUMMYFUNCTION("IMPORTRANGE(""https://docs.google.com/spreadsheets/d/1SX6NBoVAgQJ6U1MVXOaj8PK2l7WJ3RER9xtqwdhxkhw/edit?usp=sharing"",""ปทุมธานี!J424"")"),0)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IFERROR(__xludf.DUMMYFUNCTION("IMPORTRANGE(""https://docs.google.com/spreadsheets/d/1SX6NBoVAgQJ6U1MVXOaj8PK2l7WJ3RER9xtqwdhxkhw/edit?usp=sharing"",""ปทุมธานี!I425"")"),0)</f>
        <v>0</v>
      </c>
      <c r="J530" s="219">
        <f ca="1">IFERROR(__xludf.DUMMYFUNCTION("IMPORTRANGE(""https://docs.google.com/spreadsheets/d/1SX6NBoVAgQJ6U1MVXOaj8PK2l7WJ3RER9xtqwdhxkhw/edit?usp=sharing"",""ปทุมธานี!J425"")"),0)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IFERROR(__xludf.DUMMYFUNCTION("IMPORTRANGE(""https://docs.google.com/spreadsheets/d/1SX6NBoVAgQJ6U1MVXOaj8PK2l7WJ3RER9xtqwdhxkhw/edit?usp=sharing"",""ปทุมธานี!I426"")"),0)</f>
        <v>0</v>
      </c>
      <c r="J531" s="219">
        <f ca="1">IFERROR(__xludf.DUMMYFUNCTION("IMPORTRANGE(""https://docs.google.com/spreadsheets/d/1SX6NBoVAgQJ6U1MVXOaj8PK2l7WJ3RER9xtqwdhxkhw/edit?usp=sharing"",""ปทุมธานี!J426"")"),0)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IFERROR(__xludf.DUMMYFUNCTION("IMPORTRANGE(""https://docs.google.com/spreadsheets/d/1SX6NBoVAgQJ6U1MVXOaj8PK2l7WJ3RER9xtqwdhxkhw/edit?usp=sharing"",""ปทุมธานี!I427"")"),0)</f>
        <v>0</v>
      </c>
      <c r="J532" s="472">
        <f ca="1">IFERROR(__xludf.DUMMYFUNCTION("IMPORTRANGE(""https://docs.google.com/spreadsheets/d/1SX6NBoVAgQJ6U1MVXOaj8PK2l7WJ3RER9xtqwdhxkhw/edit?usp=sharing"",""ปทุมธานี!J427"")"),0)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IFERROR(__xludf.DUMMYFUNCTION("IMPORTRANGE(""https://docs.google.com/spreadsheets/d/1SX6NBoVAgQJ6U1MVXOaj8PK2l7WJ3RER9xtqwdhxkhw/edit?usp=sharing"",""ปทุมธานี!I428"")"),22)</f>
        <v>22</v>
      </c>
      <c r="J533" s="420">
        <f ca="1">IFERROR(__xludf.DUMMYFUNCTION("IMPORTRANGE(""https://docs.google.com/spreadsheets/d/1SX6NBoVAgQJ6U1MVXOaj8PK2l7WJ3RER9xtqwdhxkhw/edit?usp=sharing"",""ปทุมธานี!J428"")"),22)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IFERROR(__xludf.DUMMYFUNCTION("IMPORTRANGE(""https://docs.google.com/spreadsheets/d/1SX6NBoVAgQJ6U1MVXOaj8PK2l7WJ3RER9xtqwdhxkhw/edit?usp=sharing"",""ปทุมธานี!L428"")"),34340)</f>
        <v>34340</v>
      </c>
      <c r="M533" s="422"/>
      <c r="N533" s="422">
        <f ca="1">IFERROR(__xludf.DUMMYFUNCTION("IMPORTRANGE(""https://docs.google.com/spreadsheets/d/1SX6NBoVAgQJ6U1MVXOaj8PK2l7WJ3RER9xtqwdhxkhw/edit?usp=sharing"",""ปทุมธานี!M428"")"),22527.02)</f>
        <v>22527.02</v>
      </c>
      <c r="O533" s="422">
        <f t="shared" ref="O533:O537" ca="1" si="118">+IF(L533&gt;0,N533*100/L533,0)</f>
        <v>65.599941758881769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IFERROR(__xludf.DUMMYFUNCTION("IMPORTRANGE(""https://docs.google.com/spreadsheets/d/1SX6NBoVAgQJ6U1MVXOaj8PK2l7WJ3RER9xtqwdhxkhw/edit?usp=sharing"",""ปทุมธานี!L429"")"),0)</f>
        <v>0</v>
      </c>
      <c r="M534" s="196"/>
      <c r="N534" s="198">
        <f ca="1">IFERROR(__xludf.DUMMYFUNCTION("IMPORTRANGE(""https://docs.google.com/spreadsheets/d/1SX6NBoVAgQJ6U1MVXOaj8PK2l7WJ3RER9xtqwdhxkhw/edit?usp=sharing"",""ปทุมธานี!M429"")"),0)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IFERROR(__xludf.DUMMYFUNCTION("IMPORTRANGE(""https://docs.google.com/spreadsheets/d/1SX6NBoVAgQJ6U1MVXOaj8PK2l7WJ3RER9xtqwdhxkhw/edit?usp=sharing"",""ปทุมธานี!L430"")"),34340)</f>
        <v>34340</v>
      </c>
      <c r="M535" s="196"/>
      <c r="N535" s="198">
        <f ca="1">IFERROR(__xludf.DUMMYFUNCTION("IMPORTRANGE(""https://docs.google.com/spreadsheets/d/1SX6NBoVAgQJ6U1MVXOaj8PK2l7WJ3RER9xtqwdhxkhw/edit?usp=sharing"",""ปทุมธานี!M430"")"),22527.02)</f>
        <v>22527.02</v>
      </c>
      <c r="O535" s="198">
        <f t="shared" ca="1" si="118"/>
        <v>65.599941758881769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IFERROR(__xludf.DUMMYFUNCTION("IMPORTRANGE(""https://docs.google.com/spreadsheets/d/1SX6NBoVAgQJ6U1MVXOaj8PK2l7WJ3RER9xtqwdhxkhw/edit?usp=sharing"",""ปทุมธานี!L431"")"),0)</f>
        <v>0</v>
      </c>
      <c r="M536" s="198"/>
      <c r="N536" s="198">
        <f ca="1">IFERROR(__xludf.DUMMYFUNCTION("IMPORTRANGE(""https://docs.google.com/spreadsheets/d/1SX6NBoVAgQJ6U1MVXOaj8PK2l7WJ3RER9xtqwdhxkhw/edit?usp=sharing"",""ปทุมธานี!M431"")"),0)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IFERROR(__xludf.DUMMYFUNCTION("IMPORTRANGE(""https://docs.google.com/spreadsheets/d/1SX6NBoVAgQJ6U1MVXOaj8PK2l7WJ3RER9xtqwdhxkhw/edit?usp=sharing"",""ปทุมธานี!L432"")"),34340)</f>
        <v>34340</v>
      </c>
      <c r="M537" s="198"/>
      <c r="N537" s="198">
        <f ca="1">IFERROR(__xludf.DUMMYFUNCTION("IMPORTRANGE(""https://docs.google.com/spreadsheets/d/1SX6NBoVAgQJ6U1MVXOaj8PK2l7WJ3RER9xtqwdhxkhw/edit?usp=sharing"",""ปทุมธานี!M432"")"),22527.02)</f>
        <v>22527.02</v>
      </c>
      <c r="O537" s="198">
        <f t="shared" ca="1" si="118"/>
        <v>65.599941758881769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IFERROR(__xludf.DUMMYFUNCTION("IMPORTRANGE(""https://docs.google.com/spreadsheets/d/1SX6NBoVAgQJ6U1MVXOaj8PK2l7WJ3RER9xtqwdhxkhw/edit?usp=sharing"",""ปทุมธานี!M433"")"),14700)</f>
        <v>14700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IFERROR(__xludf.DUMMYFUNCTION("IMPORTRANGE(""https://docs.google.com/spreadsheets/d/1SX6NBoVAgQJ6U1MVXOaj8PK2l7WJ3RER9xtqwdhxkhw/edit?usp=sharing"",""ปทุมธานี!M434"")"),0)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IFERROR(__xludf.DUMMYFUNCTION("IMPORTRANGE(""https://docs.google.com/spreadsheets/d/1SX6NBoVAgQJ6U1MVXOaj8PK2l7WJ3RER9xtqwdhxkhw/edit?usp=sharing"",""ปทุมธานี!M435"")"),0)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IFERROR(__xludf.DUMMYFUNCTION("IMPORTRANGE(""https://docs.google.com/spreadsheets/d/1SX6NBoVAgQJ6U1MVXOaj8PK2l7WJ3RER9xtqwdhxkhw/edit?usp=sharing"",""ปทุมธานี!M436"")"),7827.02)</f>
        <v>7827.02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IFERROR(__xludf.DUMMYFUNCTION("IMPORTRANGE(""https://docs.google.com/spreadsheets/d/1SX6NBoVAgQJ6U1MVXOaj8PK2l7WJ3RER9xtqwdhxkhw/edit?usp=sharing"",""ปทุมธานี!J438"")"),0)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IFERROR(__xludf.DUMMYFUNCTION("IMPORTRANGE(""https://docs.google.com/spreadsheets/d/1SX6NBoVAgQJ6U1MVXOaj8PK2l7WJ3RER9xtqwdhxkhw/edit?usp=sharing"",""ปทุมธานี!J439"")"),1)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IFERROR(__xludf.DUMMYFUNCTION("IMPORTRANGE(""https://docs.google.com/spreadsheets/d/1SX6NBoVAgQJ6U1MVXOaj8PK2l7WJ3RER9xtqwdhxkhw/edit?usp=sharing"",""ปทุมธานี!J440"")"),1)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IFERROR(__xludf.DUMMYFUNCTION("IMPORTRANGE(""https://docs.google.com/spreadsheets/d/1SX6NBoVAgQJ6U1MVXOaj8PK2l7WJ3RER9xtqwdhxkhw/edit?usp=sharing"",""ปทุมธานี!J441"")"),1)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IFERROR(__xludf.DUMMYFUNCTION("IMPORTRANGE(""https://docs.google.com/spreadsheets/d/1SX6NBoVAgQJ6U1MVXOaj8PK2l7WJ3RER9xtqwdhxkhw/edit?usp=sharing"",""ปทุมธานี!I442"")"),22)</f>
        <v>22</v>
      </c>
      <c r="J547" s="219">
        <f ca="1">IFERROR(__xludf.DUMMYFUNCTION("IMPORTRANGE(""https://docs.google.com/spreadsheets/d/1SX6NBoVAgQJ6U1MVXOaj8PK2l7WJ3RER9xtqwdhxkhw/edit?usp=sharing"",""ปทุมธานี!J442"")"),22)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IFERROR(__xludf.DUMMYFUNCTION("IMPORTRANGE(""https://docs.google.com/spreadsheets/d/1SX6NBoVAgQJ6U1MVXOaj8PK2l7WJ3RER9xtqwdhxkhw/edit?usp=sharing"",""ปทุมธานี!J166"")"),0)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IFERROR(__xludf.DUMMYFUNCTION("IMPORTRANGE(""https://docs.google.com/spreadsheets/d/1SX6NBoVAgQJ6U1MVXOaj8PK2l7WJ3RER9xtqwdhxkhw/edit?usp=sharing"",""ปทุมธานี!J444"")"),0)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IFERROR(__xludf.DUMMYFUNCTION("IMPORTRANGE(""https://docs.google.com/spreadsheets/d/1SX6NBoVAgQJ6U1MVXOaj8PK2l7WJ3RER9xtqwdhxkhw/edit?usp=sharing"",""ปทุมธานี!J445"")"),0)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IFERROR(__xludf.DUMMYFUNCTION("IMPORTRANGE(""https://docs.google.com/spreadsheets/d/1SX6NBoVAgQJ6U1MVXOaj8PK2l7WJ3RER9xtqwdhxkhw/edit?usp=sharing"",""ปทุมธานี!I446"")"),0)</f>
        <v>0</v>
      </c>
      <c r="J551" s="420">
        <f ca="1">IFERROR(__xludf.DUMMYFUNCTION("IMPORTRANGE(""https://docs.google.com/spreadsheets/d/1SX6NBoVAgQJ6U1MVXOaj8PK2l7WJ3RER9xtqwdhxkhw/edit?usp=sharing"",""ปทุมธานี!J446"")"),0)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IFERROR(__xludf.DUMMYFUNCTION("IMPORTRANGE(""https://docs.google.com/spreadsheets/d/1SX6NBoVAgQJ6U1MVXOaj8PK2l7WJ3RER9xtqwdhxkhw/edit?usp=sharing"",""ปทุมธานี!L446"")"),0)</f>
        <v>0</v>
      </c>
      <c r="M551" s="422"/>
      <c r="N551" s="422">
        <f ca="1">IFERROR(__xludf.DUMMYFUNCTION("IMPORTRANGE(""https://docs.google.com/spreadsheets/d/1SX6NBoVAgQJ6U1MVXOaj8PK2l7WJ3RER9xtqwdhxkhw/edit?usp=sharing"",""ปทุมธานี!M446"")"),0)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IFERROR(__xludf.DUMMYFUNCTION("IMPORTRANGE(""https://docs.google.com/spreadsheets/d/1SX6NBoVAgQJ6U1MVXOaj8PK2l7WJ3RER9xtqwdhxkhw/edit?usp=sharing"",""ปทุมธานี!L447"")"),0)</f>
        <v>0</v>
      </c>
      <c r="M552" s="196"/>
      <c r="N552" s="198">
        <f ca="1">IFERROR(__xludf.DUMMYFUNCTION("IMPORTRANGE(""https://docs.google.com/spreadsheets/d/1SX6NBoVAgQJ6U1MVXOaj8PK2l7WJ3RER9xtqwdhxkhw/edit?usp=sharing"",""ปทุมธานี!M447"")"),0)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IFERROR(__xludf.DUMMYFUNCTION("IMPORTRANGE(""https://docs.google.com/spreadsheets/d/1SX6NBoVAgQJ6U1MVXOaj8PK2l7WJ3RER9xtqwdhxkhw/edit?usp=sharing"",""ปทุมธานี!L448"")"),0)</f>
        <v>0</v>
      </c>
      <c r="M553" s="196"/>
      <c r="N553" s="198">
        <f ca="1">IFERROR(__xludf.DUMMYFUNCTION("IMPORTRANGE(""https://docs.google.com/spreadsheets/d/1SX6NBoVAgQJ6U1MVXOaj8PK2l7WJ3RER9xtqwdhxkhw/edit?usp=sharing"",""ปทุมธานี!M448"")"),0)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IFERROR(__xludf.DUMMYFUNCTION("IMPORTRANGE(""https://docs.google.com/spreadsheets/d/1SX6NBoVAgQJ6U1MVXOaj8PK2l7WJ3RER9xtqwdhxkhw/edit?usp=sharing"",""ปทุมธานี!L449"")"),0)</f>
        <v>0</v>
      </c>
      <c r="M554" s="198"/>
      <c r="N554" s="198">
        <f ca="1">IFERROR(__xludf.DUMMYFUNCTION("IMPORTRANGE(""https://docs.google.com/spreadsheets/d/1SX6NBoVAgQJ6U1MVXOaj8PK2l7WJ3RER9xtqwdhxkhw/edit?usp=sharing"",""ปทุมธานี!M449"")"),0)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IFERROR(__xludf.DUMMYFUNCTION("IMPORTRANGE(""https://docs.google.com/spreadsheets/d/1SX6NBoVAgQJ6U1MVXOaj8PK2l7WJ3RER9xtqwdhxkhw/edit?usp=sharing"",""ปทุมธานี!L450"")"),0)</f>
        <v>0</v>
      </c>
      <c r="M555" s="198"/>
      <c r="N555" s="198">
        <f ca="1">IFERROR(__xludf.DUMMYFUNCTION("IMPORTRANGE(""https://docs.google.com/spreadsheets/d/1SX6NBoVAgQJ6U1MVXOaj8PK2l7WJ3RER9xtqwdhxkhw/edit?usp=sharing"",""ปทุมธานี!M450"")"),0)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IFERROR(__xludf.DUMMYFUNCTION("IMPORTRANGE(""https://docs.google.com/spreadsheets/d/1SX6NBoVAgQJ6U1MVXOaj8PK2l7WJ3RER9xtqwdhxkhw/edit?usp=sharing"",""ปทุมธานี!M451"")"),0)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IFERROR(__xludf.DUMMYFUNCTION("IMPORTRANGE(""https://docs.google.com/spreadsheets/d/1SX6NBoVAgQJ6U1MVXOaj8PK2l7WJ3RER9xtqwdhxkhw/edit?usp=sharing"",""ปทุมธานี!M452"")"),0)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IFERROR(__xludf.DUMMYFUNCTION("IMPORTRANGE(""https://docs.google.com/spreadsheets/d/1SX6NBoVAgQJ6U1MVXOaj8PK2l7WJ3RER9xtqwdhxkhw/edit?usp=sharing"",""ปทุมธานี!M453"")"),0)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IFERROR(__xludf.DUMMYFUNCTION("IMPORTRANGE(""https://docs.google.com/spreadsheets/d/1SX6NBoVAgQJ6U1MVXOaj8PK2l7WJ3RER9xtqwdhxkhw/edit?usp=sharing"",""ปทุมธานี!M454"")"),0)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IFERROR(__xludf.DUMMYFUNCTION("IMPORTRANGE(""https://docs.google.com/spreadsheets/d/1SX6NBoVAgQJ6U1MVXOaj8PK2l7WJ3RER9xtqwdhxkhw/edit?usp=sharing"",""ปทุมธานี!I455"")"),0)</f>
        <v>0</v>
      </c>
      <c r="J560" s="194">
        <f ca="1">IFERROR(__xludf.DUMMYFUNCTION("IMPORTRANGE(""https://docs.google.com/spreadsheets/d/1SX6NBoVAgQJ6U1MVXOaj8PK2l7WJ3RER9xtqwdhxkhw/edit?usp=sharing"",""ปทุมธานี!J455"")"),0)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IFERROR(__xludf.DUMMYFUNCTION("IMPORTRANGE(""https://docs.google.com/spreadsheets/d/1SX6NBoVAgQJ6U1MVXOaj8PK2l7WJ3RER9xtqwdhxkhw/edit?usp=sharing"",""ปทุมธานี!I456"")"),0)</f>
        <v>0</v>
      </c>
      <c r="J561" s="218">
        <f ca="1">IFERROR(__xludf.DUMMYFUNCTION("IMPORTRANGE(""https://docs.google.com/spreadsheets/d/1SX6NBoVAgQJ6U1MVXOaj8PK2l7WJ3RER9xtqwdhxkhw/edit?usp=sharing"",""ปทุมธานี!J456"")"),0)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IFERROR(__xludf.DUMMYFUNCTION("IMPORTRANGE(""https://docs.google.com/spreadsheets/d/1SX6NBoVAgQJ6U1MVXOaj8PK2l7WJ3RER9xtqwdhxkhw/edit?usp=sharing"",""ปทุมธานี!I457"")"),"")</f>
        <v/>
      </c>
      <c r="J562" s="218" t="str">
        <f ca="1">IFERROR(__xludf.DUMMYFUNCTION("IMPORTRANGE(""https://docs.google.com/spreadsheets/d/1SX6NBoVAgQJ6U1MVXOaj8PK2l7WJ3RER9xtqwdhxkhw/edit?usp=sharing"",""ปทุมธานี!J457"")"),"")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IFERROR(__xludf.DUMMYFUNCTION("IMPORTRANGE(""https://docs.google.com/spreadsheets/d/1SX6NBoVAgQJ6U1MVXOaj8PK2l7WJ3RER9xtqwdhxkhw/edit?usp=sharing"",""ปทุมธานี!I458"")"),"")</f>
        <v/>
      </c>
      <c r="J563" s="218" t="str">
        <f ca="1">IFERROR(__xludf.DUMMYFUNCTION("IMPORTRANGE(""https://docs.google.com/spreadsheets/d/1SX6NBoVAgQJ6U1MVXOaj8PK2l7WJ3RER9xtqwdhxkhw/edit?usp=sharing"",""ปทุมธานี!J458"")"),"")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IFERROR(__xludf.DUMMYFUNCTION("IMPORTRANGE(""https://docs.google.com/spreadsheets/d/1SX6NBoVAgQJ6U1MVXOaj8PK2l7WJ3RER9xtqwdhxkhw/edit?usp=sharing"",""ปทุมธานี!I459"")"),200)</f>
        <v>200</v>
      </c>
      <c r="J564" s="387">
        <f ca="1">IFERROR(__xludf.DUMMYFUNCTION("IMPORTRANGE(""https://docs.google.com/spreadsheets/d/1SX6NBoVAgQJ6U1MVXOaj8PK2l7WJ3RER9xtqwdhxkhw/edit?usp=sharing"",""ปทุมธานี!J459"")"),232)</f>
        <v>232</v>
      </c>
      <c r="K564" s="388">
        <f t="shared" ca="1" si="121"/>
        <v>116</v>
      </c>
      <c r="L564" s="389">
        <f ca="1">IFERROR(__xludf.DUMMYFUNCTION("IMPORTRANGE(""https://docs.google.com/spreadsheets/d/1SX6NBoVAgQJ6U1MVXOaj8PK2l7WJ3RER9xtqwdhxkhw/edit?usp=sharing"",""ปทุมธานี!L459"")"),126080)</f>
        <v>126080</v>
      </c>
      <c r="M564" s="389"/>
      <c r="N564" s="389">
        <f ca="1">IFERROR(__xludf.DUMMYFUNCTION("IMPORTRANGE(""https://docs.google.com/spreadsheets/d/1SX6NBoVAgQJ6U1MVXOaj8PK2l7WJ3RER9xtqwdhxkhw/edit?usp=sharing"",""ปทุมธานี!M459"")"),11000)</f>
        <v>11000</v>
      </c>
      <c r="O564" s="389">
        <f t="shared" ref="O564:O568" ca="1" si="122">+IF(L564&gt;0,N564*100/L564,0)</f>
        <v>8.7246192893401009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IFERROR(__xludf.DUMMYFUNCTION("IMPORTRANGE(""https://docs.google.com/spreadsheets/d/1SX6NBoVAgQJ6U1MVXOaj8PK2l7WJ3RER9xtqwdhxkhw/edit?usp=sharing"",""ปทุมธานี!L460"")"),0)</f>
        <v>0</v>
      </c>
      <c r="M565" s="196"/>
      <c r="N565" s="198">
        <f ca="1">IFERROR(__xludf.DUMMYFUNCTION("IMPORTRANGE(""https://docs.google.com/spreadsheets/d/1SX6NBoVAgQJ6U1MVXOaj8PK2l7WJ3RER9xtqwdhxkhw/edit?usp=sharing"",""ปทุมธานี!M460"")"),0)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IFERROR(__xludf.DUMMYFUNCTION("IMPORTRANGE(""https://docs.google.com/spreadsheets/d/1SX6NBoVAgQJ6U1MVXOaj8PK2l7WJ3RER9xtqwdhxkhw/edit?usp=sharing"",""ปทุมธานี!L461"")"),126080)</f>
        <v>126080</v>
      </c>
      <c r="M566" s="196"/>
      <c r="N566" s="198">
        <f ca="1">IFERROR(__xludf.DUMMYFUNCTION("IMPORTRANGE(""https://docs.google.com/spreadsheets/d/1SX6NBoVAgQJ6U1MVXOaj8PK2l7WJ3RER9xtqwdhxkhw/edit?usp=sharing"",""ปทุมธานี!M461"")"),11000)</f>
        <v>11000</v>
      </c>
      <c r="O566" s="198">
        <f t="shared" ca="1" si="122"/>
        <v>8.7246192893401009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IFERROR(__xludf.DUMMYFUNCTION("IMPORTRANGE(""https://docs.google.com/spreadsheets/d/1SX6NBoVAgQJ6U1MVXOaj8PK2l7WJ3RER9xtqwdhxkhw/edit?usp=sharing"",""ปทุมธานี!L462"")"),0)</f>
        <v>0</v>
      </c>
      <c r="M567" s="198"/>
      <c r="N567" s="198">
        <f ca="1">IFERROR(__xludf.DUMMYFUNCTION("IMPORTRANGE(""https://docs.google.com/spreadsheets/d/1SX6NBoVAgQJ6U1MVXOaj8PK2l7WJ3RER9xtqwdhxkhw/edit?usp=sharing"",""ปทุมธานี!M462"")"),0)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IFERROR(__xludf.DUMMYFUNCTION("IMPORTRANGE(""https://docs.google.com/spreadsheets/d/1SX6NBoVAgQJ6U1MVXOaj8PK2l7WJ3RER9xtqwdhxkhw/edit?usp=sharing"",""ปทุมธานี!L463"")"),126080)</f>
        <v>126080</v>
      </c>
      <c r="M568" s="198"/>
      <c r="N568" s="198">
        <f ca="1">IFERROR(__xludf.DUMMYFUNCTION("IMPORTRANGE(""https://docs.google.com/spreadsheets/d/1SX6NBoVAgQJ6U1MVXOaj8PK2l7WJ3RER9xtqwdhxkhw/edit?usp=sharing"",""ปทุมธานี!M463"")"),11000)</f>
        <v>11000</v>
      </c>
      <c r="O568" s="198">
        <f t="shared" ca="1" si="122"/>
        <v>8.7246192893401009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IFERROR(__xludf.DUMMYFUNCTION("IMPORTRANGE(""https://docs.google.com/spreadsheets/d/1SX6NBoVAgQJ6U1MVXOaj8PK2l7WJ3RER9xtqwdhxkhw/edit?usp=sharing"",""ปทุมธานี!M464"")"),0)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IFERROR(__xludf.DUMMYFUNCTION("IMPORTRANGE(""https://docs.google.com/spreadsheets/d/1SX6NBoVAgQJ6U1MVXOaj8PK2l7WJ3RER9xtqwdhxkhw/edit?usp=sharing"",""ปทุมธานี!M465"")"),0)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IFERROR(__xludf.DUMMYFUNCTION("IMPORTRANGE(""https://docs.google.com/spreadsheets/d/1SX6NBoVAgQJ6U1MVXOaj8PK2l7WJ3RER9xtqwdhxkhw/edit?usp=sharing"",""ปทุมธานี!M466"")"),11000)</f>
        <v>11000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IFERROR(__xludf.DUMMYFUNCTION("IMPORTRANGE(""https://docs.google.com/spreadsheets/d/1SX6NBoVAgQJ6U1MVXOaj8PK2l7WJ3RER9xtqwdhxkhw/edit?usp=sharing"",""ปทุมธานี!M467"")"),0)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IFERROR(__xludf.DUMMYFUNCTION("IMPORTRANGE(""https://docs.google.com/spreadsheets/d/1SX6NBoVAgQJ6U1MVXOaj8PK2l7WJ3RER9xtqwdhxkhw/edit?usp=sharing"",""ปทุมธานี!I468"")"),200)</f>
        <v>200</v>
      </c>
      <c r="J573" s="428">
        <f ca="1">IFERROR(__xludf.DUMMYFUNCTION("IMPORTRANGE(""https://docs.google.com/spreadsheets/d/1SX6NBoVAgQJ6U1MVXOaj8PK2l7WJ3RER9xtqwdhxkhw/edit?usp=sharing"",""ปทุมธานี!J468"")"),232)</f>
        <v>232</v>
      </c>
      <c r="K573" s="231">
        <f ca="1">IF(I573&gt;0,J573*100/I573,0)</f>
        <v>116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IFERROR(__xludf.DUMMYFUNCTION("IMPORTRANGE(""https://docs.google.com/spreadsheets/d/1SX6NBoVAgQJ6U1MVXOaj8PK2l7WJ3RER9xtqwdhxkhw/edit?usp=sharing"",""ปทุมธานี!I470"")"),0)</f>
        <v>0</v>
      </c>
      <c r="J575" s="219">
        <f ca="1">IFERROR(__xludf.DUMMYFUNCTION("IMPORTRANGE(""https://docs.google.com/spreadsheets/d/1SX6NBoVAgQJ6U1MVXOaj8PK2l7WJ3RER9xtqwdhxkhw/edit?usp=sharing"",""ปทุมธานี!J470"")"),0)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IFERROR(__xludf.DUMMYFUNCTION("IMPORTRANGE(""https://docs.google.com/spreadsheets/d/1SX6NBoVAgQJ6U1MVXOaj8PK2l7WJ3RER9xtqwdhxkhw/edit?usp=sharing"",""ปทุมธานี!I471"")"),0)</f>
        <v>0</v>
      </c>
      <c r="J576" s="219">
        <f ca="1">IFERROR(__xludf.DUMMYFUNCTION("IMPORTRANGE(""https://docs.google.com/spreadsheets/d/1SX6NBoVAgQJ6U1MVXOaj8PK2l7WJ3RER9xtqwdhxkhw/edit?usp=sharing"",""ปทุมธานี!J471"")"),0)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IFERROR(__xludf.DUMMYFUNCTION("IMPORTRANGE(""https://docs.google.com/spreadsheets/d/1SX6NBoVAgQJ6U1MVXOaj8PK2l7WJ3RER9xtqwdhxkhw/edit?usp=sharing"",""ปทุมธานี!I472"")"),0)</f>
        <v>0</v>
      </c>
      <c r="J577" s="219">
        <f ca="1">IFERROR(__xludf.DUMMYFUNCTION("IMPORTRANGE(""https://docs.google.com/spreadsheets/d/1SX6NBoVAgQJ6U1MVXOaj8PK2l7WJ3RER9xtqwdhxkhw/edit?usp=sharing"",""ปทุมธานี!J472"")"),232)</f>
        <v>232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IFERROR(__xludf.DUMMYFUNCTION("IMPORTRANGE(""https://docs.google.com/spreadsheets/d/1SX6NBoVAgQJ6U1MVXOaj8PK2l7WJ3RER9xtqwdhxkhw/edit?usp=sharing"",""ปทุมธานี!I473"")"),0)</f>
        <v>0</v>
      </c>
      <c r="J578" s="219">
        <f ca="1">IFERROR(__xludf.DUMMYFUNCTION("IMPORTRANGE(""https://docs.google.com/spreadsheets/d/1SX6NBoVAgQJ6U1MVXOaj8PK2l7WJ3RER9xtqwdhxkhw/edit?usp=sharing"",""ปทุมธานี!J473"")"),0)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IFERROR(__xludf.DUMMYFUNCTION("IMPORTRANGE(""https://docs.google.com/spreadsheets/d/1SX6NBoVAgQJ6U1MVXOaj8PK2l7WJ3RER9xtqwdhxkhw/edit?usp=sharing"",""ปทุมธานี!I474"")"),0)</f>
        <v>0</v>
      </c>
      <c r="J579" s="219">
        <f ca="1">IFERROR(__xludf.DUMMYFUNCTION("IMPORTRANGE(""https://docs.google.com/spreadsheets/d/1SX6NBoVAgQJ6U1MVXOaj8PK2l7WJ3RER9xtqwdhxkhw/edit?usp=sharing"",""ปทุมธานี!J474"")"),0)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IFERROR(__xludf.DUMMYFUNCTION("IMPORTRANGE(""https://docs.google.com/spreadsheets/d/1SX6NBoVAgQJ6U1MVXOaj8PK2l7WJ3RER9xtqwdhxkhw/edit?usp=sharing"",""ปทุมธานี!I475"")"),0)</f>
        <v>0</v>
      </c>
      <c r="J580" s="387">
        <f ca="1">IFERROR(__xludf.DUMMYFUNCTION("IMPORTRANGE(""https://docs.google.com/spreadsheets/d/1SX6NBoVAgQJ6U1MVXOaj8PK2l7WJ3RER9xtqwdhxkhw/edit?usp=sharing"",""ปทุมธานี!J475"")"),0)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IFERROR(__xludf.DUMMYFUNCTION("IMPORTRANGE(""https://docs.google.com/spreadsheets/d/1SX6NBoVAgQJ6U1MVXOaj8PK2l7WJ3RER9xtqwdhxkhw/edit?usp=sharing"",""ปทุมธานี!L475"")"),0)</f>
        <v>0</v>
      </c>
      <c r="M580" s="389"/>
      <c r="N580" s="389">
        <f ca="1">IFERROR(__xludf.DUMMYFUNCTION("IMPORTRANGE(""https://docs.google.com/spreadsheets/d/1SX6NBoVAgQJ6U1MVXOaj8PK2l7WJ3RER9xtqwdhxkhw/edit?usp=sharing"",""ปทุมธานี!M475"")"),0)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IFERROR(__xludf.DUMMYFUNCTION("IMPORTRANGE(""https://docs.google.com/spreadsheets/d/1SX6NBoVAgQJ6U1MVXOaj8PK2l7WJ3RER9xtqwdhxkhw/edit?usp=sharing"",""ปทุมธานี!L476"")"),0)</f>
        <v>0</v>
      </c>
      <c r="M581" s="196"/>
      <c r="N581" s="198">
        <f ca="1">IFERROR(__xludf.DUMMYFUNCTION("IMPORTRANGE(""https://docs.google.com/spreadsheets/d/1SX6NBoVAgQJ6U1MVXOaj8PK2l7WJ3RER9xtqwdhxkhw/edit?usp=sharing"",""ปทุมธานี!M476"")"),0)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IFERROR(__xludf.DUMMYFUNCTION("IMPORTRANGE(""https://docs.google.com/spreadsheets/d/1SX6NBoVAgQJ6U1MVXOaj8PK2l7WJ3RER9xtqwdhxkhw/edit?usp=sharing"",""ปทุมธานี!L477"")"),0)</f>
        <v>0</v>
      </c>
      <c r="M582" s="196"/>
      <c r="N582" s="198">
        <f ca="1">IFERROR(__xludf.DUMMYFUNCTION("IMPORTRANGE(""https://docs.google.com/spreadsheets/d/1SX6NBoVAgQJ6U1MVXOaj8PK2l7WJ3RER9xtqwdhxkhw/edit?usp=sharing"",""ปทุมธานี!M477"")"),0)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IFERROR(__xludf.DUMMYFUNCTION("IMPORTRANGE(""https://docs.google.com/spreadsheets/d/1SX6NBoVAgQJ6U1MVXOaj8PK2l7WJ3RER9xtqwdhxkhw/edit?usp=sharing"",""ปทุมธานี!L478"")"),0)</f>
        <v>0</v>
      </c>
      <c r="M583" s="198"/>
      <c r="N583" s="198">
        <f ca="1">IFERROR(__xludf.DUMMYFUNCTION("IMPORTRANGE(""https://docs.google.com/spreadsheets/d/1SX6NBoVAgQJ6U1MVXOaj8PK2l7WJ3RER9xtqwdhxkhw/edit?usp=sharing"",""ปทุมธานี!M478"")"),0)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IFERROR(__xludf.DUMMYFUNCTION("IMPORTRANGE(""https://docs.google.com/spreadsheets/d/1SX6NBoVAgQJ6U1MVXOaj8PK2l7WJ3RER9xtqwdhxkhw/edit?usp=sharing"",""ปทุมธานี!L479"")"),0)</f>
        <v>0</v>
      </c>
      <c r="M584" s="198"/>
      <c r="N584" s="198">
        <f ca="1">IFERROR(__xludf.DUMMYFUNCTION("IMPORTRANGE(""https://docs.google.com/spreadsheets/d/1SX6NBoVAgQJ6U1MVXOaj8PK2l7WJ3RER9xtqwdhxkhw/edit?usp=sharing"",""ปทุมธานี!M479"")"),0)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IFERROR(__xludf.DUMMYFUNCTION("IMPORTRANGE(""https://docs.google.com/spreadsheets/d/1SX6NBoVAgQJ6U1MVXOaj8PK2l7WJ3RER9xtqwdhxkhw/edit?usp=sharing"",""ปทุมธานี!M480"")"),0)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IFERROR(__xludf.DUMMYFUNCTION("IMPORTRANGE(""https://docs.google.com/spreadsheets/d/1SX6NBoVAgQJ6U1MVXOaj8PK2l7WJ3RER9xtqwdhxkhw/edit?usp=sharing"",""ปทุมธานี!M481"")"),0)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IFERROR(__xludf.DUMMYFUNCTION("IMPORTRANGE(""https://docs.google.com/spreadsheets/d/1SX6NBoVAgQJ6U1MVXOaj8PK2l7WJ3RER9xtqwdhxkhw/edit?usp=sharing"",""ปทุมธานี!M482"")"),0)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IFERROR(__xludf.DUMMYFUNCTION("IMPORTRANGE(""https://docs.google.com/spreadsheets/d/1SX6NBoVAgQJ6U1MVXOaj8PK2l7WJ3RER9xtqwdhxkhw/edit?usp=sharing"",""ปทุมธานี!M483"")"),0)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IFERROR(__xludf.DUMMYFUNCTION("IMPORTRANGE(""https://docs.google.com/spreadsheets/d/1SX6NBoVAgQJ6U1MVXOaj8PK2l7WJ3RER9xtqwdhxkhw/edit?usp=sharing"",""ปทุมธานี!I484"")"),0)</f>
        <v>0</v>
      </c>
      <c r="J589" s="218">
        <f ca="1">IFERROR(__xludf.DUMMYFUNCTION("IMPORTRANGE(""https://docs.google.com/spreadsheets/d/1SX6NBoVAgQJ6U1MVXOaj8PK2l7WJ3RER9xtqwdhxkhw/edit?usp=sharing"",""ปทุมธานี!J484"")"),0)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IFERROR(__xludf.DUMMYFUNCTION("IMPORTRANGE(""https://docs.google.com/spreadsheets/d/1SX6NBoVAgQJ6U1MVXOaj8PK2l7WJ3RER9xtqwdhxkhw/edit?usp=sharing"",""ปทุมธานี!I485"")"),0)</f>
        <v>0</v>
      </c>
      <c r="J590" s="218">
        <f ca="1">IFERROR(__xludf.DUMMYFUNCTION("IMPORTRANGE(""https://docs.google.com/spreadsheets/d/1SX6NBoVAgQJ6U1MVXOaj8PK2l7WJ3RER9xtqwdhxkhw/edit?usp=sharing"",""ปทุมธานี!J485"")"),0)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IFERROR(__xludf.DUMMYFUNCTION("IMPORTRANGE(""https://docs.google.com/spreadsheets/d/1SX6NBoVAgQJ6U1MVXOaj8PK2l7WJ3RER9xtqwdhxkhw/edit?usp=sharing"",""ปทุมธานี!I486"")"),0)</f>
        <v>0</v>
      </c>
      <c r="J591" s="218">
        <f ca="1">IFERROR(__xludf.DUMMYFUNCTION("IMPORTRANGE(""https://docs.google.com/spreadsheets/d/1SX6NBoVAgQJ6U1MVXOaj8PK2l7WJ3RER9xtqwdhxkhw/edit?usp=sharing"",""ปทุมธานี!J486"")"),0)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IFERROR(__xludf.DUMMYFUNCTION("IMPORTRANGE(""https://docs.google.com/spreadsheets/d/1SX6NBoVAgQJ6U1MVXOaj8PK2l7WJ3RER9xtqwdhxkhw/edit?usp=sharing"",""ปทุมธานี!I487"")"),0)</f>
        <v>0</v>
      </c>
      <c r="J592" s="218">
        <f ca="1">IFERROR(__xludf.DUMMYFUNCTION("IMPORTRANGE(""https://docs.google.com/spreadsheets/d/1SX6NBoVAgQJ6U1MVXOaj8PK2l7WJ3RER9xtqwdhxkhw/edit?usp=sharing"",""ปทุมธานี!J487"")"),0)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IFERROR(__xludf.DUMMYFUNCTION("IMPORTRANGE(""https://docs.google.com/spreadsheets/d/1SX6NBoVAgQJ6U1MVXOaj8PK2l7WJ3RER9xtqwdhxkhw/edit?usp=sharing"",""ปทุมธานี!I488"")"),0)</f>
        <v>0</v>
      </c>
      <c r="J593" s="218">
        <f ca="1">IFERROR(__xludf.DUMMYFUNCTION("IMPORTRANGE(""https://docs.google.com/spreadsheets/d/1SX6NBoVAgQJ6U1MVXOaj8PK2l7WJ3RER9xtqwdhxkhw/edit?usp=sharing"",""ปทุมธานี!J488"")"),0)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IFERROR(__xludf.DUMMYFUNCTION("IMPORTRANGE(""https://docs.google.com/spreadsheets/d/1SX6NBoVAgQJ6U1MVXOaj8PK2l7WJ3RER9xtqwdhxkhw/edit?usp=sharing"",""ปทุมธานี!I489"")"),0)</f>
        <v>0</v>
      </c>
      <c r="J594" s="218">
        <f ca="1">IFERROR(__xludf.DUMMYFUNCTION("IMPORTRANGE(""https://docs.google.com/spreadsheets/d/1SX6NBoVAgQJ6U1MVXOaj8PK2l7WJ3RER9xtqwdhxkhw/edit?usp=sharing"",""ปทุมธานี!J489"")"),0)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IFERROR(__xludf.DUMMYFUNCTION("IMPORTRANGE(""https://docs.google.com/spreadsheets/d/1SX6NBoVAgQJ6U1MVXOaj8PK2l7WJ3RER9xtqwdhxkhw/edit?usp=sharing"",""ปทุมธานี!I490"")"),0)</f>
        <v>0</v>
      </c>
      <c r="J595" s="218">
        <f ca="1">IFERROR(__xludf.DUMMYFUNCTION("IMPORTRANGE(""https://docs.google.com/spreadsheets/d/1SX6NBoVAgQJ6U1MVXOaj8PK2l7WJ3RER9xtqwdhxkhw/edit?usp=sharing"",""ปทุมธานี!J490"")"),0)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IFERROR(__xludf.DUMMYFUNCTION("IMPORTRANGE(""https://docs.google.com/spreadsheets/d/1SX6NBoVAgQJ6U1MVXOaj8PK2l7WJ3RER9xtqwdhxkhw/edit?usp=sharing"",""ปทุมธานี!I491"")"),0)</f>
        <v>0</v>
      </c>
      <c r="J596" s="265">
        <f ca="1">IFERROR(__xludf.DUMMYFUNCTION("IMPORTRANGE(""https://docs.google.com/spreadsheets/d/1SX6NBoVAgQJ6U1MVXOaj8PK2l7WJ3RER9xtqwdhxkhw/edit?usp=sharing"",""ปทุมธานี!J491"")"),0)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IFERROR(__xludf.DUMMYFUNCTION("IMPORTRANGE(""https://docs.google.com/spreadsheets/d/1SX6NBoVAgQJ6U1MVXOaj8PK2l7WJ3RER9xtqwdhxkhw/edit?usp=sharing"",""ปทุมธานี!I492"")"),100)</f>
        <v>100</v>
      </c>
      <c r="J597" s="491">
        <f ca="1">IFERROR(__xludf.DUMMYFUNCTION("IMPORTRANGE(""https://docs.google.com/spreadsheets/d/1SX6NBoVAgQJ6U1MVXOaj8PK2l7WJ3RER9xtqwdhxkhw/edit?usp=sharing"",""ปทุมธานี!J492"")"),0)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IFERROR(__xludf.DUMMYFUNCTION("IMPORTRANGE(""https://docs.google.com/spreadsheets/d/1SX6NBoVAgQJ6U1MVXOaj8PK2l7WJ3RER9xtqwdhxkhw/edit?usp=sharing"",""ปทุมธานี!L492"")"),7300)</f>
        <v>7300</v>
      </c>
      <c r="M597" s="422"/>
      <c r="N597" s="422">
        <f ca="1">IFERROR(__xludf.DUMMYFUNCTION("IMPORTRANGE(""https://docs.google.com/spreadsheets/d/1SX6NBoVAgQJ6U1MVXOaj8PK2l7WJ3RER9xtqwdhxkhw/edit?usp=sharing"",""ปทุมธานี!M492"")"),860)</f>
        <v>860</v>
      </c>
      <c r="O597" s="422">
        <f t="shared" ref="O597:O601" ca="1" si="126">+IF(L597&gt;0,N597*100/L597,0)</f>
        <v>11.780821917808218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IFERROR(__xludf.DUMMYFUNCTION("IMPORTRANGE(""https://docs.google.com/spreadsheets/d/1SX6NBoVAgQJ6U1MVXOaj8PK2l7WJ3RER9xtqwdhxkhw/edit?usp=sharing"",""ปทุมธานี!L493"")"),0)</f>
        <v>0</v>
      </c>
      <c r="M598" s="196"/>
      <c r="N598" s="198">
        <f ca="1">IFERROR(__xludf.DUMMYFUNCTION("IMPORTRANGE(""https://docs.google.com/spreadsheets/d/1SX6NBoVAgQJ6U1MVXOaj8PK2l7WJ3RER9xtqwdhxkhw/edit?usp=sharing"",""ปทุมธานี!M493"")"),0)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IFERROR(__xludf.DUMMYFUNCTION("IMPORTRANGE(""https://docs.google.com/spreadsheets/d/1SX6NBoVAgQJ6U1MVXOaj8PK2l7WJ3RER9xtqwdhxkhw/edit?usp=sharing"",""ปทุมธานี!L494"")"),7300)</f>
        <v>7300</v>
      </c>
      <c r="M599" s="196"/>
      <c r="N599" s="198">
        <f ca="1">IFERROR(__xludf.DUMMYFUNCTION("IMPORTRANGE(""https://docs.google.com/spreadsheets/d/1SX6NBoVAgQJ6U1MVXOaj8PK2l7WJ3RER9xtqwdhxkhw/edit?usp=sharing"",""ปทุมธานี!M494"")"),860)</f>
        <v>860</v>
      </c>
      <c r="O599" s="198">
        <f t="shared" ca="1" si="126"/>
        <v>11.780821917808218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IFERROR(__xludf.DUMMYFUNCTION("IMPORTRANGE(""https://docs.google.com/spreadsheets/d/1SX6NBoVAgQJ6U1MVXOaj8PK2l7WJ3RER9xtqwdhxkhw/edit?usp=sharing"",""ปทุมธานี!L495"")"),0)</f>
        <v>0</v>
      </c>
      <c r="M600" s="198"/>
      <c r="N600" s="198">
        <f ca="1">IFERROR(__xludf.DUMMYFUNCTION("IMPORTRANGE(""https://docs.google.com/spreadsheets/d/1SX6NBoVAgQJ6U1MVXOaj8PK2l7WJ3RER9xtqwdhxkhw/edit?usp=sharing"",""ปทุมธานี!M495"")"),0)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IFERROR(__xludf.DUMMYFUNCTION("IMPORTRANGE(""https://docs.google.com/spreadsheets/d/1SX6NBoVAgQJ6U1MVXOaj8PK2l7WJ3RER9xtqwdhxkhw/edit?usp=sharing"",""ปทุมธานี!L496"")"),7300)</f>
        <v>7300</v>
      </c>
      <c r="M601" s="198"/>
      <c r="N601" s="198">
        <f ca="1">IFERROR(__xludf.DUMMYFUNCTION("IMPORTRANGE(""https://docs.google.com/spreadsheets/d/1SX6NBoVAgQJ6U1MVXOaj8PK2l7WJ3RER9xtqwdhxkhw/edit?usp=sharing"",""ปทุมธานี!M496"")"),860)</f>
        <v>860</v>
      </c>
      <c r="O601" s="198">
        <f t="shared" ca="1" si="126"/>
        <v>11.780821917808218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IFERROR(__xludf.DUMMYFUNCTION("IMPORTRANGE(""https://docs.google.com/spreadsheets/d/1SX6NBoVAgQJ6U1MVXOaj8PK2l7WJ3RER9xtqwdhxkhw/edit?usp=sharing"",""ปทุมธานี!M497"")"),0)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IFERROR(__xludf.DUMMYFUNCTION("IMPORTRANGE(""https://docs.google.com/spreadsheets/d/1SX6NBoVAgQJ6U1MVXOaj8PK2l7WJ3RER9xtqwdhxkhw/edit?usp=sharing"",""ปทุมธานี!M498"")"),0)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IFERROR(__xludf.DUMMYFUNCTION("IMPORTRANGE(""https://docs.google.com/spreadsheets/d/1SX6NBoVAgQJ6U1MVXOaj8PK2l7WJ3RER9xtqwdhxkhw/edit?usp=sharing"",""ปทุมธานี!M499"")"),0)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IFERROR(__xludf.DUMMYFUNCTION("IMPORTRANGE(""https://docs.google.com/spreadsheets/d/1SX6NBoVAgQJ6U1MVXOaj8PK2l7WJ3RER9xtqwdhxkhw/edit?usp=sharing"",""ปทุมธานี!M500"")"),860)</f>
        <v>860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IFERROR(__xludf.DUMMYFUNCTION("IMPORTRANGE(""https://docs.google.com/spreadsheets/d/1SX6NBoVAgQJ6U1MVXOaj8PK2l7WJ3RER9xtqwdhxkhw/edit?usp=sharing"",""ปทุมธานี!J502"")"),0)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IFERROR(__xludf.DUMMYFUNCTION("IMPORTRANGE(""https://docs.google.com/spreadsheets/d/1SX6NBoVAgQJ6U1MVXOaj8PK2l7WJ3RER9xtqwdhxkhw/edit?usp=sharing"",""ปทุมธานี!J503"")"),1)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IFERROR(__xludf.DUMMYFUNCTION("IMPORTRANGE(""https://docs.google.com/spreadsheets/d/1SX6NBoVAgQJ6U1MVXOaj8PK2l7WJ3RER9xtqwdhxkhw/edit?usp=sharing"",""ปทุมธานี!J166"")"),0)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IFERROR(__xludf.DUMMYFUNCTION("IMPORTRANGE(""https://docs.google.com/spreadsheets/d/1SX6NBoVAgQJ6U1MVXOaj8PK2l7WJ3RER9xtqwdhxkhw/edit?usp=sharing"",""ปทุมธานี!J166"")"),0)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IFERROR(__xludf.DUMMYFUNCTION("IMPORTRANGE(""https://docs.google.com/spreadsheets/d/1SX6NBoVAgQJ6U1MVXOaj8PK2l7WJ3RER9xtqwdhxkhw/edit?usp=sharing"",""ปทุมธานี!I506"")"),100)</f>
        <v>100</v>
      </c>
      <c r="J611" s="194">
        <f ca="1">IFERROR(__xludf.DUMMYFUNCTION("IMPORTRANGE(""https://docs.google.com/spreadsheets/d/1SX6NBoVAgQJ6U1MVXOaj8PK2l7WJ3RER9xtqwdhxkhw/edit?usp=sharing"",""ปทุมธานี!J506"")"),0)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IFERROR(__xludf.DUMMYFUNCTION("IMPORTRANGE(""https://docs.google.com/spreadsheets/d/1SX6NBoVAgQJ6U1MVXOaj8PK2l7WJ3RER9xtqwdhxkhw/edit?usp=sharing"",""ปทุมธานี!I507"")"),0)</f>
        <v>0</v>
      </c>
      <c r="J612" s="219">
        <f ca="1">IFERROR(__xludf.DUMMYFUNCTION("IMPORTRANGE(""https://docs.google.com/spreadsheets/d/1SX6NBoVAgQJ6U1MVXOaj8PK2l7WJ3RER9xtqwdhxkhw/edit?usp=sharing"",""ปทุมธานี!J507"")"),0)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IFERROR(__xludf.DUMMYFUNCTION("IMPORTRANGE(""https://docs.google.com/spreadsheets/d/1SX6NBoVAgQJ6U1MVXOaj8PK2l7WJ3RER9xtqwdhxkhw/edit?usp=sharing"",""ปทุมธานี!I508"")"),0)</f>
        <v>0</v>
      </c>
      <c r="J613" s="219">
        <f ca="1">IFERROR(__xludf.DUMMYFUNCTION("IMPORTRANGE(""https://docs.google.com/spreadsheets/d/1SX6NBoVAgQJ6U1MVXOaj8PK2l7WJ3RER9xtqwdhxkhw/edit?usp=sharing"",""ปทุมธานี!J508"")"),0)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IFERROR(__xludf.DUMMYFUNCTION("IMPORTRANGE(""https://docs.google.com/spreadsheets/d/1SX6NBoVAgQJ6U1MVXOaj8PK2l7WJ3RER9xtqwdhxkhw/edit?usp=sharing"",""ปทุมธานี!I509"")"),0)</f>
        <v>0</v>
      </c>
      <c r="J614" s="219">
        <f ca="1">IFERROR(__xludf.DUMMYFUNCTION("IMPORTRANGE(""https://docs.google.com/spreadsheets/d/1SX6NBoVAgQJ6U1MVXOaj8PK2l7WJ3RER9xtqwdhxkhw/edit?usp=sharing"",""ปทุมธานี!J509"")"),0)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IFERROR(__xludf.DUMMYFUNCTION("IMPORTRANGE(""https://docs.google.com/spreadsheets/d/1SX6NBoVAgQJ6U1MVXOaj8PK2l7WJ3RER9xtqwdhxkhw/edit?usp=sharing"",""ปทุมธานี!I510"")"),0)</f>
        <v>0</v>
      </c>
      <c r="J615" s="219">
        <f ca="1">IFERROR(__xludf.DUMMYFUNCTION("IMPORTRANGE(""https://docs.google.com/spreadsheets/d/1SX6NBoVAgQJ6U1MVXOaj8PK2l7WJ3RER9xtqwdhxkhw/edit?usp=sharing"",""ปทุมธานี!J510"")"),0)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IFERROR(__xludf.DUMMYFUNCTION("IMPORTRANGE(""https://docs.google.com/spreadsheets/d/1SX6NBoVAgQJ6U1MVXOaj8PK2l7WJ3RER9xtqwdhxkhw/edit?usp=sharing"",""ปทุมธานี!I511"")"),0)</f>
        <v>0</v>
      </c>
      <c r="J616" s="219">
        <f ca="1">IFERROR(__xludf.DUMMYFUNCTION("IMPORTRANGE(""https://docs.google.com/spreadsheets/d/1SX6NBoVAgQJ6U1MVXOaj8PK2l7WJ3RER9xtqwdhxkhw/edit?usp=sharing"",""ปทุมธานี!J511"")"),0)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IFERROR(__xludf.DUMMYFUNCTION("IMPORTRANGE(""https://docs.google.com/spreadsheets/d/1SX6NBoVAgQJ6U1MVXOaj8PK2l7WJ3RER9xtqwdhxkhw/edit?usp=sharing"",""ปทุมธานี!I512"")"),0)</f>
        <v>0</v>
      </c>
      <c r="J617" s="218">
        <f ca="1">IFERROR(__xludf.DUMMYFUNCTION("IMPORTRANGE(""https://docs.google.com/spreadsheets/d/1SX6NBoVAgQJ6U1MVXOaj8PK2l7WJ3RER9xtqwdhxkhw/edit?usp=sharing"",""ปทุมธานี!J512"")"),0)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IFERROR(__xludf.DUMMYFUNCTION("IMPORTRANGE(""https://docs.google.com/spreadsheets/d/1SX6NBoVAgQJ6U1MVXOaj8PK2l7WJ3RER9xtqwdhxkhw/edit?usp=sharing"",""ปทุมธานี!I513"")"),0)</f>
        <v>0</v>
      </c>
      <c r="J618" s="219">
        <f ca="1">IFERROR(__xludf.DUMMYFUNCTION("IMPORTRANGE(""https://docs.google.com/spreadsheets/d/1SX6NBoVAgQJ6U1MVXOaj8PK2l7WJ3RER9xtqwdhxkhw/edit?usp=sharing"",""ปทุมธานี!J513"")"),0)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IFERROR(__xludf.DUMMYFUNCTION("IMPORTRANGE(""https://docs.google.com/spreadsheets/d/1SX6NBoVAgQJ6U1MVXOaj8PK2l7WJ3RER9xtqwdhxkhw/edit?usp=sharing"",""ปทุมธานี!I514"")"),0)</f>
        <v>0</v>
      </c>
      <c r="J619" s="219">
        <f ca="1">IFERROR(__xludf.DUMMYFUNCTION("IMPORTRANGE(""https://docs.google.com/spreadsheets/d/1SX6NBoVAgQJ6U1MVXOaj8PK2l7WJ3RER9xtqwdhxkhw/edit?usp=sharing"",""ปทุมธานี!J514"")"),0)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IFERROR(__xludf.DUMMYFUNCTION("IMPORTRANGE(""https://docs.google.com/spreadsheets/d/1SX6NBoVAgQJ6U1MVXOaj8PK2l7WJ3RER9xtqwdhxkhw/edit?usp=sharing"",""ปทุมธานี!I515"")"),0)</f>
        <v>0</v>
      </c>
      <c r="J620" s="194">
        <f ca="1">IFERROR(__xludf.DUMMYFUNCTION("IMPORTRANGE(""https://docs.google.com/spreadsheets/d/1SX6NBoVAgQJ6U1MVXOaj8PK2l7WJ3RER9xtqwdhxkhw/edit?usp=sharing"",""ปทุมธานี!J515"")"),0)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IFERROR(__xludf.DUMMYFUNCTION("IMPORTRANGE(""https://docs.google.com/spreadsheets/d/1SX6NBoVAgQJ6U1MVXOaj8PK2l7WJ3RER9xtqwdhxkhw/edit?usp=sharing"",""ปทุมธานี!I516"")"),0)</f>
        <v>0</v>
      </c>
      <c r="J621" s="194">
        <f ca="1">IFERROR(__xludf.DUMMYFUNCTION("IMPORTRANGE(""https://docs.google.com/spreadsheets/d/1SX6NBoVAgQJ6U1MVXOaj8PK2l7WJ3RER9xtqwdhxkhw/edit?usp=sharing"",""ปทุมธานี!J516"")"),0)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IFERROR(__xludf.DUMMYFUNCTION("IMPORTRANGE(""https://docs.google.com/spreadsheets/d/1SX6NBoVAgQJ6U1MVXOaj8PK2l7WJ3RER9xtqwdhxkhw/edit?usp=sharing"",""ปทุมธานี!I517"")"),0)</f>
        <v>0</v>
      </c>
      <c r="J622" s="219">
        <f ca="1">IFERROR(__xludf.DUMMYFUNCTION("IMPORTRANGE(""https://docs.google.com/spreadsheets/d/1SX6NBoVAgQJ6U1MVXOaj8PK2l7WJ3RER9xtqwdhxkhw/edit?usp=sharing"",""ปทุมธานี!J517"")"),0)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IFERROR(__xludf.DUMMYFUNCTION("IMPORTRANGE(""https://docs.google.com/spreadsheets/d/1SX6NBoVAgQJ6U1MVXOaj8PK2l7WJ3RER9xtqwdhxkhw/edit?usp=sharing"",""ปทุมธานี!I518"")"),0)</f>
        <v>0</v>
      </c>
      <c r="J623" s="219">
        <f ca="1">IFERROR(__xludf.DUMMYFUNCTION("IMPORTRANGE(""https://docs.google.com/spreadsheets/d/1SX6NBoVAgQJ6U1MVXOaj8PK2l7WJ3RER9xtqwdhxkhw/edit?usp=sharing"",""ปทุมธานี!J518"")"),0)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IFERROR(__xludf.DUMMYFUNCTION("IMPORTRANGE(""https://docs.google.com/spreadsheets/d/1SX6NBoVAgQJ6U1MVXOaj8PK2l7WJ3RER9xtqwdhxkhw/edit?usp=sharing"",""ปทุมธานี!I519"")"),0)</f>
        <v>0</v>
      </c>
      <c r="J624" s="218">
        <f ca="1">IFERROR(__xludf.DUMMYFUNCTION("IMPORTRANGE(""https://docs.google.com/spreadsheets/d/1SX6NBoVAgQJ6U1MVXOaj8PK2l7WJ3RER9xtqwdhxkhw/edit?usp=sharing"",""ปทุมธานี!J519"")"),0)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IFERROR(__xludf.DUMMYFUNCTION("IMPORTRANGE(""https://docs.google.com/spreadsheets/d/1SX6NBoVAgQJ6U1MVXOaj8PK2l7WJ3RER9xtqwdhxkhw/edit?usp=sharing"",""ปทุมธานี!I520"")"),0)</f>
        <v>0</v>
      </c>
      <c r="J625" s="219">
        <f ca="1">IFERROR(__xludf.DUMMYFUNCTION("IMPORTRANGE(""https://docs.google.com/spreadsheets/d/1SX6NBoVAgQJ6U1MVXOaj8PK2l7WJ3RER9xtqwdhxkhw/edit?usp=sharing"",""ปทุมธานี!J520"")"),0)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IFERROR(__xludf.DUMMYFUNCTION("IMPORTRANGE(""https://docs.google.com/spreadsheets/d/1SX6NBoVAgQJ6U1MVXOaj8PK2l7WJ3RER9xtqwdhxkhw/edit?usp=sharing"",""ปทุมธานี!I521"")"),0)</f>
        <v>0</v>
      </c>
      <c r="J626" s="219">
        <f ca="1">IFERROR(__xludf.DUMMYFUNCTION("IMPORTRANGE(""https://docs.google.com/spreadsheets/d/1SX6NBoVAgQJ6U1MVXOaj8PK2l7WJ3RER9xtqwdhxkhw/edit?usp=sharing"",""ปทุมธานี!J521"")"),0)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IFERROR(__xludf.DUMMYFUNCTION("IMPORTRANGE(""https://docs.google.com/spreadsheets/d/1SX6NBoVAgQJ6U1MVXOaj8PK2l7WJ3RER9xtqwdhxkhw/edit?usp=sharing"",""ปทุมธานี!I523"")"),1040000)</f>
        <v>1040000</v>
      </c>
      <c r="J628" s="359">
        <f ca="1">IFERROR(__xludf.DUMMYFUNCTION("IMPORTRANGE(""https://docs.google.com/spreadsheets/d/1SX6NBoVAgQJ6U1MVXOaj8PK2l7WJ3RER9xtqwdhxkhw/edit?usp=sharing"",""ปทุมธานี!J523"")"),0)</f>
        <v>0</v>
      </c>
      <c r="K628" s="360">
        <f t="shared" ref="K628:K635" ca="1" si="129">IF(I628&gt;0,J628*100/I628,0)</f>
        <v>0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IFERROR(__xludf.DUMMYFUNCTION("IMPORTRANGE(""https://docs.google.com/spreadsheets/d/1SX6NBoVAgQJ6U1MVXOaj8PK2l7WJ3RER9xtqwdhxkhw/edit?usp=sharing"",""ปทุมธานี!I524"")"),36)</f>
        <v>36</v>
      </c>
      <c r="J629" s="359">
        <f ca="1">IFERROR(__xludf.DUMMYFUNCTION("IMPORTRANGE(""https://docs.google.com/spreadsheets/d/1SX6NBoVAgQJ6U1MVXOaj8PK2l7WJ3RER9xtqwdhxkhw/edit?usp=sharing"",""ปทุมธานี!J524"")"),0)</f>
        <v>0</v>
      </c>
      <c r="K629" s="360">
        <f t="shared" ca="1" si="129"/>
        <v>0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IFERROR(__xludf.DUMMYFUNCTION("IMPORTRANGE(""https://docs.google.com/spreadsheets/d/1SX6NBoVAgQJ6U1MVXOaj8PK2l7WJ3RER9xtqwdhxkhw/edit?usp=sharing"",""ปทุมธานี!I525"")"),137492.79)</f>
        <v>137492.79</v>
      </c>
      <c r="J630" s="359">
        <f ca="1">IFERROR(__xludf.DUMMYFUNCTION("IMPORTRANGE(""https://docs.google.com/spreadsheets/d/1SX6NBoVAgQJ6U1MVXOaj8PK2l7WJ3RER9xtqwdhxkhw/edit?usp=sharing"",""ปทุมธานี!J525"")"),0)</f>
        <v>0</v>
      </c>
      <c r="K630" s="360">
        <f t="shared" ca="1" si="129"/>
        <v>0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IFERROR(__xludf.DUMMYFUNCTION("IMPORTRANGE(""https://docs.google.com/spreadsheets/d/1SX6NBoVAgQJ6U1MVXOaj8PK2l7WJ3RER9xtqwdhxkhw/edit?usp=sharing"",""ปทุมธานี!I526"")"),4)</f>
        <v>4</v>
      </c>
      <c r="J631" s="359">
        <f ca="1">IFERROR(__xludf.DUMMYFUNCTION("IMPORTRANGE(""https://docs.google.com/spreadsheets/d/1SX6NBoVAgQJ6U1MVXOaj8PK2l7WJ3RER9xtqwdhxkhw/edit?usp=sharing"",""ปทุมธานี!J526"")"),0)</f>
        <v>0</v>
      </c>
      <c r="K631" s="360">
        <f t="shared" ca="1" si="129"/>
        <v>0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IFERROR(__xludf.DUMMYFUNCTION("IMPORTRANGE(""https://docs.google.com/spreadsheets/d/1SX6NBoVAgQJ6U1MVXOaj8PK2l7WJ3RER9xtqwdhxkhw/edit?usp=sharing"",""ปทุมธานี!I527"")"),4039706.08)</f>
        <v>4039706.08</v>
      </c>
      <c r="J632" s="359">
        <f ca="1">IFERROR(__xludf.DUMMYFUNCTION("IMPORTRANGE(""https://docs.google.com/spreadsheets/d/1SX6NBoVAgQJ6U1MVXOaj8PK2l7WJ3RER9xtqwdhxkhw/edit?usp=sharing"",""ปทุมธานี!J527"")"),510969.9)</f>
        <v>510969.9</v>
      </c>
      <c r="K632" s="360">
        <f t="shared" ca="1" si="129"/>
        <v>12.648690025488191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IFERROR(__xludf.DUMMYFUNCTION("IMPORTRANGE(""https://docs.google.com/spreadsheets/d/1SX6NBoVAgQJ6U1MVXOaj8PK2l7WJ3RER9xtqwdhxkhw/edit?usp=sharing"",""ปทุมธานี!I528"")"),2075)</f>
        <v>2075</v>
      </c>
      <c r="J633" s="359">
        <f ca="1">IFERROR(__xludf.DUMMYFUNCTION("IMPORTRANGE(""https://docs.google.com/spreadsheets/d/1SX6NBoVAgQJ6U1MVXOaj8PK2l7WJ3RER9xtqwdhxkhw/edit?usp=sharing"",""ปทุมธานี!J528"")"),146)</f>
        <v>146</v>
      </c>
      <c r="K633" s="360">
        <f t="shared" ca="1" si="129"/>
        <v>7.0361445783132526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IFERROR(__xludf.DUMMYFUNCTION("IMPORTRANGE(""https://docs.google.com/spreadsheets/d/1SX6NBoVAgQJ6U1MVXOaj8PK2l7WJ3RER9xtqwdhxkhw/edit?usp=sharing"",""ปทุมธานี!I529"")"),960000)</f>
        <v>960000</v>
      </c>
      <c r="J634" s="359">
        <f ca="1">IFERROR(__xludf.DUMMYFUNCTION("IMPORTRANGE(""https://docs.google.com/spreadsheets/d/1SX6NBoVAgQJ6U1MVXOaj8PK2l7WJ3RER9xtqwdhxkhw/edit?usp=sharing"",""ปทุมธานี!J529"")"),0)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IFERROR(__xludf.DUMMYFUNCTION("IMPORTRANGE(""https://docs.google.com/spreadsheets/d/1SX6NBoVAgQJ6U1MVXOaj8PK2l7WJ3RER9xtqwdhxkhw/edit?usp=sharing"",""ปทุมธานี!I530"")"),33)</f>
        <v>33</v>
      </c>
      <c r="J635" s="489">
        <f ca="1">IFERROR(__xludf.DUMMYFUNCTION("IMPORTRANGE(""https://docs.google.com/spreadsheets/d/1SX6NBoVAgQJ6U1MVXOaj8PK2l7WJ3RER9xtqwdhxkhw/edit?usp=sharing"",""ปทุมธานี!J530"")"),0)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workbookViewId="0">
      <pane ySplit="6" topLeftCell="A571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246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2815649</v>
      </c>
      <c r="M8" s="43">
        <f t="shared" ca="1" si="0"/>
        <v>904410</v>
      </c>
      <c r="N8" s="43">
        <f t="shared" ca="1" si="0"/>
        <v>756720.67999999993</v>
      </c>
      <c r="O8" s="42">
        <f t="shared" ref="O8:O16" ca="1" si="1">IF(L8&gt;0,N8*100/L8,0)</f>
        <v>26.875533136410112</v>
      </c>
      <c r="P8" s="42">
        <f t="shared" ref="P8:P16" ca="1" si="2">IF(M8&gt;0,N8*100/M8,0)</f>
        <v>83.670092104244759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2815649</v>
      </c>
      <c r="M10" s="50">
        <f t="shared" ca="1" si="4"/>
        <v>904410</v>
      </c>
      <c r="N10" s="50">
        <f t="shared" ca="1" si="4"/>
        <v>756720.67999999993</v>
      </c>
      <c r="O10" s="49">
        <f t="shared" ca="1" si="1"/>
        <v>26.875533136410112</v>
      </c>
      <c r="P10" s="49">
        <f t="shared" ca="1" si="2"/>
        <v>83.670092104244759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2668649</v>
      </c>
      <c r="M12" s="60">
        <f t="shared" ca="1" si="6"/>
        <v>904410</v>
      </c>
      <c r="N12" s="60">
        <f t="shared" ca="1" si="6"/>
        <v>609720.67999999993</v>
      </c>
      <c r="O12" s="60">
        <f t="shared" ca="1" si="1"/>
        <v>22.847541209053716</v>
      </c>
      <c r="P12" s="60">
        <f t="shared" ca="1" si="2"/>
        <v>67.416401853141821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1379500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1289149</v>
      </c>
      <c r="M14" s="60">
        <f t="shared" si="8"/>
        <v>0</v>
      </c>
      <c r="N14" s="60">
        <f t="shared" ca="1" si="8"/>
        <v>130930.68</v>
      </c>
      <c r="O14" s="63">
        <f t="shared" ca="1" si="1"/>
        <v>10.156365168029453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147000</v>
      </c>
      <c r="M16" s="60">
        <f t="shared" si="10"/>
        <v>0</v>
      </c>
      <c r="N16" s="60">
        <f t="shared" ca="1" si="10"/>
        <v>147000</v>
      </c>
      <c r="O16" s="72">
        <f t="shared" ca="1" si="1"/>
        <v>100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1871070</v>
      </c>
      <c r="M18" s="43">
        <f t="shared" ca="1" si="11"/>
        <v>904410</v>
      </c>
      <c r="N18" s="43">
        <f t="shared" ca="1" si="11"/>
        <v>625790</v>
      </c>
      <c r="O18" s="42">
        <f t="shared" ref="O18:O20" ca="1" si="12">IF(L18&gt;0,N18*100/L18,0)</f>
        <v>33.445568578407006</v>
      </c>
      <c r="P18" s="42">
        <f t="shared" ref="P18:P26" ca="1" si="13">IF(M18&gt;0,N18*100/M18,0)</f>
        <v>69.193175661480964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1871070</v>
      </c>
      <c r="M20" s="50">
        <f t="shared" ca="1" si="15"/>
        <v>904410</v>
      </c>
      <c r="N20" s="50">
        <f t="shared" ca="1" si="15"/>
        <v>625790</v>
      </c>
      <c r="O20" s="49">
        <f t="shared" ca="1" si="12"/>
        <v>33.445568578407006</v>
      </c>
      <c r="P20" s="49">
        <f t="shared" ca="1" si="13"/>
        <v>69.193175661480964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1724070</v>
      </c>
      <c r="M22" s="64">
        <f t="shared" ca="1" si="18"/>
        <v>904410</v>
      </c>
      <c r="N22" s="63">
        <f t="shared" ca="1" si="18"/>
        <v>478790</v>
      </c>
      <c r="O22" s="63">
        <f t="shared" ca="1" si="17"/>
        <v>27.770914174018458</v>
      </c>
      <c r="P22" s="63">
        <f t="shared" ca="1" si="13"/>
        <v>52.939485410378033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1379500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344570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147000</v>
      </c>
      <c r="M26" s="72">
        <f t="shared" si="22"/>
        <v>0</v>
      </c>
      <c r="N26" s="72">
        <f t="shared" ca="1" si="22"/>
        <v>147000</v>
      </c>
      <c r="O26" s="72">
        <f t="shared" ca="1" si="17"/>
        <v>100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944579</v>
      </c>
      <c r="M28" s="43">
        <f t="shared" si="23"/>
        <v>0</v>
      </c>
      <c r="N28" s="43">
        <f t="shared" ca="1" si="23"/>
        <v>130930.68</v>
      </c>
      <c r="O28" s="42">
        <f t="shared" ref="O28:O30" ca="1" si="24">IF(L28&gt;0,N28*100/L28,0)</f>
        <v>13.861273646778088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944579</v>
      </c>
      <c r="M30" s="50">
        <f t="shared" si="27"/>
        <v>0</v>
      </c>
      <c r="N30" s="50">
        <f t="shared" ca="1" si="27"/>
        <v>130930.68</v>
      </c>
      <c r="O30" s="49">
        <f t="shared" ca="1" si="24"/>
        <v>13.861273646778088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944579</v>
      </c>
      <c r="M32" s="63">
        <f t="shared" si="30"/>
        <v>0</v>
      </c>
      <c r="N32" s="63">
        <f t="shared" ca="1" si="30"/>
        <v>130930.68</v>
      </c>
      <c r="O32" s="63">
        <f t="shared" ca="1" si="29"/>
        <v>13.861273646778088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944579</v>
      </c>
      <c r="M34" s="63">
        <f t="shared" si="32"/>
        <v>0</v>
      </c>
      <c r="N34" s="63">
        <f t="shared" ca="1" si="32"/>
        <v>130930.68</v>
      </c>
      <c r="O34" s="63">
        <f t="shared" ca="1" si="29"/>
        <v>13.861273646778088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1871070</v>
      </c>
      <c r="M37" s="75">
        <f t="shared" ca="1" si="33"/>
        <v>904410</v>
      </c>
      <c r="N37" s="75">
        <f t="shared" ca="1" si="33"/>
        <v>625790</v>
      </c>
      <c r="O37" s="76">
        <f t="shared" ca="1" si="29"/>
        <v>33.445568578407006</v>
      </c>
      <c r="P37" s="76">
        <f t="shared" ca="1" si="25"/>
        <v>69.193175661480964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574400</v>
      </c>
      <c r="M41" s="102">
        <f t="shared" ca="1" si="34"/>
        <v>287300</v>
      </c>
      <c r="N41" s="102">
        <f t="shared" ca="1" si="34"/>
        <v>227176</v>
      </c>
      <c r="O41" s="101">
        <f t="shared" ref="O41:O43" ca="1" si="35">IF(L41&gt;0,N41*100/L41,0)</f>
        <v>39.550139275766014</v>
      </c>
      <c r="P41" s="101">
        <f t="shared" ref="P41:P43" ca="1" si="36">IF(M41&gt;0,N41*100/M41,0)</f>
        <v>79.072746258266619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574400</v>
      </c>
      <c r="M43" s="102">
        <f t="shared" ca="1" si="38"/>
        <v>287300</v>
      </c>
      <c r="N43" s="102">
        <f t="shared" ca="1" si="38"/>
        <v>227176</v>
      </c>
      <c r="O43" s="101">
        <f t="shared" ca="1" si="35"/>
        <v>39.550139275766014</v>
      </c>
      <c r="P43" s="101">
        <f t="shared" ca="1" si="36"/>
        <v>79.072746258266619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574400</v>
      </c>
      <c r="M45" s="72">
        <f ca="1">IFERROR(__xludf.DUMMYFUNCTION("IMPORTRANGE(""https://docs.google.com/spreadsheets/d/1Yj_ptqi66GCucihVvJfMjLAmec39IyEx_6qawtMGysU/edit?usp=sharing"",""สบก!Q68"")"),287300)</f>
        <v>287300</v>
      </c>
      <c r="N45" s="72">
        <f ca="1">IFERROR(__xludf.DUMMYFUNCTION("IMPORTRANGE(""https://docs.google.com/spreadsheets/d/1Yj_ptqi66GCucihVvJfMjLAmec39IyEx_6qawtMGysU/edit?usp=sharing"",""สบก!R68"")"),227176)</f>
        <v>227176</v>
      </c>
      <c r="O45" s="63">
        <f ca="1">IF(L45&gt;0,N45*100/L45,0)</f>
        <v>39.550139275766014</v>
      </c>
      <c r="P45" s="63">
        <f ca="1">IF(M45&gt;0,N45*100/M45,0)</f>
        <v>79.072746258266619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IFERROR(__xludf.DUMMYFUNCTION("IMPORTRANGE(""https://docs.google.com/spreadsheets/d/1Yj_ptqi66GCucihVvJfMjLAmec39IyEx_6qawtMGysU/edit?usp=sharing"",""สบก!M68"")"),574400)</f>
        <v>574400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IFERROR(__xludf.DUMMYFUNCTION("IMPORTRANGE(""https://docs.google.com/spreadsheets/d/1Yj_ptqi66GCucihVvJfMjLAmec39IyEx_6qawtMGysU/edit?usp=sharing"",""สบก!N68"")"),0)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IFERROR(__xludf.DUMMYFUNCTION("IMPORTRANGE(""https://docs.google.com/spreadsheets/d/1Yj_ptqi66GCucihVvJfMjLAmec39IyEx_6qawtMGysU/edit?usp=sharing"",""สบก!O68"")"),0)</f>
        <v>0</v>
      </c>
      <c r="M49" s="72"/>
      <c r="N49" s="72">
        <f ca="1">IFERROR(__xludf.DUMMYFUNCTION("IMPORTRANGE(""https://docs.google.com/spreadsheets/d/1Yj_ptqi66GCucihVvJfMjLAmec39IyEx_6qawtMGysU/edit?usp=sharing"",""สบก!S68"")"),0)</f>
        <v>0</v>
      </c>
      <c r="O49" s="72">
        <f ca="1">IF(L49&gt;0,N49*100/L49,0)</f>
        <v>0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300000</v>
      </c>
      <c r="M53" s="151">
        <f t="shared" ca="1" si="39"/>
        <v>159000</v>
      </c>
      <c r="N53" s="151">
        <f t="shared" ca="1" si="39"/>
        <v>100432</v>
      </c>
      <c r="O53" s="150">
        <f t="shared" ref="O53:O55" ca="1" si="40">IF(L53&gt;0,N53*100/L53,0)</f>
        <v>33.477333333333334</v>
      </c>
      <c r="P53" s="150">
        <f t="shared" ref="P53:P55" ca="1" si="41">IF(M53&gt;0,N53*100/M53,0)</f>
        <v>63.164779874213835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300000</v>
      </c>
      <c r="M55" s="151">
        <f t="shared" ca="1" si="43"/>
        <v>159000</v>
      </c>
      <c r="N55" s="151">
        <f t="shared" ca="1" si="43"/>
        <v>100432</v>
      </c>
      <c r="O55" s="150">
        <f t="shared" ca="1" si="40"/>
        <v>33.477333333333334</v>
      </c>
      <c r="P55" s="150">
        <f t="shared" ca="1" si="41"/>
        <v>63.164779874213835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300000</v>
      </c>
      <c r="M57" s="72">
        <f ca="1">IFERROR(__xludf.DUMMYFUNCTION("IMPORTRANGE(""https://docs.google.com/spreadsheets/d/1Yj_ptqi66GCucihVvJfMjLAmec39IyEx_6qawtMGysU/edit?usp=sharing"",""สบก!Z68"")"),159000)</f>
        <v>159000</v>
      </c>
      <c r="N57" s="72">
        <f ca="1">IFERROR(__xludf.DUMMYFUNCTION("IMPORTRANGE(""https://docs.google.com/spreadsheets/d/1Yj_ptqi66GCucihVvJfMjLAmec39IyEx_6qawtMGysU/edit?usp=sharing"",""สบก!AA68"")"),100432)</f>
        <v>100432</v>
      </c>
      <c r="O57" s="63">
        <f ca="1">IF(L57&gt;0,N57*100/L57,0)</f>
        <v>33.477333333333334</v>
      </c>
      <c r="P57" s="63">
        <f ca="1">IF(M57&gt;0,N57*100/M57,0)</f>
        <v>63.164779874213835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IFERROR(__xludf.DUMMYFUNCTION("IMPORTRANGE(""https://docs.google.com/spreadsheets/d/1Yj_ptqi66GCucihVvJfMjLAmec39IyEx_6qawtMGysU/edit?usp=sharing"",""สบก!V68"")"),300000)</f>
        <v>300000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IFERROR(__xludf.DUMMYFUNCTION("IMPORTRANGE(""https://docs.google.com/spreadsheets/d/1Yj_ptqi66GCucihVvJfMjLAmec39IyEx_6qawtMGysU/edit?usp=sharing"",""สบก!W68"")"),0)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IFERROR(__xludf.DUMMYFUNCTION("IMPORTRANGE(""https://docs.google.com/spreadsheets/d/1Yj_ptqi66GCucihVvJfMjLAmec39IyEx_6qawtMGysU/edit?usp=sharing"",""สบก!AB68"")"),0)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7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7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8">
        <f ca="1">IFERROR(__xludf.DUMMYFUNCTION("IMPORTRANGE(""https://docs.google.com/spreadsheets/d/1Yj_ptqi66GCucihVvJfMjLAmec39IyEx_6qawtMGysU/edit?usp=sharing"",""สบก!AI68"")"),0)</f>
        <v>0</v>
      </c>
      <c r="N70" s="198">
        <f ca="1">IFERROR(__xludf.DUMMYFUNCTION("IMPORTRANGE(""https://docs.google.com/spreadsheets/d/1Yj_ptqi66GCucihVvJfMjLAmec39IyEx_6qawtMGysU/edit?usp=sharing"",""สบก!AJ68"")"),0)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IFERROR(__xludf.DUMMYFUNCTION("IMPORTRANGE(""https://docs.google.com/spreadsheets/d/1Yj_ptqi66GCucihVvJfMjLAmec39IyEx_6qawtMGysU/edit?usp=sharing"",""สบก!AE68"")"),0)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IFERROR(__xludf.DUMMYFUNCTION("IMPORTRANGE(""https://docs.google.com/spreadsheets/d/1Yj_ptqi66GCucihVvJfMjLAmec39IyEx_6qawtMGysU/edit?usp=sharing"",""สบก!AF68"")"),0)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IFERROR(__xludf.DUMMYFUNCTION("IMPORTRANGE(""https://docs.google.com/spreadsheets/d/1Yj_ptqi66GCucihVvJfMjLAmec39IyEx_6qawtMGysU/edit?usp=sharing"",""สบก!AG68"")"),0)</f>
        <v>0</v>
      </c>
      <c r="M74" s="72"/>
      <c r="N74" s="72">
        <f ca="1">IFERROR(__xludf.DUMMYFUNCTION("IMPORTRANGE(""https://docs.google.com/spreadsheets/d/1Yj_ptqi66GCucihVvJfMjLAmec39IyEx_6qawtMGysU/edit?usp=sharing"",""สบก!AK68"")"),0)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30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30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18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18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21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21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18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18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18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7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7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8">
        <f ca="1">IFERROR(__xludf.DUMMYFUNCTION("IMPORTRANGE(""https://docs.google.com/spreadsheets/d/1Yj_ptqi66GCucihVvJfMjLAmec39IyEx_6qawtMGysU/edit?usp=sharing"",""สบก!AR68"")"),0)</f>
        <v>0</v>
      </c>
      <c r="N98" s="198">
        <f ca="1">IFERROR(__xludf.DUMMYFUNCTION("IMPORTRANGE(""https://docs.google.com/spreadsheets/d/1Yj_ptqi66GCucihVvJfMjLAmec39IyEx_6qawtMGysU/edit?usp=sharing"",""สบก!AS68"")"),0)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IFERROR(__xludf.DUMMYFUNCTION("IMPORTRANGE(""https://docs.google.com/spreadsheets/d/1Yj_ptqi66GCucihVvJfMjLAmec39IyEx_6qawtMGysU/edit?usp=sharing"",""สบก!AN68"")"),0)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IFERROR(__xludf.DUMMYFUNCTION("IMPORTRANGE(""https://docs.google.com/spreadsheets/d/1Yj_ptqi66GCucihVvJfMjLAmec39IyEx_6qawtMGysU/edit?usp=sharing"",""สบก!AO68"")"),0)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IFERROR(__xludf.DUMMYFUNCTION("IMPORTRANGE(""https://docs.google.com/spreadsheets/d/1Yj_ptqi66GCucihVvJfMjLAmec39IyEx_6qawtMGysU/edit?usp=sharing"",""สบก!AP68"")"),0)</f>
        <v>0</v>
      </c>
      <c r="M102" s="72"/>
      <c r="N102" s="72">
        <f ca="1">IFERROR(__xludf.DUMMYFUNCTION("IMPORTRANGE(""https://docs.google.com/spreadsheets/d/1Yj_ptqi66GCucihVvJfMjLAmec39IyEx_6qawtMGysU/edit?usp=sharing"",""สบก!AT68"")"),0)</f>
        <v>0</v>
      </c>
      <c r="O102" s="72">
        <f ca="1">IF(L102&gt;0,N102*100/L102,0)</f>
        <v>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18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18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18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18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18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18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72" t="str">
        <f ca="1">IFERROR(__xludf.DUMMYFUNCTION("IMPORTRANGE(""https://docs.google.com/spreadsheets/d/1SX6NBoVAgQJ6U1MVXOaj8PK2l7WJ3RER9xtqwdhxkhw/edit?usp=sharing"",""ประจวบคีรีขันธ์!J52"")"),"")</f>
        <v/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IFERROR(__xludf.DUMMYFUNCTION("IMPORTRANGE(""https://docs.google.com/spreadsheets/d/1Yj_ptqi66GCucihVvJfMjLAmec39IyEx_6qawtMGysU/edit?usp=sharing"",""สบก!BA68"")"),0)</f>
        <v>0</v>
      </c>
      <c r="N122" s="198">
        <f ca="1">IFERROR(__xludf.DUMMYFUNCTION("IMPORTRANGE(""https://docs.google.com/spreadsheets/d/1Yj_ptqi66GCucihVvJfMjLAmec39IyEx_6qawtMGysU/edit?usp=sharing"",""สบก!BB68"")"),0)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IFERROR(__xludf.DUMMYFUNCTION("IMPORTRANGE(""https://docs.google.com/spreadsheets/d/1Yj_ptqi66GCucihVvJfMjLAmec39IyEx_6qawtMGysU/edit?usp=sharing"",""สบก!AW68"")"),0)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IFERROR(__xludf.DUMMYFUNCTION("IMPORTRANGE(""https://docs.google.com/spreadsheets/d/1Yj_ptqi66GCucihVvJfMjLAmec39IyEx_6qawtMGysU/edit?usp=sharing"",""สบก!AX68"")"),0)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IFERROR(__xludf.DUMMYFUNCTION("IMPORTRANGE(""https://docs.google.com/spreadsheets/d/1Yj_ptqi66GCucihVvJfMjLAmec39IyEx_6qawtMGysU/edit?usp=sharing"",""สบก!AY68"")"),0)</f>
        <v>0</v>
      </c>
      <c r="M126" s="72"/>
      <c r="N126" s="72">
        <f ca="1">IFERROR(__xludf.DUMMYFUNCTION("IMPORTRANGE(""https://docs.google.com/spreadsheets/d/1Yj_ptqi66GCucihVvJfMjLAmec39IyEx_6qawtMGysU/edit?usp=sharing"",""สบก!BC68"")"),0)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18"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18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91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44500</v>
      </c>
      <c r="M140" s="182">
        <f t="shared" ca="1" si="64"/>
        <v>31750</v>
      </c>
      <c r="N140" s="182">
        <f t="shared" ca="1" si="64"/>
        <v>2200</v>
      </c>
      <c r="O140" s="181">
        <f t="shared" ref="O140:O142" ca="1" si="65">IF(L140&gt;0,N140*100/L140,0)</f>
        <v>4.9438202247191008</v>
      </c>
      <c r="P140" s="181">
        <f t="shared" ref="P140:P142" ca="1" si="66">IF(M140&gt;0,N140*100/M140,0)</f>
        <v>6.9291338582677167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44500</v>
      </c>
      <c r="M142" s="187">
        <f t="shared" ca="1" si="68"/>
        <v>31750</v>
      </c>
      <c r="N142" s="187">
        <f t="shared" ca="1" si="68"/>
        <v>2200</v>
      </c>
      <c r="O142" s="186">
        <f t="shared" ca="1" si="65"/>
        <v>4.9438202247191008</v>
      </c>
      <c r="P142" s="186">
        <f t="shared" ca="1" si="66"/>
        <v>6.9291338582677167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44500</v>
      </c>
      <c r="M144" s="198">
        <f ca="1">IFERROR(__xludf.DUMMYFUNCTION("IMPORTRANGE(""https://docs.google.com/spreadsheets/d/1Yj_ptqi66GCucihVvJfMjLAmec39IyEx_6qawtMGysU/edit?usp=sharing"",""สบก!BJ68"")"),31750)</f>
        <v>31750</v>
      </c>
      <c r="N144" s="198">
        <f ca="1">IFERROR(__xludf.DUMMYFUNCTION("IMPORTRANGE(""https://docs.google.com/spreadsheets/d/1Yj_ptqi66GCucihVvJfMjLAmec39IyEx_6qawtMGysU/edit?usp=sharing"",""สบก!BK68"")"),2200)</f>
        <v>2200</v>
      </c>
      <c r="O144" s="198">
        <f ca="1">IF(L144&gt;0,N144*100/L144,0)</f>
        <v>4.9438202247191008</v>
      </c>
      <c r="P144" s="198">
        <f ca="1">IF(M144&gt;0,N144*100/M144,0)</f>
        <v>6.9291338582677167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IFERROR(__xludf.DUMMYFUNCTION("IMPORTRANGE(""https://docs.google.com/spreadsheets/d/1Yj_ptqi66GCucihVvJfMjLAmec39IyEx_6qawtMGysU/edit?usp=sharing"",""สบก!BF68"")"),0)</f>
        <v>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IFERROR(__xludf.DUMMYFUNCTION("IMPORTRANGE(""https://docs.google.com/spreadsheets/d/1Yj_ptqi66GCucihVvJfMjLAmec39IyEx_6qawtMGysU/edit?usp=sharing"",""สบก!BG68"")"),44500)</f>
        <v>44500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IFERROR(__xludf.DUMMYFUNCTION("IMPORTRANGE(""https://docs.google.com/spreadsheets/d/1Yj_ptqi66GCucihVvJfMjLAmec39IyEx_6qawtMGysU/edit?usp=sharing"",""สบก!BH68"")"),0)</f>
        <v>0</v>
      </c>
      <c r="M148" s="72"/>
      <c r="N148" s="72">
        <f ca="1">IFERROR(__xludf.DUMMYFUNCTION("IMPORTRANGE(""https://docs.google.com/spreadsheets/d/1Yj_ptqi66GCucihVvJfMjLAmec39IyEx_6qawtMGysU/edit?usp=sharing"",""สบก!BL68"")"),0)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99">
        <f ca="1">IFERROR(__xludf.DUMMYFUNCTION("IMPORTRANGE(""https://docs.google.com/spreadsheets/d/1SX6NBoVAgQJ6U1MVXOaj8PK2l7WJ3RER9xtqwdhxkhw/edit?usp=sharing"",""ประจวบคีรีขันธ์!J74"")"),1)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IFERROR(__xludf.DUMMYFUNCTION("IMPORTRANGE(""https://docs.google.com/spreadsheets/d/1SX6NBoVAgQJ6U1MVXOaj8PK2l7WJ3RER9xtqwdhxkhw/edit?usp=sharing"",""ประจวบคีรีขันธ์!J82"")"),0)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219">
        <f ca="1">IFERROR(__xludf.DUMMYFUNCTION("IMPORTRANGE(""https://docs.google.com/spreadsheets/d/1SX6NBoVAgQJ6U1MVXOaj8PK2l7WJ3RER9xtqwdhxkhw/edit?usp=sharing"",""ประจวบคีรีขันธ์!J83"")"),1)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IFERROR(__xludf.DUMMYFUNCTION("IMPORTRANGE(""https://docs.google.com/spreadsheets/d/1SX6NBoVAgQJ6U1MVXOaj8PK2l7WJ3RER9xtqwdhxkhw/edit?usp=sharing"",""ประจวบคีรีขันธ์!J84"")"),27)</f>
        <v>27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IFERROR(__xludf.DUMMYFUNCTION("IMPORTRANGE(""https://docs.google.com/spreadsheets/d/1SX6NBoVAgQJ6U1MVXOaj8PK2l7WJ3RER9xtqwdhxkhw/edit?usp=sharing"",""ประจวบคีรีขันธ์!J85"")"),27)</f>
        <v>27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304">
        <f ca="1">IFERROR(__xludf.DUMMYFUNCTION("IMPORTRANGE(""https://docs.google.com/spreadsheets/d/1SX6NBoVAgQJ6U1MVXOaj8PK2l7WJ3RER9xtqwdhxkhw/edit?usp=sharing"",""ประจวบคีรีขันธ์!J89"")"),0)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219">
        <f ca="1">IFERROR(__xludf.DUMMYFUNCTION("IMPORTRANGE(""https://docs.google.com/spreadsheets/d/1SX6NBoVAgQJ6U1MVXOaj8PK2l7WJ3RER9xtqwdhxkhw/edit?usp=sharing"",""ประจวบคีรีขันธ์!J98"")"),0)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304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18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18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304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IFERROR(__xludf.DUMMYFUNCTION("IMPORTRANGE(""https://docs.google.com/spreadsheets/d/1SX6NBoVAgQJ6U1MVXOaj8PK2l7WJ3RER9xtqwdhxkhw/edit?usp=sharing"",""ประจวบคีรีขันธ์!J122"")"),0)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219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219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21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304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18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18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18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91">
        <f ca="1">IFERROR(__xludf.DUMMYFUNCTION("IMPORTRANGE(""https://docs.google.com/spreadsheets/d/1SX6NBoVAgQJ6U1MVXOaj8PK2l7WJ3RER9xtqwdhxkhw/edit?usp=sharing"",""ประจวบคีรีขันธ์!J144"")"),0)</f>
        <v>0</v>
      </c>
      <c r="K219" s="292">
        <f ca="1">IF(I219&gt;0,J219*100/I219,0)</f>
        <v>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20210</v>
      </c>
      <c r="M220" s="182">
        <f t="shared" ca="1" si="72"/>
        <v>20210</v>
      </c>
      <c r="N220" s="182">
        <f t="shared" ca="1" si="72"/>
        <v>0</v>
      </c>
      <c r="O220" s="181">
        <f t="shared" ref="O220:O222" ca="1" si="73">IF(L220&gt;0,N220*100/L220,0)</f>
        <v>0</v>
      </c>
      <c r="P220" s="181">
        <f t="shared" ref="P220:P222" ca="1" si="74">IF(M220&gt;0,N220*100/M220,0)</f>
        <v>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20210</v>
      </c>
      <c r="M222" s="187">
        <f t="shared" ca="1" si="76"/>
        <v>20210</v>
      </c>
      <c r="N222" s="187">
        <f t="shared" ca="1" si="76"/>
        <v>0</v>
      </c>
      <c r="O222" s="186">
        <f t="shared" ca="1" si="73"/>
        <v>0</v>
      </c>
      <c r="P222" s="186">
        <f t="shared" ca="1" si="74"/>
        <v>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20210</v>
      </c>
      <c r="M224" s="198">
        <f ca="1">IFERROR(__xludf.DUMMYFUNCTION("IMPORTRANGE(""https://docs.google.com/spreadsheets/d/1Yj_ptqi66GCucihVvJfMjLAmec39IyEx_6qawtMGysU/edit?usp=sharing"",""สบก!BS68"")"),20210)</f>
        <v>20210</v>
      </c>
      <c r="N224" s="198">
        <f ca="1">IFERROR(__xludf.DUMMYFUNCTION("IMPORTRANGE(""https://docs.google.com/spreadsheets/d/1Yj_ptqi66GCucihVvJfMjLAmec39IyEx_6qawtMGysU/edit?usp=sharing"",""สบก!BT68"")"),0)</f>
        <v>0</v>
      </c>
      <c r="O224" s="198">
        <f ca="1">IF(L224&gt;0,N224*100/L224,0)</f>
        <v>0</v>
      </c>
      <c r="P224" s="198">
        <f ca="1">IF(M224&gt;0,N224*100/M224,0)</f>
        <v>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IFERROR(__xludf.DUMMYFUNCTION("IMPORTRANGE(""https://docs.google.com/spreadsheets/d/1Yj_ptqi66GCucihVvJfMjLAmec39IyEx_6qawtMGysU/edit?usp=sharing"",""สบก!BO68"")"),0)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IFERROR(__xludf.DUMMYFUNCTION("IMPORTRANGE(""https://docs.google.com/spreadsheets/d/1Yj_ptqi66GCucihVvJfMjLAmec39IyEx_6qawtMGysU/edit?usp=sharing"",""สบก!BP68"")"),20210)</f>
        <v>20210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IFERROR(__xludf.DUMMYFUNCTION("IMPORTRANGE(""https://docs.google.com/spreadsheets/d/1Yj_ptqi66GCucihVvJfMjLAmec39IyEx_6qawtMGysU/edit?usp=sharing"",""สบก!BQ68"")"),0)</f>
        <v>0</v>
      </c>
      <c r="M228" s="72"/>
      <c r="N228" s="72">
        <f ca="1">IFERROR(__xludf.DUMMYFUNCTION("IMPORTRANGE(""https://docs.google.com/spreadsheets/d/1Yj_ptqi66GCucihVvJfMjLAmec39IyEx_6qawtMGysU/edit?usp=sharing"",""สบก!BU68"")"),0)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91">
        <f ca="1">IFERROR(__xludf.DUMMYFUNCTION("IMPORTRANGE(""https://docs.google.com/spreadsheets/d/1SX6NBoVAgQJ6U1MVXOaj8PK2l7WJ3RER9xtqwdhxkhw/edit?usp=sharing"",""ประจวบคีรีขันธ์!J149"")"),0)</f>
        <v>0</v>
      </c>
      <c r="K229" s="292">
        <f ca="1">IF(I229&gt;0,J229*100/I229,0)</f>
        <v>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IFERROR(__xludf.DUMMYFUNCTION("IMPORTRANGE(""https://docs.google.com/spreadsheets/d/1SX6NBoVAgQJ6U1MVXOaj8PK2l7WJ3RER9xtqwdhxkhw/edit?usp=sharing"",""ประจวบคีรีขันธ์!J152"")"),1)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IFERROR(__xludf.DUMMYFUNCTION("IMPORTRANGE(""https://docs.google.com/spreadsheets/d/1SX6NBoVAgQJ6U1MVXOaj8PK2l7WJ3RER9xtqwdhxkhw/edit?usp=sharing"",""ประจวบคีรีขันธ์!J153"")"),1)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219">
        <f ca="1">IFERROR(__xludf.DUMMYFUNCTION("IMPORTRANGE(""https://docs.google.com/spreadsheets/d/1SX6NBoVAgQJ6U1MVXOaj8PK2l7WJ3RER9xtqwdhxkhw/edit?usp=sharing"",""ประจวบคีรีขันธ์!J155"")"),0)</f>
        <v>0</v>
      </c>
      <c r="K235" s="195">
        <f ca="1">IF(I235&gt;0,J235*100/I235,0)</f>
        <v>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IFERROR(__xludf.DUMMYFUNCTION("IMPORTRANGE(""https://docs.google.com/spreadsheets/d/1SX6NBoVAgQJ6U1MVXOaj8PK2l7WJ3RER9xtqwdhxkhw/edit?usp=sharing"",""ประจวบคีรีขันธ์!J157"")"),0)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91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21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35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8">
        <f ca="1">IFERROR(__xludf.DUMMYFUNCTION("IMPORTRANGE(""https://docs.google.com/spreadsheets/d/1Yj_ptqi66GCucihVvJfMjLAmec39IyEx_6qawtMGysU/edit?usp=sharing"",""สบก!CB68"")"),0)</f>
        <v>0</v>
      </c>
      <c r="N254" s="198">
        <f ca="1">IFERROR(__xludf.DUMMYFUNCTION("IMPORTRANGE(""https://docs.google.com/spreadsheets/d/1Yj_ptqi66GCucihVvJfMjLAmec39IyEx_6qawtMGysU/edit?usp=sharing"",""สบก!CC68"")"),0)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IFERROR(__xludf.DUMMYFUNCTION("IMPORTRANGE(""https://docs.google.com/spreadsheets/d/1Yj_ptqi66GCucihVvJfMjLAmec39IyEx_6qawtMGysU/edit?usp=sharing"",""สบก!BX68"")"),0)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IFERROR(__xludf.DUMMYFUNCTION("IMPORTRANGE(""https://docs.google.com/spreadsheets/d/1Yj_ptqi66GCucihVvJfMjLAmec39IyEx_6qawtMGysU/edit?usp=sharing"",""สบก!BY68"")"),0)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IFERROR(__xludf.DUMMYFUNCTION("IMPORTRANGE(""https://docs.google.com/spreadsheets/d/1Yj_ptqi66GCucihVvJfMjLAmec39IyEx_6qawtMGysU/edit?usp=sharing"",""สบก!BZ68"")"),0)</f>
        <v>0</v>
      </c>
      <c r="M258" s="72"/>
      <c r="N258" s="72">
        <f ca="1">IFERROR(__xludf.DUMMYFUNCTION("IMPORTRANGE(""https://docs.google.com/spreadsheets/d/1Yj_ptqi66GCucihVvJfMjLAmec39IyEx_6qawtMGysU/edit?usp=sharing"",""สบก!CD68"")"),0)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21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21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21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21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35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0</v>
      </c>
      <c r="M271" s="182">
        <f t="shared" ca="1" si="83"/>
        <v>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0</v>
      </c>
      <c r="M273" s="187">
        <f t="shared" ca="1" si="87"/>
        <v>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0</v>
      </c>
      <c r="M275" s="198">
        <f ca="1">IFERROR(__xludf.DUMMYFUNCTION("IMPORTRANGE(""https://docs.google.com/spreadsheets/d/1Yj_ptqi66GCucihVvJfMjLAmec39IyEx_6qawtMGysU/edit?usp=sharing"",""สบก!CK68"")"),0)</f>
        <v>0</v>
      </c>
      <c r="N275" s="198">
        <f ca="1">IFERROR(__xludf.DUMMYFUNCTION("IMPORTRANGE(""https://docs.google.com/spreadsheets/d/1Yj_ptqi66GCucihVvJfMjLAmec39IyEx_6qawtMGysU/edit?usp=sharing"",""สบก!CL68"")"),0)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IFERROR(__xludf.DUMMYFUNCTION("IMPORTRANGE(""https://docs.google.com/spreadsheets/d/1Yj_ptqi66GCucihVvJfMjLAmec39IyEx_6qawtMGysU/edit?usp=sharing"",""สบก!CG68"")"),0)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IFERROR(__xludf.DUMMYFUNCTION("IMPORTRANGE(""https://docs.google.com/spreadsheets/d/1Yj_ptqi66GCucihVvJfMjLAmec39IyEx_6qawtMGysU/edit?usp=sharing"",""สบก!CH68"")"),0)</f>
        <v>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IFERROR(__xludf.DUMMYFUNCTION("IMPORTRANGE(""https://docs.google.com/spreadsheets/d/1Yj_ptqi66GCucihVvJfMjLAmec39IyEx_6qawtMGysU/edit?usp=sharing"",""สบก!CI68"")"),0)</f>
        <v>0</v>
      </c>
      <c r="M279" s="72"/>
      <c r="N279" s="72">
        <f ca="1">IFERROR(__xludf.DUMMYFUNCTION("IMPORTRANGE(""https://docs.google.com/spreadsheets/d/1Yj_ptqi66GCucihVvJfMjLAmec39IyEx_6qawtMGysU/edit?usp=sharing"",""สบก!CM68"")"),0)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21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35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IFERROR(__xludf.DUMMYFUNCTION("IMPORTRANGE(""https://docs.google.com/spreadsheets/d/1Yj_ptqi66GCucihVvJfMjLAmec39IyEx_6qawtMGysU/edit?usp=sharing"",""สบก!CT68"")"),0)</f>
        <v>0</v>
      </c>
      <c r="N294" s="198">
        <f ca="1">IFERROR(__xludf.DUMMYFUNCTION("IMPORTRANGE(""https://docs.google.com/spreadsheets/d/1Yj_ptqi66GCucihVvJfMjLAmec39IyEx_6qawtMGysU/edit?usp=sharing"",""สบก!CU68"")"),0)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IFERROR(__xludf.DUMMYFUNCTION("IMPORTRANGE(""https://docs.google.com/spreadsheets/d/1Yj_ptqi66GCucihVvJfMjLAmec39IyEx_6qawtMGysU/edit?usp=sharing"",""สบก!CP68"")"),0)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IFERROR(__xludf.DUMMYFUNCTION("IMPORTRANGE(""https://docs.google.com/spreadsheets/d/1Yj_ptqi66GCucihVvJfMjLAmec39IyEx_6qawtMGysU/edit?usp=sharing"",""สบก!CQ68"")"),0)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IFERROR(__xludf.DUMMYFUNCTION("IMPORTRANGE(""https://docs.google.com/spreadsheets/d/1Yj_ptqi66GCucihVvJfMjLAmec39IyEx_6qawtMGysU/edit?usp=sharing"",""สบก!CR68"")"),0)</f>
        <v>0</v>
      </c>
      <c r="M298" s="72"/>
      <c r="N298" s="72">
        <f ca="1">IFERROR(__xludf.DUMMYFUNCTION("IMPORTRANGE(""https://docs.google.com/spreadsheets/d/1Yj_ptqi66GCucihVvJfMjLAmec39IyEx_6qawtMGysU/edit?usp=sharing"",""สบก!CV68"")"),0)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18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18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52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IFERROR(__xludf.DUMMYFUNCTION("IMPORTRANGE(""https://docs.google.com/spreadsheets/d/1Yj_ptqi66GCucihVvJfMjLAmec39IyEx_6qawtMGysU/edit?usp=sharing"",""สบก!DC68"")"),0)</f>
        <v>0</v>
      </c>
      <c r="N314" s="198">
        <f ca="1">IFERROR(__xludf.DUMMYFUNCTION("IMPORTRANGE(""https://docs.google.com/spreadsheets/d/1Yj_ptqi66GCucihVvJfMjLAmec39IyEx_6qawtMGysU/edit?usp=sharing"",""สบก!DD68"")"),0)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IFERROR(__xludf.DUMMYFUNCTION("IMPORTRANGE(""https://docs.google.com/spreadsheets/d/1Yj_ptqi66GCucihVvJfMjLAmec39IyEx_6qawtMGysU/edit?usp=sharing"",""สบก!CY68"")"),0)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IFERROR(__xludf.DUMMYFUNCTION("IMPORTRANGE(""https://docs.google.com/spreadsheets/d/1Yj_ptqi66GCucihVvJfMjLAmec39IyEx_6qawtMGysU/edit?usp=sharing"",""สบก!CZ68"")"),0)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IFERROR(__xludf.DUMMYFUNCTION("IMPORTRANGE(""https://docs.google.com/spreadsheets/d/1Yj_ptqi66GCucihVvJfMjLAmec39IyEx_6qawtMGysU/edit?usp=sharing"",""สบก!DA68"")"),0)</f>
        <v>0</v>
      </c>
      <c r="M318" s="72"/>
      <c r="N318" s="72">
        <f ca="1">IFERROR(__xludf.DUMMYFUNCTION("IMPORTRANGE(""https://docs.google.com/spreadsheets/d/1Yj_ptqi66GCucihVvJfMjLAmec39IyEx_6qawtMGysU/edit?usp=sharing"",""สบก!DE68"")"),0)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18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57">
        <f ca="1">IFERROR(__xludf.DUMMYFUNCTION("IMPORTRANGE(""https://docs.google.com/spreadsheets/d/1SX6NBoVAgQJ6U1MVXOaj8PK2l7WJ3RER9xtqwdhxkhw/edit?usp=sharing"",""ประจวบคีรีขันธ์!J228"")"),8)</f>
        <v>8</v>
      </c>
      <c r="K328" s="336">
        <f ca="1">IF(I328&gt;0,J328*100/I328,0)</f>
        <v>5.9259259259259256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931960</v>
      </c>
      <c r="M329" s="182">
        <f t="shared" ca="1" si="98"/>
        <v>406150</v>
      </c>
      <c r="N329" s="182">
        <f t="shared" ca="1" si="98"/>
        <v>295982</v>
      </c>
      <c r="O329" s="181">
        <f t="shared" ref="O329:O331" ca="1" si="99">IF(L329&gt;0,N329*100/L329,0)</f>
        <v>31.75908837289154</v>
      </c>
      <c r="P329" s="181">
        <f t="shared" ref="P329:P331" ca="1" si="100">IF(M329&gt;0,N329*100/M329,0)</f>
        <v>72.875046165209895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931960</v>
      </c>
      <c r="M331" s="187">
        <f t="shared" ca="1" si="102"/>
        <v>406150</v>
      </c>
      <c r="N331" s="187">
        <f t="shared" ca="1" si="102"/>
        <v>295982</v>
      </c>
      <c r="O331" s="186">
        <f t="shared" ca="1" si="99"/>
        <v>31.75908837289154</v>
      </c>
      <c r="P331" s="186">
        <f t="shared" ca="1" si="100"/>
        <v>72.875046165209895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784960</v>
      </c>
      <c r="M333" s="198">
        <f ca="1">IFERROR(__xludf.DUMMYFUNCTION("IMPORTRANGE(""https://docs.google.com/spreadsheets/d/1Yj_ptqi66GCucihVvJfMjLAmec39IyEx_6qawtMGysU/edit?usp=sharing"",""สบก!DL68"")"),406150)</f>
        <v>406150</v>
      </c>
      <c r="N333" s="198">
        <f ca="1">IFERROR(__xludf.DUMMYFUNCTION("IMPORTRANGE(""https://docs.google.com/spreadsheets/d/1Yj_ptqi66GCucihVvJfMjLAmec39IyEx_6qawtMGysU/edit?usp=sharing"",""สบก!DM68"")"),148982)</f>
        <v>148982</v>
      </c>
      <c r="O333" s="198">
        <f ca="1">IF(L333&gt;0,N333*100/L333,0)</f>
        <v>18.979565837749693</v>
      </c>
      <c r="P333" s="198">
        <f ca="1">IF(M333&gt;0,N333*100/M333,0)</f>
        <v>36.681521605318231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IFERROR(__xludf.DUMMYFUNCTION("IMPORTRANGE(""https://docs.google.com/spreadsheets/d/1Yj_ptqi66GCucihVvJfMjLAmec39IyEx_6qawtMGysU/edit?usp=sharing"",""สบก!DH68"")"),505100)</f>
        <v>505100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IFERROR(__xludf.DUMMYFUNCTION("IMPORTRANGE(""https://docs.google.com/spreadsheets/d/1Yj_ptqi66GCucihVvJfMjLAmec39IyEx_6qawtMGysU/edit?usp=sharing"",""สบก!DI68"")"),279860)</f>
        <v>279860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IFERROR(__xludf.DUMMYFUNCTION("IMPORTRANGE(""https://docs.google.com/spreadsheets/d/1Yj_ptqi66GCucihVvJfMjLAmec39IyEx_6qawtMGysU/edit?usp=sharing"",""สบก!DJ68"")"),147000)</f>
        <v>147000</v>
      </c>
      <c r="M337" s="72"/>
      <c r="N337" s="72">
        <f ca="1">IFERROR(__xludf.DUMMYFUNCTION("IMPORTRANGE(""https://docs.google.com/spreadsheets/d/1Yj_ptqi66GCucihVvJfMjLAmec39IyEx_6qawtMGysU/edit?usp=sharing"",""สบก!DN68"")"),147000)</f>
        <v>147000</v>
      </c>
      <c r="O337" s="72">
        <f ca="1">IF(L337&gt;0,N337*100/L337,0)</f>
        <v>100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218">
        <f ca="1">IFERROR(__xludf.DUMMYFUNCTION("IMPORTRANGE(""https://docs.google.com/spreadsheets/d/1SX6NBoVAgQJ6U1MVXOaj8PK2l7WJ3RER9xtqwdhxkhw/edit?usp=sharing"",""ประจวบคีรีขันธ์!J234"")"),0)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218">
        <f ca="1">IFERROR(__xludf.DUMMYFUNCTION("IMPORTRANGE(""https://docs.google.com/spreadsheets/d/1SX6NBoVAgQJ6U1MVXOaj8PK2l7WJ3RER9xtqwdhxkhw/edit?usp=sharing"",""ประจวบคีรีขันธ์!J235"")"),0)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218">
        <f ca="1">IFERROR(__xludf.DUMMYFUNCTION("IMPORTRANGE(""https://docs.google.com/spreadsheets/d/1SX6NBoVAgQJ6U1MVXOaj8PK2l7WJ3RER9xtqwdhxkhw/edit?usp=sharing"",""ประจวบคีรีขันธ์!J236"")"),5)</f>
        <v>5</v>
      </c>
      <c r="K341" s="360">
        <f t="shared" ca="1" si="103"/>
        <v>3.7037037037037037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218">
        <f ca="1">IFERROR(__xludf.DUMMYFUNCTION("IMPORTRANGE(""https://docs.google.com/spreadsheets/d/1SX6NBoVAgQJ6U1MVXOaj8PK2l7WJ3RER9xtqwdhxkhw/edit?usp=sharing"",""ประจวบคีรีขันธ์!J237"")"),58.17)</f>
        <v>58.17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218">
        <f ca="1">IFERROR(__xludf.DUMMYFUNCTION("IMPORTRANGE(""https://docs.google.com/spreadsheets/d/1SX6NBoVAgQJ6U1MVXOaj8PK2l7WJ3RER9xtqwdhxkhw/edit?usp=sharing"",""ประจวบคีรีขันธ์!J238"")"),0)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218">
        <f ca="1">IFERROR(__xludf.DUMMYFUNCTION("IMPORTRANGE(""https://docs.google.com/spreadsheets/d/1SX6NBoVAgQJ6U1MVXOaj8PK2l7WJ3RER9xtqwdhxkhw/edit?usp=sharing"",""ประจวบคีรีขันธ์!J239"")"),0)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218">
        <f ca="1">IFERROR(__xludf.DUMMYFUNCTION("IMPORTRANGE(""https://docs.google.com/spreadsheets/d/1SX6NBoVAgQJ6U1MVXOaj8PK2l7WJ3RER9xtqwdhxkhw/edit?usp=sharing"",""ประจวบคีรีขันธ์!J240"")"),8)</f>
        <v>8</v>
      </c>
      <c r="K345" s="360">
        <f t="shared" ca="1" si="103"/>
        <v>5.9259259259259256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218">
        <f ca="1">IFERROR(__xludf.DUMMYFUNCTION("IMPORTRANGE(""https://docs.google.com/spreadsheets/d/1SX6NBoVAgQJ6U1MVXOaj8PK2l7WJ3RER9xtqwdhxkhw/edit?usp=sharing"",""ประจวบคีรีขันธ์!J241"")"),83.4)</f>
        <v>83.4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IFERROR(__xludf.DUMMYFUNCTION("IMPORTRANGE(""https://docs.google.com/spreadsheets/d/1SX6NBoVAgQJ6U1MVXOaj8PK2l7WJ3RER9xtqwdhxkhw/edit?usp=sharing"",""ประจวบคีรีขันธ์!L242"")"),944579)</f>
        <v>944579</v>
      </c>
      <c r="M347" s="374"/>
      <c r="N347" s="374">
        <f ca="1">IFERROR(__xludf.DUMMYFUNCTION("IMPORTRANGE(""https://docs.google.com/spreadsheets/d/1SX6NBoVAgQJ6U1MVXOaj8PK2l7WJ3RER9xtqwdhxkhw/edit?usp=sharing"",""ประจวบคีรีขันธ์!M242"")"),130930.68)</f>
        <v>130930.68</v>
      </c>
      <c r="O347" s="374">
        <f ca="1">+IF(L347&gt;0,N347*100/L347,0)</f>
        <v>13.861273646778088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87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89"/>
      <c r="N349" s="389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87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96"/>
      <c r="N351" s="196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96"/>
      <c r="N352" s="196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98"/>
      <c r="N353" s="198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98"/>
      <c r="N354" s="19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21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18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18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21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21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18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21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21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21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18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87">
        <f ca="1">IFERROR(__xludf.DUMMYFUNCTION("IMPORTRANGE(""https://docs.google.com/spreadsheets/d/1SX6NBoVAgQJ6U1MVXOaj8PK2l7WJ3RER9xtqwdhxkhw/edit?usp=sharing"",""ประจวบคีรีขันธ์!J275"")"),0)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89"/>
      <c r="N380" s="389">
        <f ca="1">IFERROR(__xludf.DUMMYFUNCTION("IMPORTRANGE(""https://docs.google.com/spreadsheets/d/1SX6NBoVAgQJ6U1MVXOaj8PK2l7WJ3RER9xtqwdhxkhw/edit?usp=sharing"",""ประจวบคีรีขันธ์!M275"")"),73790)</f>
        <v>73790</v>
      </c>
      <c r="O380" s="389">
        <f ca="1">+IF(L380&gt;0,N380*100/L380,0)</f>
        <v>16.036423697135653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87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88">
        <f t="shared" ca="1" si="108"/>
        <v>100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96"/>
      <c r="N382" s="196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96"/>
      <c r="N383" s="196">
        <f ca="1">IFERROR(__xludf.DUMMYFUNCTION("IMPORTRANGE(""https://docs.google.com/spreadsheets/d/1SX6NBoVAgQJ6U1MVXOaj8PK2l7WJ3RER9xtqwdhxkhw/edit?usp=sharing"",""ประจวบคีรีขันธ์!M278"")"),73790)</f>
        <v>73790</v>
      </c>
      <c r="O383" s="196">
        <f t="shared" ca="1" si="109"/>
        <v>16.036423697135653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98"/>
      <c r="N384" s="198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98"/>
      <c r="N385" s="198">
        <f ca="1">IFERROR(__xludf.DUMMYFUNCTION("IMPORTRANGE(""https://docs.google.com/spreadsheets/d/1SX6NBoVAgQJ6U1MVXOaj8PK2l7WJ3RER9xtqwdhxkhw/edit?usp=sharing"",""ประจวบคีรีขันธ์!M280"")"),73790)</f>
        <v>73790</v>
      </c>
      <c r="O385" s="198">
        <f t="shared" ca="1" si="109"/>
        <v>16.036423697135653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IFERROR(__xludf.DUMMYFUNCTION("IMPORTRANGE(""https://docs.google.com/spreadsheets/d/1SX6NBoVAgQJ6U1MVXOaj8PK2l7WJ3RER9xtqwdhxkhw/edit?usp=sharing"",""ประจวบคีรีขันธ์!M281"")"),73790)</f>
        <v>73790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IFERROR(__xludf.DUMMYFUNCTION("IMPORTRANGE(""https://docs.google.com/spreadsheets/d/1SX6NBoVAgQJ6U1MVXOaj8PK2l7WJ3RER9xtqwdhxkhw/edit?usp=sharing"",""ประจวบคีรีขันธ์!M282"")"),0)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IFERROR(__xludf.DUMMYFUNCTION("IMPORTRANGE(""https://docs.google.com/spreadsheets/d/1SX6NBoVAgQJ6U1MVXOaj8PK2l7WJ3RER9xtqwdhxkhw/edit?usp=sharing"",""ประจวบคีรีขันธ์!M284"")"),0)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219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95">
        <f t="shared" ref="K396:K398" ca="1" si="110">IF(I396&gt;0,J396*100/I396,0)</f>
        <v>100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219">
        <f ca="1">IFERROR(__xludf.DUMMYFUNCTION("IMPORTRANGE(""https://docs.google.com/spreadsheets/d/1SX6NBoVAgQJ6U1MVXOaj8PK2l7WJ3RER9xtqwdhxkhw/edit?usp=sharing"",""ประจวบคีรีขันธ์!J292"")"),0)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219">
        <f ca="1">IFERROR(__xludf.DUMMYFUNCTION("IMPORTRANGE(""https://docs.google.com/spreadsheets/d/1SX6NBoVAgQJ6U1MVXOaj8PK2l7WJ3RER9xtqwdhxkhw/edit?usp=sharing"",""ประจวบคีรีขันธ์!J293"")"),0)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87">
        <f ca="1">IFERROR(__xludf.DUMMYFUNCTION("IMPORTRANGE(""https://docs.google.com/spreadsheets/d/1SX6NBoVAgQJ6U1MVXOaj8PK2l7WJ3RER9xtqwdhxkhw/edit?usp=sharing"",""ประจวบคีรีขันธ์!J296"")"),0)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89"/>
      <c r="N401" s="389">
        <f ca="1">IFERROR(__xludf.DUMMYFUNCTION("IMPORTRANGE(""https://docs.google.com/spreadsheets/d/1SX6NBoVAgQJ6U1MVXOaj8PK2l7WJ3RER9xtqwdhxkhw/edit?usp=sharing"",""ประจวบคีรีขันธ์!M296"")"),0)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87">
        <f ca="1">IFERROR(__xludf.DUMMYFUNCTION("IMPORTRANGE(""https://docs.google.com/spreadsheets/d/1SX6NBoVAgQJ6U1MVXOaj8PK2l7WJ3RER9xtqwdhxkhw/edit?usp=sharing"",""ประจวบคีรีขันธ์!J297"")"),0)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96"/>
      <c r="N403" s="198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96"/>
      <c r="N404" s="198">
        <f ca="1">IFERROR(__xludf.DUMMYFUNCTION("IMPORTRANGE(""https://docs.google.com/spreadsheets/d/1SX6NBoVAgQJ6U1MVXOaj8PK2l7WJ3RER9xtqwdhxkhw/edit?usp=sharing"",""ประจวบคีรีขันธ์!M299"")"),0)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98"/>
      <c r="N405" s="198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98"/>
      <c r="N406" s="198">
        <f ca="1">IFERROR(__xludf.DUMMYFUNCTION("IMPORTRANGE(""https://docs.google.com/spreadsheets/d/1SX6NBoVAgQJ6U1MVXOaj8PK2l7WJ3RER9xtqwdhxkhw/edit?usp=sharing"",""ประจวบคีรีขันธ์!M301"")"),0)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IFERROR(__xludf.DUMMYFUNCTION("IMPORTRANGE(""https://docs.google.com/spreadsheets/d/1SX6NBoVAgQJ6U1MVXOaj8PK2l7WJ3RER9xtqwdhxkhw/edit?usp=sharing"",""ประจวบคีรีขันธ์!M302"")"),0)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IFERROR(__xludf.DUMMYFUNCTION("IMPORTRANGE(""https://docs.google.com/spreadsheets/d/1SX6NBoVAgQJ6U1MVXOaj8PK2l7WJ3RER9xtqwdhxkhw/edit?usp=sharing"",""ประจวบคีรีขันธ์!M303"")"),0)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IFERROR(__xludf.DUMMYFUNCTION("IMPORTRANGE(""https://docs.google.com/spreadsheets/d/1SX6NBoVAgQJ6U1MVXOaj8PK2l7WJ3RER9xtqwdhxkhw/edit?usp=sharing"",""ประจวบคีรีขันธ์!M305"")"),0)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IFERROR(__xludf.DUMMYFUNCTION("IMPORTRANGE(""https://docs.google.com/spreadsheets/d/1SX6NBoVAgQJ6U1MVXOaj8PK2l7WJ3RER9xtqwdhxkhw/edit?usp=sharing"",""ประจวบคีรีขันธ์!J307"")"),1)</f>
        <v>1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IFERROR(__xludf.DUMMYFUNCTION("IMPORTRANGE(""https://docs.google.com/spreadsheets/d/1SX6NBoVAgQJ6U1MVXOaj8PK2l7WJ3RER9xtqwdhxkhw/edit?usp=sharing"",""ประจวบคีรีขันธ์!J310"")"),0)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30">
        <f ca="1">IFERROR(__xludf.DUMMYFUNCTION("IMPORTRANGE(""https://docs.google.com/spreadsheets/d/1SX6NBoVAgQJ6U1MVXOaj8PK2l7WJ3RER9xtqwdhxkhw/edit?usp=sharing"",""ประจวบคีรีขันธ์!J311"")"),0)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406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407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02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02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406">
        <f ca="1">IFERROR(__xludf.DUMMYFUNCTION("IMPORTRANGE(""https://docs.google.com/spreadsheets/d/1SX6NBoVAgQJ6U1MVXOaj8PK2l7WJ3RER9xtqwdhxkhw/edit?usp=sharing"",""ประจวบคีรีขันธ์!J316"")"),0)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407">
        <f ca="1">IFERROR(__xludf.DUMMYFUNCTION("IMPORTRANGE(""https://docs.google.com/spreadsheets/d/1SX6NBoVAgQJ6U1MVXOaj8PK2l7WJ3RER9xtqwdhxkhw/edit?usp=sharing"",""ประจวบคีรีขันธ์!J317"")"),0)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02">
        <f ca="1">IFERROR(__xludf.DUMMYFUNCTION("IMPORTRANGE(""https://docs.google.com/spreadsheets/d/1SX6NBoVAgQJ6U1MVXOaj8PK2l7WJ3RER9xtqwdhxkhw/edit?usp=sharing"",""ประจวบคีรีขันธ์!J318"")"),0)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02">
        <f ca="1">IFERROR(__xludf.DUMMYFUNCTION("IMPORTRANGE(""https://docs.google.com/spreadsheets/d/1SX6NBoVAgQJ6U1MVXOaj8PK2l7WJ3RER9xtqwdhxkhw/edit?usp=sharing"",""ประจวบคีรีขันธ์!J319"")"),0)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02">
        <f ca="1">IFERROR(__xludf.DUMMYFUNCTION("IMPORTRANGE(""https://docs.google.com/spreadsheets/d/1SX6NBoVAgQJ6U1MVXOaj8PK2l7WJ3RER9xtqwdhxkhw/edit?usp=sharing"",""ประจวบคีรีขันธ์!J320"")"),0)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406">
        <f ca="1">IFERROR(__xludf.DUMMYFUNCTION("IMPORTRANGE(""https://docs.google.com/spreadsheets/d/1SX6NBoVAgQJ6U1MVXOaj8PK2l7WJ3RER9xtqwdhxkhw/edit?usp=sharing"",""ประจวบคีรีขันธ์!J321"")"),0)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407">
        <f ca="1">IFERROR(__xludf.DUMMYFUNCTION("IMPORTRANGE(""https://docs.google.com/spreadsheets/d/1SX6NBoVAgQJ6U1MVXOaj8PK2l7WJ3RER9xtqwdhxkhw/edit?usp=sharing"",""ประจวบคีรีขันธ์!J322"")"),0)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02">
        <f ca="1">IFERROR(__xludf.DUMMYFUNCTION("IMPORTRANGE(""https://docs.google.com/spreadsheets/d/1SX6NBoVAgQJ6U1MVXOaj8PK2l7WJ3RER9xtqwdhxkhw/edit?usp=sharing"",""ประจวบคีรีขันธ์!J323"")"),0)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02">
        <f ca="1">IFERROR(__xludf.DUMMYFUNCTION("IMPORTRANGE(""https://docs.google.com/spreadsheets/d/1SX6NBoVAgQJ6U1MVXOaj8PK2l7WJ3RER9xtqwdhxkhw/edit?usp=sharing"",""ประจวบคีรีขันธ์!J324"")"),0)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406">
        <f ca="1">IFERROR(__xludf.DUMMYFUNCTION("IMPORTRANGE(""https://docs.google.com/spreadsheets/d/1SX6NBoVAgQJ6U1MVXOaj8PK2l7WJ3RER9xtqwdhxkhw/edit?usp=sharing"",""ประจวบคีรีขันธ์!J325"")"),0)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02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02">
        <f ca="1">IFERROR(__xludf.DUMMYFUNCTION("IMPORTRANGE(""https://docs.google.com/spreadsheets/d/1SX6NBoVAgQJ6U1MVXOaj8PK2l7WJ3RER9xtqwdhxkhw/edit?usp=sharing"",""ประจวบคีรีขันธ์!J327"")"),0)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20">
        <f ca="1">IFERROR(__xludf.DUMMYFUNCTION("IMPORTRANGE(""https://docs.google.com/spreadsheets/d/1SX6NBoVAgQJ6U1MVXOaj8PK2l7WJ3RER9xtqwdhxkhw/edit?usp=sharing"",""ประจวบคีรีขันธ์!J330"")"),0)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IFERROR(__xludf.DUMMYFUNCTION("IMPORTRANGE(""https://docs.google.com/spreadsheets/d/1SX6NBoVAgQJ6U1MVXOaj8PK2l7WJ3RER9xtqwdhxkhw/edit?usp=sharing"",""ประจวบคีรีขันธ์!L330"")"),71000)</f>
        <v>71000</v>
      </c>
      <c r="M435" s="422"/>
      <c r="N435" s="422">
        <f ca="1">IFERROR(__xludf.DUMMYFUNCTION("IMPORTRANGE(""https://docs.google.com/spreadsheets/d/1SX6NBoVAgQJ6U1MVXOaj8PK2l7WJ3RER9xtqwdhxkhw/edit?usp=sharing"",""ประจวบคีรีขันธ์!M330"")"),1720)</f>
        <v>1720</v>
      </c>
      <c r="O435" s="422">
        <f t="shared" ref="O435:O439" ca="1" si="114">+IF(L435&gt;0,N435*100/L435,0)</f>
        <v>2.4225352112676055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96"/>
      <c r="N436" s="198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IFERROR(__xludf.DUMMYFUNCTION("IMPORTRANGE(""https://docs.google.com/spreadsheets/d/1SX6NBoVAgQJ6U1MVXOaj8PK2l7WJ3RER9xtqwdhxkhw/edit?usp=sharing"",""ประจวบคีรีขันธ์!L332"")"),71000)</f>
        <v>71000</v>
      </c>
      <c r="M437" s="196"/>
      <c r="N437" s="198">
        <f ca="1">IFERROR(__xludf.DUMMYFUNCTION("IMPORTRANGE(""https://docs.google.com/spreadsheets/d/1SX6NBoVAgQJ6U1MVXOaj8PK2l7WJ3RER9xtqwdhxkhw/edit?usp=sharing"",""ประจวบคีรีขันธ์!M332"")"),1720)</f>
        <v>1720</v>
      </c>
      <c r="O437" s="198">
        <f t="shared" ca="1" si="114"/>
        <v>2.4225352112676055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98"/>
      <c r="N438" s="198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IFERROR(__xludf.DUMMYFUNCTION("IMPORTRANGE(""https://docs.google.com/spreadsheets/d/1SX6NBoVAgQJ6U1MVXOaj8PK2l7WJ3RER9xtqwdhxkhw/edit?usp=sharing"",""ประจวบคีรีขันธ์!L334"")"),71000)</f>
        <v>71000</v>
      </c>
      <c r="M439" s="198"/>
      <c r="N439" s="198">
        <f ca="1">IFERROR(__xludf.DUMMYFUNCTION("IMPORTRANGE(""https://docs.google.com/spreadsheets/d/1SX6NBoVAgQJ6U1MVXOaj8PK2l7WJ3RER9xtqwdhxkhw/edit?usp=sharing"",""ประจวบคีรีขันธ์!M334"")"),1720)</f>
        <v>1720</v>
      </c>
      <c r="O439" s="198">
        <f t="shared" ca="1" si="114"/>
        <v>2.4225352112676055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IFERROR(__xludf.DUMMYFUNCTION("IMPORTRANGE(""https://docs.google.com/spreadsheets/d/1SX6NBoVAgQJ6U1MVXOaj8PK2l7WJ3RER9xtqwdhxkhw/edit?usp=sharing"",""ประจวบคีรีขันธ์!M335"")"),1720)</f>
        <v>1720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IFERROR(__xludf.DUMMYFUNCTION("IMPORTRANGE(""https://docs.google.com/spreadsheets/d/1SX6NBoVAgQJ6U1MVXOaj8PK2l7WJ3RER9xtqwdhxkhw/edit?usp=sharing"",""ประจวบคีรีขันธ์!M338"")"),0)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IFERROR(__xludf.DUMMYFUNCTION("IMPORTRANGE(""https://docs.google.com/spreadsheets/d/1SX6NBoVAgQJ6U1MVXOaj8PK2l7WJ3RER9xtqwdhxkhw/edit?usp=sharing"",""ประจวบคีรีขันธ์!J343"")"),0)</f>
        <v>0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30">
        <f ca="1">IFERROR(__xludf.DUMMYFUNCTION("IMPORTRANGE(""https://docs.google.com/spreadsheets/d/1SX6NBoVAgQJ6U1MVXOaj8PK2l7WJ3RER9xtqwdhxkhw/edit?usp=sharing"",""ประจวบคีรีขันธ์!J344"")"),0)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219">
        <f ca="1">IFERROR(__xludf.DUMMYFUNCTION("IMPORTRANGE(""https://docs.google.com/spreadsheets/d/1SX6NBoVAgQJ6U1MVXOaj8PK2l7WJ3RER9xtqwdhxkhw/edit?usp=sharing"",""ประจวบคีรีขันธ์!J345"")"),0)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21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21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IFERROR(__xludf.DUMMYFUNCTION("IMPORTRANGE(""https://docs.google.com/spreadsheets/d/1SX6NBoVAgQJ6U1MVXOaj8PK2l7WJ3RER9xtqwdhxkhw/edit?usp=sharing"",""ประจวบคีรีขันธ์!I350"")"),19789)</f>
        <v>19789</v>
      </c>
      <c r="J455" s="387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IFERROR(__xludf.DUMMYFUNCTION("IMPORTRANGE(""https://docs.google.com/spreadsheets/d/1SX6NBoVAgQJ6U1MVXOaj8PK2l7WJ3RER9xtqwdhxkhw/edit?usp=sharing"",""ประจวบคีรีขันธ์!L350"")"),155069)</f>
        <v>155069</v>
      </c>
      <c r="M455" s="389"/>
      <c r="N455" s="389">
        <f ca="1">IFERROR(__xludf.DUMMYFUNCTION("IMPORTRANGE(""https://docs.google.com/spreadsheets/d/1SX6NBoVAgQJ6U1MVXOaj8PK2l7WJ3RER9xtqwdhxkhw/edit?usp=sharing"",""ประจวบคีรีขันธ์!M350"")"),0)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96"/>
      <c r="N456" s="198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IFERROR(__xludf.DUMMYFUNCTION("IMPORTRANGE(""https://docs.google.com/spreadsheets/d/1SX6NBoVAgQJ6U1MVXOaj8PK2l7WJ3RER9xtqwdhxkhw/edit?usp=sharing"",""ประจวบคีรีขันธ์!L352"")"),155069)</f>
        <v>155069</v>
      </c>
      <c r="M457" s="196"/>
      <c r="N457" s="198">
        <f ca="1">IFERROR(__xludf.DUMMYFUNCTION("IMPORTRANGE(""https://docs.google.com/spreadsheets/d/1SX6NBoVAgQJ6U1MVXOaj8PK2l7WJ3RER9xtqwdhxkhw/edit?usp=sharing"",""ประจวบคีรีขันธ์!M352"")"),0)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98"/>
      <c r="N458" s="198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IFERROR(__xludf.DUMMYFUNCTION("IMPORTRANGE(""https://docs.google.com/spreadsheets/d/1SX6NBoVAgQJ6U1MVXOaj8PK2l7WJ3RER9xtqwdhxkhw/edit?usp=sharing"",""ประจวบคีรีขันธ์!L354"")"),155069)</f>
        <v>155069</v>
      </c>
      <c r="M459" s="198"/>
      <c r="N459" s="198">
        <f ca="1">IFERROR(__xludf.DUMMYFUNCTION("IMPORTRANGE(""https://docs.google.com/spreadsheets/d/1SX6NBoVAgQJ6U1MVXOaj8PK2l7WJ3RER9xtqwdhxkhw/edit?usp=sharing"",""ประจวบคีรีขันธ์!M354"")"),0)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IFERROR(__xludf.DUMMYFUNCTION("IMPORTRANGE(""https://docs.google.com/spreadsheets/d/1SX6NBoVAgQJ6U1MVXOaj8PK2l7WJ3RER9xtqwdhxkhw/edit?usp=sharing"",""ประจวบคีรีขันธ์!M358"")"),0)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IFERROR(__xludf.DUMMYFUNCTION("IMPORTRANGE(""https://docs.google.com/spreadsheets/d/1SX6NBoVAgQJ6U1MVXOaj8PK2l7WJ3RER9xtqwdhxkhw/edit?usp=sharing"",""ประจวบคีรีขันธ์!I359"")"),19789)</f>
        <v>19789</v>
      </c>
      <c r="J464" s="291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IFERROR(__xludf.DUMMYFUNCTION("IMPORTRANGE(""https://docs.google.com/spreadsheets/d/1SX6NBoVAgQJ6U1MVXOaj8PK2l7WJ3RER9xtqwdhxkhw/edit?usp=sharing"",""ประจวบคีรีขันธ์!I360"")"),19789)</f>
        <v>19789</v>
      </c>
      <c r="J465" s="428">
        <f ca="1">IFERROR(__xludf.DUMMYFUNCTION("IMPORTRANGE(""https://docs.google.com/spreadsheets/d/1SX6NBoVAgQJ6U1MVXOaj8PK2l7WJ3RER9xtqwdhxkhw/edit?usp=sharing"",""ประจวบคีรีขันธ์!J360"")"),0)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8">
        <f ca="1">IFERROR(__xludf.DUMMYFUNCTION("IMPORTRANGE(""https://docs.google.com/spreadsheets/d/1SX6NBoVAgQJ6U1MVXOaj8PK2l7WJ3RER9xtqwdhxkhw/edit?usp=sharing"",""ประจวบคีรีขันธ์!J361"")"),0)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219">
        <f ca="1">IFERROR(__xludf.DUMMYFUNCTION("IMPORTRANGE(""https://docs.google.com/spreadsheets/d/1SX6NBoVAgQJ6U1MVXOaj8PK2l7WJ3RER9xtqwdhxkhw/edit?usp=sharing"",""ประจวบคีรีขันธ์!J362"")"),0)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219">
        <f ca="1">IFERROR(__xludf.DUMMYFUNCTION("IMPORTRANGE(""https://docs.google.com/spreadsheets/d/1SX6NBoVAgQJ6U1MVXOaj8PK2l7WJ3RER9xtqwdhxkhw/edit?usp=sharing"",""ประจวบคีรีขันธ์!J363"")"),0)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219">
        <f ca="1">IFERROR(__xludf.DUMMYFUNCTION("IMPORTRANGE(""https://docs.google.com/spreadsheets/d/1SX6NBoVAgQJ6U1MVXOaj8PK2l7WJ3RER9xtqwdhxkhw/edit?usp=sharing"",""ประจวบคีรีขันธ์!J364"")"),0)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219">
        <f ca="1">IFERROR(__xludf.DUMMYFUNCTION("IMPORTRANGE(""https://docs.google.com/spreadsheets/d/1SX6NBoVAgQJ6U1MVXOaj8PK2l7WJ3RER9xtqwdhxkhw/edit?usp=sharing"",""ประจวบคีรีขันธ์!J365"")"),0)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219">
        <f ca="1">IFERROR(__xludf.DUMMYFUNCTION("IMPORTRANGE(""https://docs.google.com/spreadsheets/d/1SX6NBoVAgQJ6U1MVXOaj8PK2l7WJ3RER9xtqwdhxkhw/edit?usp=sharing"",""ประจวบคีรีขันธ์!J366"")"),0)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219">
        <f ca="1">IFERROR(__xludf.DUMMYFUNCTION("IMPORTRANGE(""https://docs.google.com/spreadsheets/d/1SX6NBoVAgQJ6U1MVXOaj8PK2l7WJ3RER9xtqwdhxkhw/edit?usp=sharing"",""ประจวบคีรีขันธ์!J367"")"),0)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IFERROR(__xludf.DUMMYFUNCTION("IMPORTRANGE(""https://docs.google.com/spreadsheets/d/1SX6NBoVAgQJ6U1MVXOaj8PK2l7WJ3RER9xtqwdhxkhw/edit?usp=sharing"",""ประจวบคีรีขันธ์!I368"")"),19789)</f>
        <v>19789</v>
      </c>
      <c r="J473" s="428">
        <f ca="1">IFERROR(__xludf.DUMMYFUNCTION("IMPORTRANGE(""https://docs.google.com/spreadsheets/d/1SX6NBoVAgQJ6U1MVXOaj8PK2l7WJ3RER9xtqwdhxkhw/edit?usp=sharing"",""ประจวบคีรีขันธ์!J368"")"),0)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8">
        <f ca="1">IFERROR(__xludf.DUMMYFUNCTION("IMPORTRANGE(""https://docs.google.com/spreadsheets/d/1SX6NBoVAgQJ6U1MVXOaj8PK2l7WJ3RER9xtqwdhxkhw/edit?usp=sharing"",""ประจวบคีรีขันธ์!J369"")"),0)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219">
        <f ca="1">IFERROR(__xludf.DUMMYFUNCTION("IMPORTRANGE(""https://docs.google.com/spreadsheets/d/1SX6NBoVAgQJ6U1MVXOaj8PK2l7WJ3RER9xtqwdhxkhw/edit?usp=sharing"",""ประจวบคีรีขันธ์!J370"")"),0)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219">
        <f ca="1">IFERROR(__xludf.DUMMYFUNCTION("IMPORTRANGE(""https://docs.google.com/spreadsheets/d/1SX6NBoVAgQJ6U1MVXOaj8PK2l7WJ3RER9xtqwdhxkhw/edit?usp=sharing"",""ประจวบคีรีขันธ์!J371"")"),0)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219">
        <f ca="1">IFERROR(__xludf.DUMMYFUNCTION("IMPORTRANGE(""https://docs.google.com/spreadsheets/d/1SX6NBoVAgQJ6U1MVXOaj8PK2l7WJ3RER9xtqwdhxkhw/edit?usp=sharing"",""ประจวบคีรีขันธ์!J372"")"),0)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219">
        <f ca="1">IFERROR(__xludf.DUMMYFUNCTION("IMPORTRANGE(""https://docs.google.com/spreadsheets/d/1SX6NBoVAgQJ6U1MVXOaj8PK2l7WJ3RER9xtqwdhxkhw/edit?usp=sharing"",""ประจวบคีรีขันธ์!J373"")"),0)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219">
        <f ca="1">IFERROR(__xludf.DUMMYFUNCTION("IMPORTRANGE(""https://docs.google.com/spreadsheets/d/1SX6NBoVAgQJ6U1MVXOaj8PK2l7WJ3RER9xtqwdhxkhw/edit?usp=sharing"",""ประจวบคีรีขันธ์!J374"")"),0)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219">
        <f ca="1">IFERROR(__xludf.DUMMYFUNCTION("IMPORTRANGE(""https://docs.google.com/spreadsheets/d/1SX6NBoVAgQJ6U1MVXOaj8PK2l7WJ3RER9xtqwdhxkhw/edit?usp=sharing"",""ประจวบคีรีขันธ์!J375"")"),0)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IFERROR(__xludf.DUMMYFUNCTION("IMPORTRANGE(""https://docs.google.com/spreadsheets/d/1SX6NBoVAgQJ6U1MVXOaj8PK2l7WJ3RER9xtqwdhxkhw/edit?usp=sharing"",""ประจวบคีรีขันธ์!I376"")"),19789)</f>
        <v>19789</v>
      </c>
      <c r="J481" s="428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8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219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219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219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219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8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8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219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219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21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21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21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44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44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44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IFERROR(__xludf.DUMMYFUNCTION("IMPORTRANGE(""https://docs.google.com/spreadsheets/d/1SX6NBoVAgQJ6U1MVXOaj8PK2l7WJ3RER9xtqwdhxkhw/edit?usp=sharing"",""ประจวบคีรีขันธ์!I392"")"),0)</f>
        <v>0</v>
      </c>
      <c r="J497" s="451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IFERROR(__xludf.DUMMYFUNCTION("IMPORTRANGE(""https://docs.google.com/spreadsheets/d/1SX6NBoVAgQJ6U1MVXOaj8PK2l7WJ3RER9xtqwdhxkhw/edit?usp=sharing"",""ประจวบคีรีขันธ์!I393"")"),0)</f>
        <v>0</v>
      </c>
      <c r="J498" s="428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IFERROR(__xludf.DUMMYFUNCTION("IMPORTRANGE(""https://docs.google.com/spreadsheets/d/1SX6NBoVAgQJ6U1MVXOaj8PK2l7WJ3RER9xtqwdhxkhw/edit?usp=sharing"",""ประจวบคีรีขันธ์!I394"")"),0)</f>
        <v>0</v>
      </c>
      <c r="J499" s="428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94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94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219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219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21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219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21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219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94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94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219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219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219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219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219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219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91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304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304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21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21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21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21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21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21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304">
        <f ca="1">IFERROR(__xludf.DUMMYFUNCTION("IMPORTRANGE(""https://docs.google.com/spreadsheets/d/1SX6NBoVAgQJ6U1MVXOaj8PK2l7WJ3RER9xtqwdhxkhw/edit?usp=sharing"",""ประจวบคีรีขันธ์!J420"")"),0)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304">
        <f ca="1">IFERROR(__xludf.DUMMYFUNCTION("IMPORTRANGE(""https://docs.google.com/spreadsheets/d/1SX6NBoVAgQJ6U1MVXOaj8PK2l7WJ3RER9xtqwdhxkhw/edit?usp=sharing"",""ประจวบคีรีขันธ์!J421"")"),0)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219">
        <f ca="1">IFERROR(__xludf.DUMMYFUNCTION("IMPORTRANGE(""https://docs.google.com/spreadsheets/d/1SX6NBoVAgQJ6U1MVXOaj8PK2l7WJ3RER9xtqwdhxkhw/edit?usp=sharing"",""ประจวบคีรีขันธ์!J422"")"),0)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219">
        <f ca="1">IFERROR(__xludf.DUMMYFUNCTION("IMPORTRANGE(""https://docs.google.com/spreadsheets/d/1SX6NBoVAgQJ6U1MVXOaj8PK2l7WJ3RER9xtqwdhxkhw/edit?usp=sharing"",""ประจวบคีรีขันธ์!J423"")"),0)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219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219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219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72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2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22"/>
      <c r="N533" s="422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O533" s="422">
        <f t="shared" ref="O533:O537" ca="1" si="118">+IF(L533&gt;0,N533*100/L533,0)</f>
        <v>92.923704135119394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96"/>
      <c r="N534" s="198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96"/>
      <c r="N535" s="198">
        <f ca="1">IFERROR(__xludf.DUMMYFUNCTION("IMPORTRANGE(""https://docs.google.com/spreadsheets/d/1SX6NBoVAgQJ6U1MVXOaj8PK2l7WJ3RER9xtqwdhxkhw/edit?usp=sharing"",""ประจวบคีรีขันธ์!M430"")"),31910)</f>
        <v>31910</v>
      </c>
      <c r="O535" s="198">
        <f t="shared" ca="1" si="118"/>
        <v>92.923704135119394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98"/>
      <c r="N536" s="198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98"/>
      <c r="N537" s="198">
        <f ca="1">IFERROR(__xludf.DUMMYFUNCTION("IMPORTRANGE(""https://docs.google.com/spreadsheets/d/1SX6NBoVAgQJ6U1MVXOaj8PK2l7WJ3RER9xtqwdhxkhw/edit?usp=sharing"",""ประจวบคีรีขันธ์!M432"")"),31910)</f>
        <v>31910</v>
      </c>
      <c r="O537" s="198">
        <f t="shared" ca="1" si="118"/>
        <v>92.923704135119394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IFERROR(__xludf.DUMMYFUNCTION("IMPORTRANGE(""https://docs.google.com/spreadsheets/d/1SX6NBoVAgQJ6U1MVXOaj8PK2l7WJ3RER9xtqwdhxkhw/edit?usp=sharing"",""ประจวบคีรีขันธ์!M436"")"),13170)</f>
        <v>13170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21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2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22"/>
      <c r="N551" s="42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96"/>
      <c r="N552" s="198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96"/>
      <c r="N553" s="198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98"/>
      <c r="N554" s="198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98"/>
      <c r="N555" s="198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94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18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IFERROR(__xludf.DUMMYFUNCTION("IMPORTRANGE(""https://docs.google.com/spreadsheets/d/1SX6NBoVAgQJ6U1MVXOaj8PK2l7WJ3RER9xtqwdhxkhw/edit?usp=sharing"",""ประจวบคีรีขันธ์!I457"")"),"")</f>
        <v/>
      </c>
      <c r="J562" s="218" t="str">
        <f ca="1">IFERROR(__xludf.DUMMYFUNCTION("IMPORTRANGE(""https://docs.google.com/spreadsheets/d/1SX6NBoVAgQJ6U1MVXOaj8PK2l7WJ3RER9xtqwdhxkhw/edit?usp=sharing"",""ประจวบคีรีขันธ์!J457"")"),"")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IFERROR(__xludf.DUMMYFUNCTION("IMPORTRANGE(""https://docs.google.com/spreadsheets/d/1SX6NBoVAgQJ6U1MVXOaj8PK2l7WJ3RER9xtqwdhxkhw/edit?usp=sharing"",""ประจวบคีรีขันธ์!I458"")"),"")</f>
        <v/>
      </c>
      <c r="J563" s="218" t="str">
        <f ca="1">IFERROR(__xludf.DUMMYFUNCTION("IMPORTRANGE(""https://docs.google.com/spreadsheets/d/1SX6NBoVAgQJ6U1MVXOaj8PK2l7WJ3RER9xtqwdhxkhw/edit?usp=sharing"",""ประจวบคีรีขันธ์!J458"")"),"")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87">
        <f ca="1">IFERROR(__xludf.DUMMYFUNCTION("IMPORTRANGE(""https://docs.google.com/spreadsheets/d/1SX6NBoVAgQJ6U1MVXOaj8PK2l7WJ3RER9xtqwdhxkhw/edit?usp=sharing"",""ประจวบคีรีขันธ์!J459"")"),0)</f>
        <v>0</v>
      </c>
      <c r="K564" s="388">
        <f t="shared" ca="1" si="121"/>
        <v>0</v>
      </c>
      <c r="L564" s="389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89"/>
      <c r="N564" s="389">
        <f ca="1">IFERROR(__xludf.DUMMYFUNCTION("IMPORTRANGE(""https://docs.google.com/spreadsheets/d/1SX6NBoVAgQJ6U1MVXOaj8PK2l7WJ3RER9xtqwdhxkhw/edit?usp=sharing"",""ประจวบคีรีขันธ์!M459"")"),20580.68)</f>
        <v>20580.68</v>
      </c>
      <c r="O564" s="389">
        <f t="shared" ref="O564:O568" ca="1" si="122">+IF(L564&gt;0,N564*100/L564,0)</f>
        <v>16.936043449637921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96"/>
      <c r="N565" s="198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96"/>
      <c r="N566" s="198">
        <f ca="1">IFERROR(__xludf.DUMMYFUNCTION("IMPORTRANGE(""https://docs.google.com/spreadsheets/d/1SX6NBoVAgQJ6U1MVXOaj8PK2l7WJ3RER9xtqwdhxkhw/edit?usp=sharing"",""ประจวบคีรีขันธ์!M461"")"),20580.68)</f>
        <v>20580.68</v>
      </c>
      <c r="O566" s="198">
        <f t="shared" ca="1" si="122"/>
        <v>16.936043449637921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98"/>
      <c r="N567" s="198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98"/>
      <c r="N568" s="198">
        <f ca="1">IFERROR(__xludf.DUMMYFUNCTION("IMPORTRANGE(""https://docs.google.com/spreadsheets/d/1SX6NBoVAgQJ6U1MVXOaj8PK2l7WJ3RER9xtqwdhxkhw/edit?usp=sharing"",""ประจวบคีรีขันธ์!M463"")"),20580.68)</f>
        <v>20580.68</v>
      </c>
      <c r="O568" s="198">
        <f t="shared" ca="1" si="122"/>
        <v>16.936043449637921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IFERROR(__xludf.DUMMYFUNCTION("IMPORTRANGE(""https://docs.google.com/spreadsheets/d/1SX6NBoVAgQJ6U1MVXOaj8PK2l7WJ3RER9xtqwdhxkhw/edit?usp=sharing"",""ประจวบคีรีขันธ์!M466"")"),20580.68)</f>
        <v>20580.68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IFERROR(__xludf.DUMMYFUNCTION("IMPORTRANGE(""https://docs.google.com/spreadsheets/d/1SX6NBoVAgQJ6U1MVXOaj8PK2l7WJ3RER9xtqwdhxkhw/edit?usp=sharing"",""ประจวบคีรีขันธ์!M467"")"),0)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8">
        <f ca="1">IFERROR(__xludf.DUMMYFUNCTION("IMPORTRANGE(""https://docs.google.com/spreadsheets/d/1SX6NBoVAgQJ6U1MVXOaj8PK2l7WJ3RER9xtqwdhxkhw/edit?usp=sharing"",""ประจวบคีรีขันธ์!J468"")"),0)</f>
        <v>0</v>
      </c>
      <c r="K573" s="231">
        <f ca="1">IF(I573&gt;0,J573*100/I573,0)</f>
        <v>0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219">
        <f ca="1">IFERROR(__xludf.DUMMYFUNCTION("IMPORTRANGE(""https://docs.google.com/spreadsheets/d/1SX6NBoVAgQJ6U1MVXOaj8PK2l7WJ3RER9xtqwdhxkhw/edit?usp=sharing"",""ประจวบคีรีขันธ์!J470"")"),0)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219">
        <f ca="1">IFERROR(__xludf.DUMMYFUNCTION("IMPORTRANGE(""https://docs.google.com/spreadsheets/d/1SX6NBoVAgQJ6U1MVXOaj8PK2l7WJ3RER9xtqwdhxkhw/edit?usp=sharing"",""ประจวบคีรีขันธ์!J471"")"),0)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219">
        <f ca="1">IFERROR(__xludf.DUMMYFUNCTION("IMPORTRANGE(""https://docs.google.com/spreadsheets/d/1SX6NBoVAgQJ6U1MVXOaj8PK2l7WJ3RER9xtqwdhxkhw/edit?usp=sharing"",""ประจวบคีรีขันธ์!J472"")"),0)</f>
        <v>0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219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219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87">
        <f ca="1">IFERROR(__xludf.DUMMYFUNCTION("IMPORTRANGE(""https://docs.google.com/spreadsheets/d/1SX6NBoVAgQJ6U1MVXOaj8PK2l7WJ3RER9xtqwdhxkhw/edit?usp=sharing"",""ประจวบคีรีขันธ์!J475"")"),1)</f>
        <v>1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89"/>
      <c r="N580" s="389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96"/>
      <c r="N581" s="198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96"/>
      <c r="N582" s="198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98"/>
      <c r="N583" s="198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98"/>
      <c r="N584" s="198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218">
        <f ca="1">IFERROR(__xludf.DUMMYFUNCTION("IMPORTRANGE(""https://docs.google.com/spreadsheets/d/1SX6NBoVAgQJ6U1MVXOaj8PK2l7WJ3RER9xtqwdhxkhw/edit?usp=sharing"",""ประจวบคีรีขันธ์!J484"")"),0)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218">
        <f ca="1">IFERROR(__xludf.DUMMYFUNCTION("IMPORTRANGE(""https://docs.google.com/spreadsheets/d/1SX6NBoVAgQJ6U1MVXOaj8PK2l7WJ3RER9xtqwdhxkhw/edit?usp=sharing"",""ประจวบคีรีขันธ์!J485"")"),0)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218">
        <f ca="1">IFERROR(__xludf.DUMMYFUNCTION("IMPORTRANGE(""https://docs.google.com/spreadsheets/d/1SX6NBoVAgQJ6U1MVXOaj8PK2l7WJ3RER9xtqwdhxkhw/edit?usp=sharing"",""ประจวบคีรีขันธ์!J486"")"),1)</f>
        <v>1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218">
        <f ca="1">IFERROR(__xludf.DUMMYFUNCTION("IMPORTRANGE(""https://docs.google.com/spreadsheets/d/1SX6NBoVAgQJ6U1MVXOaj8PK2l7WJ3RER9xtqwdhxkhw/edit?usp=sharing"",""ประจวบคีรีขันธ์!J487"")"),0.29)</f>
        <v>0.28999999999999998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218">
        <f ca="1">IFERROR(__xludf.DUMMYFUNCTION("IMPORTRANGE(""https://docs.google.com/spreadsheets/d/1SX6NBoVAgQJ6U1MVXOaj8PK2l7WJ3RER9xtqwdhxkhw/edit?usp=sharing"",""ประจวบคีรีขันธ์!J488"")"),0)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218">
        <f ca="1">IFERROR(__xludf.DUMMYFUNCTION("IMPORTRANGE(""https://docs.google.com/spreadsheets/d/1SX6NBoVAgQJ6U1MVXOaj8PK2l7WJ3RER9xtqwdhxkhw/edit?usp=sharing"",""ประจวบคีรีขันธ์!J489"")"),0)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218">
        <f ca="1">IFERROR(__xludf.DUMMYFUNCTION("IMPORTRANGE(""https://docs.google.com/spreadsheets/d/1SX6NBoVAgQJ6U1MVXOaj8PK2l7WJ3RER9xtqwdhxkhw/edit?usp=sharing"",""ประจวบคีรีขันธ์!J490"")"),1)</f>
        <v>1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65">
        <f ca="1">IFERROR(__xludf.DUMMYFUNCTION("IMPORTRANGE(""https://docs.google.com/spreadsheets/d/1SX6NBoVAgQJ6U1MVXOaj8PK2l7WJ3RER9xtqwdhxkhw/edit?usp=sharing"",""ประจวบคีรีขันธ์!J491"")"),0.29)</f>
        <v>0.28999999999999998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91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22"/>
      <c r="N597" s="42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22">
        <f t="shared" ref="O597:O601" ca="1" si="126">+IF(L597&gt;0,N597*100/L597,0)</f>
        <v>42.158273381294961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96"/>
      <c r="N598" s="198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96"/>
      <c r="N599" s="198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98">
        <f t="shared" ca="1" si="126"/>
        <v>42.158273381294961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98"/>
      <c r="N600" s="198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98"/>
      <c r="N601" s="198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98">
        <f t="shared" ca="1" si="126"/>
        <v>42.158273381294961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IFERROR(__xludf.DUMMYFUNCTION("IMPORTRANGE(""https://docs.google.com/spreadsheets/d/1SX6NBoVAgQJ6U1MVXOaj8PK2l7WJ3RER9xtqwdhxkhw/edit?usp=sharing"",""ประจวบคีรีขันธ์!J503"")"),0)</f>
        <v>0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94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219">
        <f ca="1">IFERROR(__xludf.DUMMYFUNCTION("IMPORTRANGE(""https://docs.google.com/spreadsheets/d/1SX6NBoVAgQJ6U1MVXOaj8PK2l7WJ3RER9xtqwdhxkhw/edit?usp=sharing"",""ประจวบคีรีขันธ์!J507"")"),0)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219">
        <f ca="1">IFERROR(__xludf.DUMMYFUNCTION("IMPORTRANGE(""https://docs.google.com/spreadsheets/d/1SX6NBoVAgQJ6U1MVXOaj8PK2l7WJ3RER9xtqwdhxkhw/edit?usp=sharing"",""ประจวบคีรีขันธ์!J508"")"),0)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219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219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219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21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21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21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194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194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21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21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21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21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21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59">
        <f ca="1">IFERROR(__xludf.DUMMYFUNCTION("IMPORTRANGE(""https://docs.google.com/spreadsheets/d/1SX6NBoVAgQJ6U1MVXOaj8PK2l7WJ3RER9xtqwdhxkhw/edit?usp=sharing"",""ประจวบคีรีขันธ์!J523"")"),15177)</f>
        <v>15177</v>
      </c>
      <c r="K628" s="360">
        <f t="shared" ref="K628:K635" ca="1" si="129">IF(I628&gt;0,J628*100/I628,0)</f>
        <v>0.78809086232245806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59">
        <f ca="1">IFERROR(__xludf.DUMMYFUNCTION("IMPORTRANGE(""https://docs.google.com/spreadsheets/d/1SX6NBoVAgQJ6U1MVXOaj8PK2l7WJ3RER9xtqwdhxkhw/edit?usp=sharing"",""ประจวบคีรีขันธ์!J524"")"),4)</f>
        <v>4</v>
      </c>
      <c r="K629" s="360">
        <f t="shared" ca="1" si="129"/>
        <v>2.7586206896551726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59">
        <f ca="1">IFERROR(__xludf.DUMMYFUNCTION("IMPORTRANGE(""https://docs.google.com/spreadsheets/d/1SX6NBoVAgQJ6U1MVXOaj8PK2l7WJ3RER9xtqwdhxkhw/edit?usp=sharing"",""ประจวบคีรีขันธ์!J525"")"),27912)</f>
        <v>27912</v>
      </c>
      <c r="K630" s="360">
        <f t="shared" ca="1" si="129"/>
        <v>8.8201957962122712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59">
        <f ca="1">IFERROR(__xludf.DUMMYFUNCTION("IMPORTRANGE(""https://docs.google.com/spreadsheets/d/1SX6NBoVAgQJ6U1MVXOaj8PK2l7WJ3RER9xtqwdhxkhw/edit?usp=sharing"",""ประจวบคีรีขันธ์!J526"")"),16)</f>
        <v>16</v>
      </c>
      <c r="K631" s="360">
        <f t="shared" ca="1" si="129"/>
        <v>72.727272727272734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IFERROR(__xludf.DUMMYFUNCTION("IMPORTRANGE(""https://docs.google.com/spreadsheets/d/1SX6NBoVAgQJ6U1MVXOaj8PK2l7WJ3RER9xtqwdhxkhw/edit?usp=sharing"",""ประจวบคีรีขันธ์!I527"")"),0)</f>
        <v>0</v>
      </c>
      <c r="J632" s="359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60">
        <f t="shared" ca="1" si="129"/>
        <v>0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IFERROR(__xludf.DUMMYFUNCTION("IMPORTRANGE(""https://docs.google.com/spreadsheets/d/1SX6NBoVAgQJ6U1MVXOaj8PK2l7WJ3RER9xtqwdhxkhw/edit?usp=sharing"",""ประจวบคีรีขันธ์!I528"")"),0)</f>
        <v>0</v>
      </c>
      <c r="J633" s="359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60">
        <f t="shared" ca="1" si="129"/>
        <v>0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59">
        <f ca="1">IFERROR(__xludf.DUMMYFUNCTION("IMPORTRANGE(""https://docs.google.com/spreadsheets/d/1SX6NBoVAgQJ6U1MVXOaj8PK2l7WJ3RER9xtqwdhxkhw/edit?usp=sharing"",""ประจวบคีรีขันธ์!J529"")"),0)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489">
        <f ca="1">IFERROR(__xludf.DUMMYFUNCTION("IMPORTRANGE(""https://docs.google.com/spreadsheets/d/1SX6NBoVAgQJ6U1MVXOaj8PK2l7WJ3RER9xtqwdhxkhw/edit?usp=sharing"",""ประจวบคีรีขันธ์!J530"")"),0)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workbookViewId="0">
      <pane ySplit="6" topLeftCell="A571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247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3219601</v>
      </c>
      <c r="M8" s="43">
        <f t="shared" ca="1" si="0"/>
        <v>1239635</v>
      </c>
      <c r="N8" s="43">
        <f t="shared" ca="1" si="0"/>
        <v>638868</v>
      </c>
      <c r="O8" s="42">
        <f t="shared" ref="O8:O16" ca="1" si="1">IF(L8&gt;0,N8*100/L8,0)</f>
        <v>19.843079934439082</v>
      </c>
      <c r="P8" s="42">
        <f t="shared" ref="P8:P16" ca="1" si="2">IF(M8&gt;0,N8*100/M8,0)</f>
        <v>51.53678300467476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3219601</v>
      </c>
      <c r="M10" s="50">
        <f t="shared" ca="1" si="4"/>
        <v>1239635</v>
      </c>
      <c r="N10" s="50">
        <f t="shared" ca="1" si="4"/>
        <v>638868</v>
      </c>
      <c r="O10" s="49">
        <f t="shared" ca="1" si="1"/>
        <v>19.843079934439082</v>
      </c>
      <c r="P10" s="49">
        <f t="shared" ca="1" si="2"/>
        <v>51.53678300467476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3127201</v>
      </c>
      <c r="M12" s="60">
        <f t="shared" ca="1" si="6"/>
        <v>1239635</v>
      </c>
      <c r="N12" s="60">
        <f t="shared" ca="1" si="6"/>
        <v>546468</v>
      </c>
      <c r="O12" s="60">
        <f t="shared" ca="1" si="1"/>
        <v>17.47466824166403</v>
      </c>
      <c r="P12" s="60">
        <f t="shared" ca="1" si="2"/>
        <v>44.0829760373013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1669000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1458201</v>
      </c>
      <c r="M14" s="60">
        <f t="shared" si="8"/>
        <v>0</v>
      </c>
      <c r="N14" s="60">
        <f t="shared" ca="1" si="8"/>
        <v>9516</v>
      </c>
      <c r="O14" s="63">
        <f t="shared" ca="1" si="1"/>
        <v>0.65258493170694576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92400</v>
      </c>
      <c r="M16" s="60">
        <f t="shared" si="10"/>
        <v>0</v>
      </c>
      <c r="N16" s="60">
        <f t="shared" ca="1" si="10"/>
        <v>92400</v>
      </c>
      <c r="O16" s="72">
        <f t="shared" ca="1" si="1"/>
        <v>100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2399775</v>
      </c>
      <c r="M18" s="43">
        <f t="shared" ca="1" si="11"/>
        <v>1239635</v>
      </c>
      <c r="N18" s="43">
        <f t="shared" ca="1" si="11"/>
        <v>629352</v>
      </c>
      <c r="O18" s="42">
        <f t="shared" ref="O18:O20" ca="1" si="12">IF(L18&gt;0,N18*100/L18,0)</f>
        <v>26.225458636747195</v>
      </c>
      <c r="P18" s="42">
        <f t="shared" ref="P18:P26" ca="1" si="13">IF(M18&gt;0,N18*100/M18,0)</f>
        <v>50.769137689723188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2399775</v>
      </c>
      <c r="M20" s="50">
        <f t="shared" ca="1" si="15"/>
        <v>1239635</v>
      </c>
      <c r="N20" s="50">
        <f t="shared" ca="1" si="15"/>
        <v>629352</v>
      </c>
      <c r="O20" s="49">
        <f t="shared" ca="1" si="12"/>
        <v>26.225458636747195</v>
      </c>
      <c r="P20" s="49">
        <f t="shared" ca="1" si="13"/>
        <v>50.769137689723188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2307375</v>
      </c>
      <c r="M22" s="64">
        <f t="shared" ca="1" si="18"/>
        <v>1239635</v>
      </c>
      <c r="N22" s="63">
        <f t="shared" ca="1" si="18"/>
        <v>536952</v>
      </c>
      <c r="O22" s="63">
        <f t="shared" ca="1" si="17"/>
        <v>23.271119778969609</v>
      </c>
      <c r="P22" s="63">
        <f t="shared" ca="1" si="13"/>
        <v>43.315330722349721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1669000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638375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92400</v>
      </c>
      <c r="M26" s="72">
        <f t="shared" si="22"/>
        <v>0</v>
      </c>
      <c r="N26" s="72">
        <f t="shared" ca="1" si="22"/>
        <v>92400</v>
      </c>
      <c r="O26" s="72">
        <f t="shared" ca="1" si="17"/>
        <v>100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819826</v>
      </c>
      <c r="M28" s="43">
        <f t="shared" si="23"/>
        <v>0</v>
      </c>
      <c r="N28" s="43">
        <f t="shared" ca="1" si="23"/>
        <v>9516</v>
      </c>
      <c r="O28" s="42">
        <f t="shared" ref="O28:O30" ca="1" si="24">IF(L28&gt;0,N28*100/L28,0)</f>
        <v>1.1607341069934352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819826</v>
      </c>
      <c r="M30" s="50">
        <f t="shared" si="27"/>
        <v>0</v>
      </c>
      <c r="N30" s="50">
        <f t="shared" ca="1" si="27"/>
        <v>9516</v>
      </c>
      <c r="O30" s="49">
        <f t="shared" ca="1" si="24"/>
        <v>1.1607341069934352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819826</v>
      </c>
      <c r="M32" s="63">
        <f t="shared" si="30"/>
        <v>0</v>
      </c>
      <c r="N32" s="63">
        <f t="shared" ca="1" si="30"/>
        <v>9516</v>
      </c>
      <c r="O32" s="63">
        <f t="shared" ca="1" si="29"/>
        <v>1.1607341069934352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819826</v>
      </c>
      <c r="M34" s="63">
        <f t="shared" si="32"/>
        <v>0</v>
      </c>
      <c r="N34" s="63">
        <f t="shared" ca="1" si="32"/>
        <v>9516</v>
      </c>
      <c r="O34" s="63">
        <f t="shared" ca="1" si="29"/>
        <v>1.1607341069934352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2399775</v>
      </c>
      <c r="M37" s="75">
        <f t="shared" ca="1" si="33"/>
        <v>1239635</v>
      </c>
      <c r="N37" s="75">
        <f t="shared" ca="1" si="33"/>
        <v>629352</v>
      </c>
      <c r="O37" s="76">
        <f t="shared" ca="1" si="29"/>
        <v>26.225458636747195</v>
      </c>
      <c r="P37" s="76">
        <f t="shared" ca="1" si="25"/>
        <v>50.769137689723188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330800</v>
      </c>
      <c r="M41" s="102">
        <f t="shared" ca="1" si="34"/>
        <v>170400</v>
      </c>
      <c r="N41" s="102">
        <f t="shared" ca="1" si="34"/>
        <v>87111</v>
      </c>
      <c r="O41" s="101">
        <f t="shared" ref="O41:O43" ca="1" si="35">IF(L41&gt;0,N41*100/L41,0)</f>
        <v>26.333434099153568</v>
      </c>
      <c r="P41" s="101">
        <f t="shared" ref="P41:P43" ca="1" si="36">IF(M41&gt;0,N41*100/M41,0)</f>
        <v>51.12147887323944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330800</v>
      </c>
      <c r="M43" s="102">
        <f t="shared" ca="1" si="38"/>
        <v>170400</v>
      </c>
      <c r="N43" s="102">
        <f t="shared" ca="1" si="38"/>
        <v>87111</v>
      </c>
      <c r="O43" s="101">
        <f t="shared" ca="1" si="35"/>
        <v>26.333434099153568</v>
      </c>
      <c r="P43" s="101">
        <f t="shared" ca="1" si="36"/>
        <v>51.12147887323944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330800</v>
      </c>
      <c r="M45" s="72">
        <f ca="1">IFERROR(__xludf.DUMMYFUNCTION("IMPORTRANGE(""https://docs.google.com/spreadsheets/d/1Yj_ptqi66GCucihVvJfMjLAmec39IyEx_6qawtMGysU/edit?usp=sharing"",""สบก!Q69"")"),170400)</f>
        <v>170400</v>
      </c>
      <c r="N45" s="72">
        <f ca="1">IFERROR(__xludf.DUMMYFUNCTION("IMPORTRANGE(""https://docs.google.com/spreadsheets/d/1Yj_ptqi66GCucihVvJfMjLAmec39IyEx_6qawtMGysU/edit?usp=sharing"",""สบก!R69"")"),87111)</f>
        <v>87111</v>
      </c>
      <c r="O45" s="63">
        <f ca="1">IF(L45&gt;0,N45*100/L45,0)</f>
        <v>26.333434099153568</v>
      </c>
      <c r="P45" s="63">
        <f ca="1">IF(M45&gt;0,N45*100/M45,0)</f>
        <v>51.12147887323944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IFERROR(__xludf.DUMMYFUNCTION("IMPORTRANGE(""https://docs.google.com/spreadsheets/d/1Yj_ptqi66GCucihVvJfMjLAmec39IyEx_6qawtMGysU/edit?usp=sharing"",""สบก!M69"")"),330800)</f>
        <v>330800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IFERROR(__xludf.DUMMYFUNCTION("IMPORTRANGE(""https://docs.google.com/spreadsheets/d/1Yj_ptqi66GCucihVvJfMjLAmec39IyEx_6qawtMGysU/edit?usp=sharing"",""สบก!N69"")"),0)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IFERROR(__xludf.DUMMYFUNCTION("IMPORTRANGE(""https://docs.google.com/spreadsheets/d/1Yj_ptqi66GCucihVvJfMjLAmec39IyEx_6qawtMGysU/edit?usp=sharing"",""สบก!O69"")"),0)</f>
        <v>0</v>
      </c>
      <c r="M49" s="72"/>
      <c r="N49" s="72">
        <f ca="1">IFERROR(__xludf.DUMMYFUNCTION("IMPORTRANGE(""https://docs.google.com/spreadsheets/d/1Yj_ptqi66GCucihVvJfMjLAmec39IyEx_6qawtMGysU/edit?usp=sharing"",""สบก!S69"")"),0)</f>
        <v>0</v>
      </c>
      <c r="O49" s="72">
        <f ca="1">IF(L49&gt;0,N49*100/L49,0)</f>
        <v>0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450000</v>
      </c>
      <c r="M53" s="151">
        <f t="shared" ca="1" si="39"/>
        <v>229500</v>
      </c>
      <c r="N53" s="151">
        <f t="shared" ca="1" si="39"/>
        <v>88980</v>
      </c>
      <c r="O53" s="150">
        <f t="shared" ref="O53:O55" ca="1" si="40">IF(L53&gt;0,N53*100/L53,0)</f>
        <v>19.773333333333333</v>
      </c>
      <c r="P53" s="150">
        <f t="shared" ref="P53:P55" ca="1" si="41">IF(M53&gt;0,N53*100/M53,0)</f>
        <v>38.771241830065357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450000</v>
      </c>
      <c r="M55" s="151">
        <f t="shared" ca="1" si="43"/>
        <v>229500</v>
      </c>
      <c r="N55" s="151">
        <f t="shared" ca="1" si="43"/>
        <v>88980</v>
      </c>
      <c r="O55" s="150">
        <f t="shared" ca="1" si="40"/>
        <v>19.773333333333333</v>
      </c>
      <c r="P55" s="150">
        <f t="shared" ca="1" si="41"/>
        <v>38.771241830065357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450000</v>
      </c>
      <c r="M57" s="72">
        <f ca="1">IFERROR(__xludf.DUMMYFUNCTION("IMPORTRANGE(""https://docs.google.com/spreadsheets/d/1Yj_ptqi66GCucihVvJfMjLAmec39IyEx_6qawtMGysU/edit?usp=sharing"",""สบก!Z69"")"),229500)</f>
        <v>229500</v>
      </c>
      <c r="N57" s="72">
        <f ca="1">IFERROR(__xludf.DUMMYFUNCTION("IMPORTRANGE(""https://docs.google.com/spreadsheets/d/1Yj_ptqi66GCucihVvJfMjLAmec39IyEx_6qawtMGysU/edit?usp=sharing"",""สบก!AA69"")"),88980)</f>
        <v>88980</v>
      </c>
      <c r="O57" s="63">
        <f ca="1">IF(L57&gt;0,N57*100/L57,0)</f>
        <v>19.773333333333333</v>
      </c>
      <c r="P57" s="63">
        <f ca="1">IF(M57&gt;0,N57*100/M57,0)</f>
        <v>38.771241830065357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IFERROR(__xludf.DUMMYFUNCTION("IMPORTRANGE(""https://docs.google.com/spreadsheets/d/1Yj_ptqi66GCucihVvJfMjLAmec39IyEx_6qawtMGysU/edit?usp=sharing"",""สบก!V69"")"),450000)</f>
        <v>450000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IFERROR(__xludf.DUMMYFUNCTION("IMPORTRANGE(""https://docs.google.com/spreadsheets/d/1Yj_ptqi66GCucihVvJfMjLAmec39IyEx_6qawtMGysU/edit?usp=sharing"",""สบก!W69"")"),0)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IFERROR(__xludf.DUMMYFUNCTION("IMPORTRANGE(""https://docs.google.com/spreadsheets/d/1Yj_ptqi66GCucihVvJfMjLAmec39IyEx_6qawtMGysU/edit?usp=sharing"",""สบก!AB69"")"),0)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IFERROR(__xludf.DUMMYFUNCTION("IMPORTRANGE(""https://docs.google.com/spreadsheets/d/1SX6NBoVAgQJ6U1MVXOaj8PK2l7WJ3RER9xtqwdhxkhw/edit?usp=sharing"",""ปราจีนบุรี!I9"")"),0)</f>
        <v>0</v>
      </c>
      <c r="J64" s="172">
        <f ca="1">IFERROR(__xludf.DUMMYFUNCTION("IMPORTRANGE(""https://docs.google.com/spreadsheets/d/1SX6NBoVAgQJ6U1MVXOaj8PK2l7WJ3RER9xtqwdhxkhw/edit?usp=sharing"",""ปราจีนบุรี!J9"")"),0)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IFERROR(__xludf.DUMMYFUNCTION("IMPORTRANGE(""https://docs.google.com/spreadsheets/d/1SX6NBoVAgQJ6U1MVXOaj8PK2l7WJ3RER9xtqwdhxkhw/edit?usp=sharing"",""ปราจีนบุรี!I10"")"),0)</f>
        <v>0</v>
      </c>
      <c r="J65" s="172">
        <f ca="1">IFERROR(__xludf.DUMMYFUNCTION("IMPORTRANGE(""https://docs.google.com/spreadsheets/d/1SX6NBoVAgQJ6U1MVXOaj8PK2l7WJ3RER9xtqwdhxkhw/edit?usp=sharing"",""ปราจีนบุรี!J10"")"),0)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8">
        <f ca="1">IFERROR(__xludf.DUMMYFUNCTION("IMPORTRANGE(""https://docs.google.com/spreadsheets/d/1Yj_ptqi66GCucihVvJfMjLAmec39IyEx_6qawtMGysU/edit?usp=sharing"",""สบก!AI69"")"),0)</f>
        <v>0</v>
      </c>
      <c r="N70" s="198">
        <f ca="1">IFERROR(__xludf.DUMMYFUNCTION("IMPORTRANGE(""https://docs.google.com/spreadsheets/d/1Yj_ptqi66GCucihVvJfMjLAmec39IyEx_6qawtMGysU/edit?usp=sharing"",""สบก!AJ69"")"),0)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IFERROR(__xludf.DUMMYFUNCTION("IMPORTRANGE(""https://docs.google.com/spreadsheets/d/1Yj_ptqi66GCucihVvJfMjLAmec39IyEx_6qawtMGysU/edit?usp=sharing"",""สบก!AE69"")"),0)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IFERROR(__xludf.DUMMYFUNCTION("IMPORTRANGE(""https://docs.google.com/spreadsheets/d/1Yj_ptqi66GCucihVvJfMjLAmec39IyEx_6qawtMGysU/edit?usp=sharing"",""สบก!AF69"")"),0)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IFERROR(__xludf.DUMMYFUNCTION("IMPORTRANGE(""https://docs.google.com/spreadsheets/d/1Yj_ptqi66GCucihVvJfMjLAmec39IyEx_6qawtMGysU/edit?usp=sharing"",""สบก!AG69"")"),0)</f>
        <v>0</v>
      </c>
      <c r="M74" s="72"/>
      <c r="N74" s="72">
        <f ca="1">IFERROR(__xludf.DUMMYFUNCTION("IMPORTRANGE(""https://docs.google.com/spreadsheets/d/1Yj_ptqi66GCucihVvJfMjLAmec39IyEx_6qawtMGysU/edit?usp=sharing"",""สบก!AK69"")"),0)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IFERROR(__xludf.DUMMYFUNCTION("IMPORTRANGE(""https://docs.google.com/spreadsheets/d/1SX6NBoVAgQJ6U1MVXOaj8PK2l7WJ3RER9xtqwdhxkhw/edit?usp=sharing"",""ปราจีนบุรี!J16"")"),0)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IFERROR(__xludf.DUMMYFUNCTION("IMPORTRANGE(""https://docs.google.com/spreadsheets/d/1SX6NBoVAgQJ6U1MVXOaj8PK2l7WJ3RER9xtqwdhxkhw/edit?usp=sharing"",""ปราจีนบุรี!J17"")"),0)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IFERROR(__xludf.DUMMYFUNCTION("IMPORTRANGE(""https://docs.google.com/spreadsheets/d/1SX6NBoVAgQJ6U1MVXOaj8PK2l7WJ3RER9xtqwdhxkhw/edit?usp=sharing"",""ปราจีนบุรี!J18"")"),0)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IFERROR(__xludf.DUMMYFUNCTION("IMPORTRANGE(""https://docs.google.com/spreadsheets/d/1SX6NBoVAgQJ6U1MVXOaj8PK2l7WJ3RER9xtqwdhxkhw/edit?usp=sharing"",""ปราจีนบุรี!J19"")"),0)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IFERROR(__xludf.DUMMYFUNCTION("IMPORTRANGE(""https://docs.google.com/spreadsheets/d/1SX6NBoVAgQJ6U1MVXOaj8PK2l7WJ3RER9xtqwdhxkhw/edit?usp=sharing"",""ปราจีนบุรี!I20"")"),0)</f>
        <v>0</v>
      </c>
      <c r="J80" s="230">
        <f ca="1">IFERROR(__xludf.DUMMYFUNCTION("IMPORTRANGE(""https://docs.google.com/spreadsheets/d/1SX6NBoVAgQJ6U1MVXOaj8PK2l7WJ3RER9xtqwdhxkhw/edit?usp=sharing"",""ปราจีนบุรี!J20"")"),0)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IFERROR(__xludf.DUMMYFUNCTION("IMPORTRANGE(""https://docs.google.com/spreadsheets/d/1SX6NBoVAgQJ6U1MVXOaj8PK2l7WJ3RER9xtqwdhxkhw/edit?usp=sharing"",""ปราจีนบุรี!I21"")"),0)</f>
        <v>0</v>
      </c>
      <c r="J81" s="230">
        <f ca="1">IFERROR(__xludf.DUMMYFUNCTION("IMPORTRANGE(""https://docs.google.com/spreadsheets/d/1SX6NBoVAgQJ6U1MVXOaj8PK2l7WJ3RER9xtqwdhxkhw/edit?usp=sharing"",""ปราจีนบุรี!J21"")"),0)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IFERROR(__xludf.DUMMYFUNCTION("IMPORTRANGE(""https://docs.google.com/spreadsheets/d/1SX6NBoVAgQJ6U1MVXOaj8PK2l7WJ3RER9xtqwdhxkhw/edit?usp=sharing"",""ปราจีนบุรี!I22"")"),0)</f>
        <v>0</v>
      </c>
      <c r="J82" s="218">
        <f ca="1">IFERROR(__xludf.DUMMYFUNCTION("IMPORTRANGE(""https://docs.google.com/spreadsheets/d/1SX6NBoVAgQJ6U1MVXOaj8PK2l7WJ3RER9xtqwdhxkhw/edit?usp=sharing"",""ปราจีนบุรี!J22"")"),0)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IFERROR(__xludf.DUMMYFUNCTION("IMPORTRANGE(""https://docs.google.com/spreadsheets/d/1SX6NBoVAgQJ6U1MVXOaj8PK2l7WJ3RER9xtqwdhxkhw/edit?usp=sharing"",""ปราจีนบุรี!I23"")"),0)</f>
        <v>0</v>
      </c>
      <c r="J83" s="218">
        <f ca="1">IFERROR(__xludf.DUMMYFUNCTION("IMPORTRANGE(""https://docs.google.com/spreadsheets/d/1SX6NBoVAgQJ6U1MVXOaj8PK2l7WJ3RER9xtqwdhxkhw/edit?usp=sharing"",""ปราจีนบุรี!J23"")"),0)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IFERROR(__xludf.DUMMYFUNCTION("IMPORTRANGE(""https://docs.google.com/spreadsheets/d/1SX6NBoVAgQJ6U1MVXOaj8PK2l7WJ3RER9xtqwdhxkhw/edit?usp=sharing"",""ปราจีนบุรี!I24"")"),0)</f>
        <v>0</v>
      </c>
      <c r="J84" s="219">
        <f ca="1">IFERROR(__xludf.DUMMYFUNCTION("IMPORTRANGE(""https://docs.google.com/spreadsheets/d/1SX6NBoVAgQJ6U1MVXOaj8PK2l7WJ3RER9xtqwdhxkhw/edit?usp=sharing"",""ปราจีนบุรี!J24"")"),0)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IFERROR(__xludf.DUMMYFUNCTION("IMPORTRANGE(""https://docs.google.com/spreadsheets/d/1SX6NBoVAgQJ6U1MVXOaj8PK2l7WJ3RER9xtqwdhxkhw/edit?usp=sharing"",""ปราจีนบุรี!I25"")"),0)</f>
        <v>0</v>
      </c>
      <c r="J85" s="219">
        <f ca="1">IFERROR(__xludf.DUMMYFUNCTION("IMPORTRANGE(""https://docs.google.com/spreadsheets/d/1SX6NBoVAgQJ6U1MVXOaj8PK2l7WJ3RER9xtqwdhxkhw/edit?usp=sharing"",""ปราจีนบุรี!J25"")"),0)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IFERROR(__xludf.DUMMYFUNCTION("IMPORTRANGE(""https://docs.google.com/spreadsheets/d/1SX6NBoVAgQJ6U1MVXOaj8PK2l7WJ3RER9xtqwdhxkhw/edit?usp=sharing"",""ปราจีนบุรี!I26"")"),0)</f>
        <v>0</v>
      </c>
      <c r="J86" s="218">
        <f ca="1">IFERROR(__xludf.DUMMYFUNCTION("IMPORTRANGE(""https://docs.google.com/spreadsheets/d/1SX6NBoVAgQJ6U1MVXOaj8PK2l7WJ3RER9xtqwdhxkhw/edit?usp=sharing"",""ปราจีนบุรี!J26"")"),0)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IFERROR(__xludf.DUMMYFUNCTION("IMPORTRANGE(""https://docs.google.com/spreadsheets/d/1SX6NBoVAgQJ6U1MVXOaj8PK2l7WJ3RER9xtqwdhxkhw/edit?usp=sharing"",""ปราจีนบุรี!I27"")"),0)</f>
        <v>0</v>
      </c>
      <c r="J87" s="218">
        <f ca="1">IFERROR(__xludf.DUMMYFUNCTION("IMPORTRANGE(""https://docs.google.com/spreadsheets/d/1SX6NBoVAgQJ6U1MVXOaj8PK2l7WJ3RER9xtqwdhxkhw/edit?usp=sharing"",""ปราจีนบุรี!J27"")"),0)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IFERROR(__xludf.DUMMYFUNCTION("IMPORTRANGE(""https://docs.google.com/spreadsheets/d/1SX6NBoVAgQJ6U1MVXOaj8PK2l7WJ3RER9xtqwdhxkhw/edit?usp=sharing"",""ปราจีนบุรี!I28"")"),0)</f>
        <v>0</v>
      </c>
      <c r="J88" s="218">
        <f ca="1">IFERROR(__xludf.DUMMYFUNCTION("IMPORTRANGE(""https://docs.google.com/spreadsheets/d/1SX6NBoVAgQJ6U1MVXOaj8PK2l7WJ3RER9xtqwdhxkhw/edit?usp=sharing"",""ปราจีนบุรี!J28"")"),0)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IFERROR(__xludf.DUMMYFUNCTION("IMPORTRANGE(""https://docs.google.com/spreadsheets/d/1SX6NBoVAgQJ6U1MVXOaj8PK2l7WJ3RER9xtqwdhxkhw/edit?usp=sharing"",""ปราจีนบุรี!J29"")"),0)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IFERROR(__xludf.DUMMYFUNCTION("IMPORTRANGE(""https://docs.google.com/spreadsheets/d/1SX6NBoVAgQJ6U1MVXOaj8PK2l7WJ3RER9xtqwdhxkhw/edit?usp=sharing"",""ปราจีนบุรี!J30"")"),0)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IFERROR(__xludf.DUMMYFUNCTION("IMPORTRANGE(""https://docs.google.com/spreadsheets/d/1SX6NBoVAgQJ6U1MVXOaj8PK2l7WJ3RER9xtqwdhxkhw/edit?usp=sharing"",""ปราจีนบุรี!I32"")"),4)</f>
        <v>4</v>
      </c>
      <c r="J92" s="172">
        <f ca="1">IFERROR(__xludf.DUMMYFUNCTION("IMPORTRANGE(""https://docs.google.com/spreadsheets/d/1SX6NBoVAgQJ6U1MVXOaj8PK2l7WJ3RER9xtqwdhxkhw/edit?usp=sharing"",""ปราจีนบุรี!J32"")"),0)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IFERROR(__xludf.DUMMYFUNCTION("IMPORTRANGE(""https://docs.google.com/spreadsheets/d/1SX6NBoVAgQJ6U1MVXOaj8PK2l7WJ3RER9xtqwdhxkhw/edit?usp=sharing"",""ปราจีนบุรี!I33"")"),1)</f>
        <v>1</v>
      </c>
      <c r="J93" s="172">
        <f ca="1">IFERROR(__xludf.DUMMYFUNCTION("IMPORTRANGE(""https://docs.google.com/spreadsheets/d/1SX6NBoVAgQJ6U1MVXOaj8PK2l7WJ3RER9xtqwdhxkhw/edit?usp=sharing"",""ปราจีนบุรี!J33"")"),0)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214500</v>
      </c>
      <c r="M94" s="182">
        <f t="shared" ca="1" si="52"/>
        <v>68730</v>
      </c>
      <c r="N94" s="182">
        <f t="shared" ca="1" si="52"/>
        <v>97780</v>
      </c>
      <c r="O94" s="181">
        <f t="shared" ref="O94:O96" ca="1" si="53">IF(L94&gt;0,N94*100/L94,0)</f>
        <v>45.585081585081582</v>
      </c>
      <c r="P94" s="181">
        <f t="shared" ref="P94:P96" ca="1" si="54">IF(M94&gt;0,N94*100/M94,0)</f>
        <v>142.26684126291283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214500</v>
      </c>
      <c r="M96" s="187">
        <f t="shared" ca="1" si="56"/>
        <v>68730</v>
      </c>
      <c r="N96" s="187">
        <f t="shared" ca="1" si="56"/>
        <v>97780</v>
      </c>
      <c r="O96" s="186">
        <f t="shared" ca="1" si="53"/>
        <v>45.585081585081582</v>
      </c>
      <c r="P96" s="186">
        <f t="shared" ca="1" si="54"/>
        <v>142.26684126291283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122100</v>
      </c>
      <c r="M98" s="198">
        <f ca="1">IFERROR(__xludf.DUMMYFUNCTION("IMPORTRANGE(""https://docs.google.com/spreadsheets/d/1Yj_ptqi66GCucihVvJfMjLAmec39IyEx_6qawtMGysU/edit?usp=sharing"",""สบก!AR69"")"),68730)</f>
        <v>68730</v>
      </c>
      <c r="N98" s="198">
        <f ca="1">IFERROR(__xludf.DUMMYFUNCTION("IMPORTRANGE(""https://docs.google.com/spreadsheets/d/1Yj_ptqi66GCucihVvJfMjLAmec39IyEx_6qawtMGysU/edit?usp=sharing"",""สบก!AS69"")"),5380)</f>
        <v>5380</v>
      </c>
      <c r="O98" s="198">
        <f ca="1">IF(L98&gt;0,N98*100/L98,0)</f>
        <v>4.406224406224406</v>
      </c>
      <c r="P98" s="198">
        <f ca="1">IF(M98&gt;0,N98*100/M98,0)</f>
        <v>7.8277317037683689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IFERROR(__xludf.DUMMYFUNCTION("IMPORTRANGE(""https://docs.google.com/spreadsheets/d/1Yj_ptqi66GCucihVvJfMjLAmec39IyEx_6qawtMGysU/edit?usp=sharing"",""สบก!AN69"")"),0)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IFERROR(__xludf.DUMMYFUNCTION("IMPORTRANGE(""https://docs.google.com/spreadsheets/d/1Yj_ptqi66GCucihVvJfMjLAmec39IyEx_6qawtMGysU/edit?usp=sharing"",""สบก!AO69"")"),122100)</f>
        <v>122100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IFERROR(__xludf.DUMMYFUNCTION("IMPORTRANGE(""https://docs.google.com/spreadsheets/d/1Yj_ptqi66GCucihVvJfMjLAmec39IyEx_6qawtMGysU/edit?usp=sharing"",""สบก!AP69"")"),92400)</f>
        <v>92400</v>
      </c>
      <c r="M102" s="72"/>
      <c r="N102" s="72">
        <f ca="1">IFERROR(__xludf.DUMMYFUNCTION("IMPORTRANGE(""https://docs.google.com/spreadsheets/d/1Yj_ptqi66GCucihVvJfMjLAmec39IyEx_6qawtMGysU/edit?usp=sharing"",""สบก!AT69"")"),92400)</f>
        <v>92400</v>
      </c>
      <c r="O102" s="72">
        <f ca="1">IF(L102&gt;0,N102*100/L102,0)</f>
        <v>100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IFERROR(__xludf.DUMMYFUNCTION("IMPORTRANGE(""https://docs.google.com/spreadsheets/d/1SX6NBoVAgQJ6U1MVXOaj8PK2l7WJ3RER9xtqwdhxkhw/edit?usp=sharing"",""ปราจีนบุรี!J39"")"),1)</f>
        <v>1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IFERROR(__xludf.DUMMYFUNCTION("IMPORTRANGE(""https://docs.google.com/spreadsheets/d/1SX6NBoVAgQJ6U1MVXOaj8PK2l7WJ3RER9xtqwdhxkhw/edit?usp=sharing"",""ปราจีนบุรี!J40"")"),0)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IFERROR(__xludf.DUMMYFUNCTION("IMPORTRANGE(""https://docs.google.com/spreadsheets/d/1SX6NBoVAgQJ6U1MVXOaj8PK2l7WJ3RER9xtqwdhxkhw/edit?usp=sharing"",""ปราจีนบุรี!J41"")"),0)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IFERROR(__xludf.DUMMYFUNCTION("IMPORTRANGE(""https://docs.google.com/spreadsheets/d/1SX6NBoVAgQJ6U1MVXOaj8PK2l7WJ3RER9xtqwdhxkhw/edit?usp=sharing"",""ปราจีนบุรี!J42"")"),0)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IFERROR(__xludf.DUMMYFUNCTION("IMPORTRANGE(""https://docs.google.com/spreadsheets/d/1SX6NBoVAgQJ6U1MVXOaj8PK2l7WJ3RER9xtqwdhxkhw/edit?usp=sharing"",""ปราจีนบุรี!I43"")"),1)</f>
        <v>1</v>
      </c>
      <c r="J108" s="218">
        <f ca="1">IFERROR(__xludf.DUMMYFUNCTION("IMPORTRANGE(""https://docs.google.com/spreadsheets/d/1SX6NBoVAgQJ6U1MVXOaj8PK2l7WJ3RER9xtqwdhxkhw/edit?usp=sharing"",""ปราจีนบุรี!J43"")"),0)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IFERROR(__xludf.DUMMYFUNCTION("IMPORTRANGE(""https://docs.google.com/spreadsheets/d/1SX6NBoVAgQJ6U1MVXOaj8PK2l7WJ3RER9xtqwdhxkhw/edit?usp=sharing"",""ปราจีนบุรี!I44"")"),4)</f>
        <v>4</v>
      </c>
      <c r="J109" s="218">
        <f ca="1">IFERROR(__xludf.DUMMYFUNCTION("IMPORTRANGE(""https://docs.google.com/spreadsheets/d/1SX6NBoVAgQJ6U1MVXOaj8PK2l7WJ3RER9xtqwdhxkhw/edit?usp=sharing"",""ปราจีนบุรี!J44"")"),0)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IFERROR(__xludf.DUMMYFUNCTION("IMPORTRANGE(""https://docs.google.com/spreadsheets/d/1SX6NBoVAgQJ6U1MVXOaj8PK2l7WJ3RER9xtqwdhxkhw/edit?usp=sharing"",""ปราจีนบุรี!I45"")"),4)</f>
        <v>4</v>
      </c>
      <c r="J110" s="218">
        <f ca="1">IFERROR(__xludf.DUMMYFUNCTION("IMPORTRANGE(""https://docs.google.com/spreadsheets/d/1SX6NBoVAgQJ6U1MVXOaj8PK2l7WJ3RER9xtqwdhxkhw/edit?usp=sharing"",""ปราจีนบุรี!J45"")"),0)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IFERROR(__xludf.DUMMYFUNCTION("IMPORTRANGE(""https://docs.google.com/spreadsheets/d/1SX6NBoVAgQJ6U1MVXOaj8PK2l7WJ3RER9xtqwdhxkhw/edit?usp=sharing"",""ปราจีนบุรี!I46"")"),4)</f>
        <v>4</v>
      </c>
      <c r="J111" s="218">
        <f ca="1">IFERROR(__xludf.DUMMYFUNCTION("IMPORTRANGE(""https://docs.google.com/spreadsheets/d/1SX6NBoVAgQJ6U1MVXOaj8PK2l7WJ3RER9xtqwdhxkhw/edit?usp=sharing"",""ปราจีนบุรี!J46"")"),0)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IFERROR(__xludf.DUMMYFUNCTION("IMPORTRANGE(""https://docs.google.com/spreadsheets/d/1SX6NBoVAgQJ6U1MVXOaj8PK2l7WJ3RER9xtqwdhxkhw/edit?usp=sharing"",""ปราจีนบุรี!I47"")"),4)</f>
        <v>4</v>
      </c>
      <c r="J112" s="218">
        <f ca="1">IFERROR(__xludf.DUMMYFUNCTION("IMPORTRANGE(""https://docs.google.com/spreadsheets/d/1SX6NBoVAgQJ6U1MVXOaj8PK2l7WJ3RER9xtqwdhxkhw/edit?usp=sharing"",""ปราจีนบุรี!J47"")"),0)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IFERROR(__xludf.DUMMYFUNCTION("IMPORTRANGE(""https://docs.google.com/spreadsheets/d/1SX6NBoVAgQJ6U1MVXOaj8PK2l7WJ3RER9xtqwdhxkhw/edit?usp=sharing"",""ปราจีนบุรี!I48"")"),1)</f>
        <v>1</v>
      </c>
      <c r="J113" s="218">
        <f ca="1">IFERROR(__xludf.DUMMYFUNCTION("IMPORTRANGE(""https://docs.google.com/spreadsheets/d/1SX6NBoVAgQJ6U1MVXOaj8PK2l7WJ3RER9xtqwdhxkhw/edit?usp=sharing"",""ปราจีนบุรี!J48"")"),0)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IFERROR(__xludf.DUMMYFUNCTION("IMPORTRANGE(""https://docs.google.com/spreadsheets/d/1SX6NBoVAgQJ6U1MVXOaj8PK2l7WJ3RER9xtqwdhxkhw/edit?usp=sharing"",""ปราจีนบุรี!J49"")"),0)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IFERROR(__xludf.DUMMYFUNCTION("IMPORTRANGE(""https://docs.google.com/spreadsheets/d/1SX6NBoVAgQJ6U1MVXOaj8PK2l7WJ3RER9xtqwdhxkhw/edit?usp=sharing"",""ปราจีนบุรี!J50"")"),0)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IFERROR(__xludf.DUMMYFUNCTION("IMPORTRANGE(""https://docs.google.com/spreadsheets/d/1SX6NBoVAgQJ6U1MVXOaj8PK2l7WJ3RER9xtqwdhxkhw/edit?usp=sharing"",""ปราจีนบุรี!I52"")"),0)</f>
        <v>0</v>
      </c>
      <c r="J117" s="172">
        <f ca="1">IFERROR(__xludf.DUMMYFUNCTION("IMPORTRANGE(""https://docs.google.com/spreadsheets/d/1SX6NBoVAgQJ6U1MVXOaj8PK2l7WJ3RER9xtqwdhxkhw/edit?usp=sharing"",""ปราจีนบุรี!J52"")"),0)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IFERROR(__xludf.DUMMYFUNCTION("IMPORTRANGE(""https://docs.google.com/spreadsheets/d/1Yj_ptqi66GCucihVvJfMjLAmec39IyEx_6qawtMGysU/edit?usp=sharing"",""สบก!BA69"")"),0)</f>
        <v>0</v>
      </c>
      <c r="N122" s="198">
        <f ca="1">IFERROR(__xludf.DUMMYFUNCTION("IMPORTRANGE(""https://docs.google.com/spreadsheets/d/1Yj_ptqi66GCucihVvJfMjLAmec39IyEx_6qawtMGysU/edit?usp=sharing"",""สบก!BB69"")"),0)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IFERROR(__xludf.DUMMYFUNCTION("IMPORTRANGE(""https://docs.google.com/spreadsheets/d/1Yj_ptqi66GCucihVvJfMjLAmec39IyEx_6qawtMGysU/edit?usp=sharing"",""สบก!AW69"")"),0)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IFERROR(__xludf.DUMMYFUNCTION("IMPORTRANGE(""https://docs.google.com/spreadsheets/d/1Yj_ptqi66GCucihVvJfMjLAmec39IyEx_6qawtMGysU/edit?usp=sharing"",""สบก!AX69"")"),0)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IFERROR(__xludf.DUMMYFUNCTION("IMPORTRANGE(""https://docs.google.com/spreadsheets/d/1Yj_ptqi66GCucihVvJfMjLAmec39IyEx_6qawtMGysU/edit?usp=sharing"",""สบก!AY69"")"),0)</f>
        <v>0</v>
      </c>
      <c r="M126" s="72"/>
      <c r="N126" s="72">
        <f ca="1">IFERROR(__xludf.DUMMYFUNCTION("IMPORTRANGE(""https://docs.google.com/spreadsheets/d/1Yj_ptqi66GCucihVvJfMjLAmec39IyEx_6qawtMGysU/edit?usp=sharing"",""สบก!BC69"")"),0)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IFERROR(__xludf.DUMMYFUNCTION("IMPORTRANGE(""https://docs.google.com/spreadsheets/d/1SX6NBoVAgQJ6U1MVXOaj8PK2l7WJ3RER9xtqwdhxkhw/edit?usp=sharing"",""ปราจีนบุรี!J58"")"),0)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IFERROR(__xludf.DUMMYFUNCTION("IMPORTRANGE(""https://docs.google.com/spreadsheets/d/1SX6NBoVAgQJ6U1MVXOaj8PK2l7WJ3RER9xtqwdhxkhw/edit?usp=sharing"",""ปราจีนบุรี!J59"")"),0)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IFERROR(__xludf.DUMMYFUNCTION("IMPORTRANGE(""https://docs.google.com/spreadsheets/d/1SX6NBoVAgQJ6U1MVXOaj8PK2l7WJ3RER9xtqwdhxkhw/edit?usp=sharing"",""ปราจีนบุรี!J60"")"),0)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IFERROR(__xludf.DUMMYFUNCTION("IMPORTRANGE(""https://docs.google.com/spreadsheets/d/1SX6NBoVAgQJ6U1MVXOaj8PK2l7WJ3RER9xtqwdhxkhw/edit?usp=sharing"",""ปราจีนบุรี!J61"")"),0)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IFERROR(__xludf.DUMMYFUNCTION("IMPORTRANGE(""https://docs.google.com/spreadsheets/d/1SX6NBoVAgQJ6U1MVXOaj8PK2l7WJ3RER9xtqwdhxkhw/edit?usp=sharing"",""ปราจีนบุรี!I62"")"),0)</f>
        <v>0</v>
      </c>
      <c r="J132" s="218">
        <f ca="1">IFERROR(__xludf.DUMMYFUNCTION("IMPORTRANGE(""https://docs.google.com/spreadsheets/d/1SX6NBoVAgQJ6U1MVXOaj8PK2l7WJ3RER9xtqwdhxkhw/edit?usp=sharing"",""ปราจีนบุรี!J62"")"),0)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IFERROR(__xludf.DUMMYFUNCTION("IMPORTRANGE(""https://docs.google.com/spreadsheets/d/1SX6NBoVAgQJ6U1MVXOaj8PK2l7WJ3RER9xtqwdhxkhw/edit?usp=sharing"",""ปราจีนบุรี!I63"")"),0)</f>
        <v>0</v>
      </c>
      <c r="J133" s="218">
        <f ca="1">IFERROR(__xludf.DUMMYFUNCTION("IMPORTRANGE(""https://docs.google.com/spreadsheets/d/1SX6NBoVAgQJ6U1MVXOaj8PK2l7WJ3RER9xtqwdhxkhw/edit?usp=sharing"",""ปราจีนบุรี!J63"")"),0)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IFERROR(__xludf.DUMMYFUNCTION("IMPORTRANGE(""https://docs.google.com/spreadsheets/d/1SX6NBoVAgQJ6U1MVXOaj8PK2l7WJ3RER9xtqwdhxkhw/edit?usp=sharing"",""ปราจีนบุรี!J64"")"),0)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IFERROR(__xludf.DUMMYFUNCTION("IMPORTRANGE(""https://docs.google.com/spreadsheets/d/1SX6NBoVAgQJ6U1MVXOaj8PK2l7WJ3RER9xtqwdhxkhw/edit?usp=sharing"",""ปราจีนบุรี!J65"")"),0)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IFERROR(__xludf.DUMMYFUNCTION("IMPORTRANGE(""https://docs.google.com/spreadsheets/d/1SX6NBoVAgQJ6U1MVXOaj8PK2l7WJ3RER9xtqwdhxkhw/edit?usp=sharing"",""ปราจีนบุรี!I68"")"),20)</f>
        <v>20</v>
      </c>
      <c r="J138" s="291">
        <f ca="1">IFERROR(__xludf.DUMMYFUNCTION("IMPORTRANGE(""https://docs.google.com/spreadsheets/d/1SX6NBoVAgQJ6U1MVXOaj8PK2l7WJ3RER9xtqwdhxkhw/edit?usp=sharing"",""ปราจีนบุรี!J68"")"),0)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431300</v>
      </c>
      <c r="M140" s="182">
        <f t="shared" ca="1" si="64"/>
        <v>251050</v>
      </c>
      <c r="N140" s="182">
        <f t="shared" ca="1" si="64"/>
        <v>103274</v>
      </c>
      <c r="O140" s="181">
        <f t="shared" ref="O140:O142" ca="1" si="65">IF(L140&gt;0,N140*100/L140,0)</f>
        <v>23.944817992116857</v>
      </c>
      <c r="P140" s="181">
        <f t="shared" ref="P140:P142" ca="1" si="66">IF(M140&gt;0,N140*100/M140,0)</f>
        <v>41.136825333598885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431300</v>
      </c>
      <c r="M142" s="187">
        <f t="shared" ca="1" si="68"/>
        <v>251050</v>
      </c>
      <c r="N142" s="187">
        <f t="shared" ca="1" si="68"/>
        <v>103274</v>
      </c>
      <c r="O142" s="186">
        <f t="shared" ca="1" si="65"/>
        <v>23.944817992116857</v>
      </c>
      <c r="P142" s="186">
        <f t="shared" ca="1" si="66"/>
        <v>41.136825333598885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431300</v>
      </c>
      <c r="M144" s="198">
        <f ca="1">IFERROR(__xludf.DUMMYFUNCTION("IMPORTRANGE(""https://docs.google.com/spreadsheets/d/1Yj_ptqi66GCucihVvJfMjLAmec39IyEx_6qawtMGysU/edit?usp=sharing"",""สบก!BJ69"")"),251050)</f>
        <v>251050</v>
      </c>
      <c r="N144" s="198">
        <f ca="1">IFERROR(__xludf.DUMMYFUNCTION("IMPORTRANGE(""https://docs.google.com/spreadsheets/d/1Yj_ptqi66GCucihVvJfMjLAmec39IyEx_6qawtMGysU/edit?usp=sharing"",""สบก!BK69"")"),103274)</f>
        <v>103274</v>
      </c>
      <c r="O144" s="198">
        <f ca="1">IF(L144&gt;0,N144*100/L144,0)</f>
        <v>23.944817992116857</v>
      </c>
      <c r="P144" s="198">
        <f ca="1">IF(M144&gt;0,N144*100/M144,0)</f>
        <v>41.136825333598885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IFERROR(__xludf.DUMMYFUNCTION("IMPORTRANGE(""https://docs.google.com/spreadsheets/d/1Yj_ptqi66GCucihVvJfMjLAmec39IyEx_6qawtMGysU/edit?usp=sharing"",""สบก!BF69"")"),305000)</f>
        <v>305000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IFERROR(__xludf.DUMMYFUNCTION("IMPORTRANGE(""https://docs.google.com/spreadsheets/d/1Yj_ptqi66GCucihVvJfMjLAmec39IyEx_6qawtMGysU/edit?usp=sharing"",""สบก!BG69"")"),126300)</f>
        <v>126300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IFERROR(__xludf.DUMMYFUNCTION("IMPORTRANGE(""https://docs.google.com/spreadsheets/d/1Yj_ptqi66GCucihVvJfMjLAmec39IyEx_6qawtMGysU/edit?usp=sharing"",""สบก!BH69"")"),0)</f>
        <v>0</v>
      </c>
      <c r="M148" s="72"/>
      <c r="N148" s="72">
        <f ca="1">IFERROR(__xludf.DUMMYFUNCTION("IMPORTRANGE(""https://docs.google.com/spreadsheets/d/1Yj_ptqi66GCucihVvJfMjLAmec39IyEx_6qawtMGysU/edit?usp=sharing"",""สบก!BL69"")"),0)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IFERROR(__xludf.DUMMYFUNCTION("IMPORTRANGE(""https://docs.google.com/spreadsheets/d/1SX6NBoVAgQJ6U1MVXOaj8PK2l7WJ3RER9xtqwdhxkhw/edit?usp=sharing"",""ปราจีนบุรี!I74"")"),4)</f>
        <v>4</v>
      </c>
      <c r="J149" s="299">
        <f ca="1">IFERROR(__xludf.DUMMYFUNCTION("IMPORTRANGE(""https://docs.google.com/spreadsheets/d/1SX6NBoVAgQJ6U1MVXOaj8PK2l7WJ3RER9xtqwdhxkhw/edit?usp=sharing"",""ปราจีนบุรี!J74"")"),0)</f>
        <v>0</v>
      </c>
      <c r="K149" s="300">
        <f ca="1">IF(I149&gt;0,J149*100/I149,0)</f>
        <v>0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IFERROR(__xludf.DUMMYFUNCTION("IMPORTRANGE(""https://docs.google.com/spreadsheets/d/1SX6NBoVAgQJ6U1MVXOaj8PK2l7WJ3RER9xtqwdhxkhw/edit?usp=sharing"",""ปราจีนบุรี!J79"")"),1)</f>
        <v>1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IFERROR(__xludf.DUMMYFUNCTION("IMPORTRANGE(""https://docs.google.com/spreadsheets/d/1SX6NBoVAgQJ6U1MVXOaj8PK2l7WJ3RER9xtqwdhxkhw/edit?usp=sharing"",""ปราจีนบุรี!J80"")"),0)</f>
        <v>0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IFERROR(__xludf.DUMMYFUNCTION("IMPORTRANGE(""https://docs.google.com/spreadsheets/d/1SX6NBoVAgQJ6U1MVXOaj8PK2l7WJ3RER9xtqwdhxkhw/edit?usp=sharing"",""ปราจีนบุรี!J81"")"),0)</f>
        <v>0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IFERROR(__xludf.DUMMYFUNCTION("IMPORTRANGE(""https://docs.google.com/spreadsheets/d/1SX6NBoVAgQJ6U1MVXOaj8PK2l7WJ3RER9xtqwdhxkhw/edit?usp=sharing"",""ปราจีนบุรี!J82"")"),0)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IFERROR(__xludf.DUMMYFUNCTION("IMPORTRANGE(""https://docs.google.com/spreadsheets/d/1SX6NBoVAgQJ6U1MVXOaj8PK2l7WJ3RER9xtqwdhxkhw/edit?usp=sharing"",""ปราจีนบุรี!I83"")"),4)</f>
        <v>4</v>
      </c>
      <c r="J158" s="219">
        <f ca="1">IFERROR(__xludf.DUMMYFUNCTION("IMPORTRANGE(""https://docs.google.com/spreadsheets/d/1SX6NBoVAgQJ6U1MVXOaj8PK2l7WJ3RER9xtqwdhxkhw/edit?usp=sharing"",""ปราจีนบุรี!J83"")"),0)</f>
        <v>0</v>
      </c>
      <c r="K158" s="195">
        <f ca="1">IF(I158&gt;0,J158*100/I158,0)</f>
        <v>0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IFERROR(__xludf.DUMMYFUNCTION("IMPORTRANGE(""https://docs.google.com/spreadsheets/d/1SX6NBoVAgQJ6U1MVXOaj8PK2l7WJ3RER9xtqwdhxkhw/edit?usp=sharing"",""ปราจีนบุรี!J84"")"),0)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IFERROR(__xludf.DUMMYFUNCTION("IMPORTRANGE(""https://docs.google.com/spreadsheets/d/1SX6NBoVAgQJ6U1MVXOaj8PK2l7WJ3RER9xtqwdhxkhw/edit?usp=sharing"",""ปราจีนบุรี!J85"")"),0)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IFERROR(__xludf.DUMMYFUNCTION("IMPORTRANGE(""https://docs.google.com/spreadsheets/d/1SX6NBoVAgQJ6U1MVXOaj8PK2l7WJ3RER9xtqwdhxkhw/edit?usp=sharing"",""ปราจีนบุรี!J86"")"),0)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IFERROR(__xludf.DUMMYFUNCTION("IMPORTRANGE(""https://docs.google.com/spreadsheets/d/1SX6NBoVAgQJ6U1MVXOaj8PK2l7WJ3RER9xtqwdhxkhw/edit?usp=sharing"",""ปราจีนบุรี!J87"")"),0)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IFERROR(__xludf.DUMMYFUNCTION("IMPORTRANGE(""https://docs.google.com/spreadsheets/d/1SX6NBoVAgQJ6U1MVXOaj8PK2l7WJ3RER9xtqwdhxkhw/edit?usp=sharing"",""ปราจีนบุรี!J88"")"),0)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IFERROR(__xludf.DUMMYFUNCTION("IMPORTRANGE(""https://docs.google.com/spreadsheets/d/1SX6NBoVAgQJ6U1MVXOaj8PK2l7WJ3RER9xtqwdhxkhw/edit?usp=sharing"",""ปราจีนบุรี!I89"")"),3)</f>
        <v>3</v>
      </c>
      <c r="J164" s="304">
        <f ca="1">IFERROR(__xludf.DUMMYFUNCTION("IMPORTRANGE(""https://docs.google.com/spreadsheets/d/1SX6NBoVAgQJ6U1MVXOaj8PK2l7WJ3RER9xtqwdhxkhw/edit?usp=sharing"",""ปราจีนบุรี!J89"")"),0)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IFERROR(__xludf.DUMMYFUNCTION("IMPORTRANGE(""https://docs.google.com/spreadsheets/d/1SX6NBoVAgQJ6U1MVXOaj8PK2l7WJ3RER9xtqwdhxkhw/edit?usp=sharing"",""ปราจีนบุรี!J94"")"),1)</f>
        <v>1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IFERROR(__xludf.DUMMYFUNCTION("IMPORTRANGE(""https://docs.google.com/spreadsheets/d/1SX6NBoVAgQJ6U1MVXOaj8PK2l7WJ3RER9xtqwdhxkhw/edit?usp=sharing"",""ปราจีนบุรี!J95"")"),0)</f>
        <v>0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IFERROR(__xludf.DUMMYFUNCTION("IMPORTRANGE(""https://docs.google.com/spreadsheets/d/1SX6NBoVAgQJ6U1MVXOaj8PK2l7WJ3RER9xtqwdhxkhw/edit?usp=sharing"",""ปราจีนบุรี!J96"")"),0)</f>
        <v>0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IFERROR(__xludf.DUMMYFUNCTION("IMPORTRANGE(""https://docs.google.com/spreadsheets/d/1SX6NBoVAgQJ6U1MVXOaj8PK2l7WJ3RER9xtqwdhxkhw/edit?usp=sharing"",""ปราจีนบุรี!J97"")"),0)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IFERROR(__xludf.DUMMYFUNCTION("IMPORTRANGE(""https://docs.google.com/spreadsheets/d/1SX6NBoVAgQJ6U1MVXOaj8PK2l7WJ3RER9xtqwdhxkhw/edit?usp=sharing"",""ปราจีนบุรี!I98"")"),3)</f>
        <v>3</v>
      </c>
      <c r="J173" s="219">
        <f ca="1">IFERROR(__xludf.DUMMYFUNCTION("IMPORTRANGE(""https://docs.google.com/spreadsheets/d/1SX6NBoVAgQJ6U1MVXOaj8PK2l7WJ3RER9xtqwdhxkhw/edit?usp=sharing"",""ปราจีนบุรี!J98"")"),0)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IFERROR(__xludf.DUMMYFUNCTION("IMPORTRANGE(""https://docs.google.com/spreadsheets/d/1SX6NBoVAgQJ6U1MVXOaj8PK2l7WJ3RER9xtqwdhxkhw/edit?usp=sharing"",""ปราจีนบุรี!J99"")"),0)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IFERROR(__xludf.DUMMYFUNCTION("IMPORTRANGE(""https://docs.google.com/spreadsheets/d/1SX6NBoVAgQJ6U1MVXOaj8PK2l7WJ3RER9xtqwdhxkhw/edit?usp=sharing"",""ปราจีนบุรี!J100"")"),0)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IFERROR(__xludf.DUMMYFUNCTION("IMPORTRANGE(""https://docs.google.com/spreadsheets/d/1SX6NBoVAgQJ6U1MVXOaj8PK2l7WJ3RER9xtqwdhxkhw/edit?usp=sharing"",""ปราจีนบุรี!I101"")"),0)</f>
        <v>0</v>
      </c>
      <c r="J176" s="304">
        <f ca="1">IFERROR(__xludf.DUMMYFUNCTION("IMPORTRANGE(""https://docs.google.com/spreadsheets/d/1SX6NBoVAgQJ6U1MVXOaj8PK2l7WJ3RER9xtqwdhxkhw/edit?usp=sharing"",""ปราจีนบุรี!J101"")"),0)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IFERROR(__xludf.DUMMYFUNCTION("IMPORTRANGE(""https://docs.google.com/spreadsheets/d/1SX6NBoVAgQJ6U1MVXOaj8PK2l7WJ3RER9xtqwdhxkhw/edit?usp=sharing"",""ปราจีนบุรี!J106"")"),0)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IFERROR(__xludf.DUMMYFUNCTION("IMPORTRANGE(""https://docs.google.com/spreadsheets/d/1SX6NBoVAgQJ6U1MVXOaj8PK2l7WJ3RER9xtqwdhxkhw/edit?usp=sharing"",""ปราจีนบุรี!J107"")"),0)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IFERROR(__xludf.DUMMYFUNCTION("IMPORTRANGE(""https://docs.google.com/spreadsheets/d/1SX6NBoVAgQJ6U1MVXOaj8PK2l7WJ3RER9xtqwdhxkhw/edit?usp=sharing"",""ปราจีนบุรี!J108"")"),0)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IFERROR(__xludf.DUMMYFUNCTION("IMPORTRANGE(""https://docs.google.com/spreadsheets/d/1SX6NBoVAgQJ6U1MVXOaj8PK2l7WJ3RER9xtqwdhxkhw/edit?usp=sharing"",""ปราจีนบุรี!J109"")"),0)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IFERROR(__xludf.DUMMYFUNCTION("IMPORTRANGE(""https://docs.google.com/spreadsheets/d/1SX6NBoVAgQJ6U1MVXOaj8PK2l7WJ3RER9xtqwdhxkhw/edit?usp=sharing"",""ปราจีนบุรี!I110"")"),0)</f>
        <v>0</v>
      </c>
      <c r="J185" s="218">
        <f ca="1">IFERROR(__xludf.DUMMYFUNCTION("IMPORTRANGE(""https://docs.google.com/spreadsheets/d/1SX6NBoVAgQJ6U1MVXOaj8PK2l7WJ3RER9xtqwdhxkhw/edit?usp=sharing"",""ปราจีนบุรี!J110"")"),0)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IFERROR(__xludf.DUMMYFUNCTION("IMPORTRANGE(""https://docs.google.com/spreadsheets/d/1SX6NBoVAgQJ6U1MVXOaj8PK2l7WJ3RER9xtqwdhxkhw/edit?usp=sharing"",""ปราจีนบุรี!I111"")"),0)</f>
        <v>0</v>
      </c>
      <c r="J186" s="218">
        <f ca="1">IFERROR(__xludf.DUMMYFUNCTION("IMPORTRANGE(""https://docs.google.com/spreadsheets/d/1SX6NBoVAgQJ6U1MVXOaj8PK2l7WJ3RER9xtqwdhxkhw/edit?usp=sharing"",""ปราจีนบุรี!J111"")"),0)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IFERROR(__xludf.DUMMYFUNCTION("IMPORTRANGE(""https://docs.google.com/spreadsheets/d/1SX6NBoVAgQJ6U1MVXOaj8PK2l7WJ3RER9xtqwdhxkhw/edit?usp=sharing"",""ปราจีนบุรี!J112"")"),0)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IFERROR(__xludf.DUMMYFUNCTION("IMPORTRANGE(""https://docs.google.com/spreadsheets/d/1SX6NBoVAgQJ6U1MVXOaj8PK2l7WJ3RER9xtqwdhxkhw/edit?usp=sharing"",""ปราจีนบุรี!J113"")"),0)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IFERROR(__xludf.DUMMYFUNCTION("IMPORTRANGE(""https://docs.google.com/spreadsheets/d/1SX6NBoVAgQJ6U1MVXOaj8PK2l7WJ3RER9xtqwdhxkhw/edit?usp=sharing"",""ปราจีนบุรี!I114"")"),20000)</f>
        <v>20000</v>
      </c>
      <c r="J189" s="304">
        <f ca="1">IFERROR(__xludf.DUMMYFUNCTION("IMPORTRANGE(""https://docs.google.com/spreadsheets/d/1SX6NBoVAgQJ6U1MVXOaj8PK2l7WJ3RER9xtqwdhxkhw/edit?usp=sharing"",""ปราจีนบุรี!J114"")"),0)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IFERROR(__xludf.DUMMYFUNCTION("IMPORTRANGE(""https://docs.google.com/spreadsheets/d/1SX6NBoVAgQJ6U1MVXOaj8PK2l7WJ3RER9xtqwdhxkhw/edit?usp=sharing"",""ปราจีนบุรี!J119"")"),1)</f>
        <v>1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IFERROR(__xludf.DUMMYFUNCTION("IMPORTRANGE(""https://docs.google.com/spreadsheets/d/1SX6NBoVAgQJ6U1MVXOaj8PK2l7WJ3RER9xtqwdhxkhw/edit?usp=sharing"",""ปราจีนบุรี!J120"")"),0)</f>
        <v>0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IFERROR(__xludf.DUMMYFUNCTION("IMPORTRANGE(""https://docs.google.com/spreadsheets/d/1SX6NBoVAgQJ6U1MVXOaj8PK2l7WJ3RER9xtqwdhxkhw/edit?usp=sharing"",""ปราจีนบุรี!J121"")"),0)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IFERROR(__xludf.DUMMYFUNCTION("IMPORTRANGE(""https://docs.google.com/spreadsheets/d/1SX6NBoVAgQJ6U1MVXOaj8PK2l7WJ3RER9xtqwdhxkhw/edit?usp=sharing"",""ปราจีนบุรี!J122"")"),0)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IFERROR(__xludf.DUMMYFUNCTION("IMPORTRANGE(""https://docs.google.com/spreadsheets/d/1SX6NBoVAgQJ6U1MVXOaj8PK2l7WJ3RER9xtqwdhxkhw/edit?usp=sharing"",""ปราจีนบุรี!I124"")"),20000)</f>
        <v>20000</v>
      </c>
      <c r="J199" s="219">
        <f ca="1">IFERROR(__xludf.DUMMYFUNCTION("IMPORTRANGE(""https://docs.google.com/spreadsheets/d/1SX6NBoVAgQJ6U1MVXOaj8PK2l7WJ3RER9xtqwdhxkhw/edit?usp=sharing"",""ปราจีนบุรี!J124"")"),0)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IFERROR(__xludf.DUMMYFUNCTION("IMPORTRANGE(""https://docs.google.com/spreadsheets/d/1SX6NBoVAgQJ6U1MVXOaj8PK2l7WJ3RER9xtqwdhxkhw/edit?usp=sharing"",""ปราจีนบุรี!I125"")"),20000)</f>
        <v>20000</v>
      </c>
      <c r="J200" s="219">
        <f ca="1">IFERROR(__xludf.DUMMYFUNCTION("IMPORTRANGE(""https://docs.google.com/spreadsheets/d/1SX6NBoVAgQJ6U1MVXOaj8PK2l7WJ3RER9xtqwdhxkhw/edit?usp=sharing"",""ปราจีนบุรี!J125"")"),0)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IFERROR(__xludf.DUMMYFUNCTION("IMPORTRANGE(""https://docs.google.com/spreadsheets/d/1SX6NBoVAgQJ6U1MVXOaj8PK2l7WJ3RER9xtqwdhxkhw/edit?usp=sharing"",""ปราจีนบุรี!I126"")"),0)</f>
        <v>0</v>
      </c>
      <c r="J201" s="219">
        <f ca="1">IFERROR(__xludf.DUMMYFUNCTION("IMPORTRANGE(""https://docs.google.com/spreadsheets/d/1SX6NBoVAgQJ6U1MVXOaj8PK2l7WJ3RER9xtqwdhxkhw/edit?usp=sharing"",""ปราจีนบุรี!J126"")"),0)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IFERROR(__xludf.DUMMYFUNCTION("IMPORTRANGE(""https://docs.google.com/spreadsheets/d/1SX6NBoVAgQJ6U1MVXOaj8PK2l7WJ3RER9xtqwdhxkhw/edit?usp=sharing"",""ปราจีนบุรี!J127"")"),0)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IFERROR(__xludf.DUMMYFUNCTION("IMPORTRANGE(""https://docs.google.com/spreadsheets/d/1SX6NBoVAgQJ6U1MVXOaj8PK2l7WJ3RER9xtqwdhxkhw/edit?usp=sharing"",""ปราจีนบุรี!J128"")"),0)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IFERROR(__xludf.DUMMYFUNCTION("IMPORTRANGE(""https://docs.google.com/spreadsheets/d/1SX6NBoVAgQJ6U1MVXOaj8PK2l7WJ3RER9xtqwdhxkhw/edit?usp=sharing"",""ปราจีนบุรี!I129"")"),20)</f>
        <v>20</v>
      </c>
      <c r="J204" s="304">
        <f ca="1">IFERROR(__xludf.DUMMYFUNCTION("IMPORTRANGE(""https://docs.google.com/spreadsheets/d/1SX6NBoVAgQJ6U1MVXOaj8PK2l7WJ3RER9xtqwdhxkhw/edit?usp=sharing"",""ปราจีนบุรี!J129"")"),0)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IFERROR(__xludf.DUMMYFUNCTION("IMPORTRANGE(""https://docs.google.com/spreadsheets/d/1SX6NBoVAgQJ6U1MVXOaj8PK2l7WJ3RER9xtqwdhxkhw/edit?usp=sharing"",""ปราจีนบุรี!J134"")"),1)</f>
        <v>1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IFERROR(__xludf.DUMMYFUNCTION("IMPORTRANGE(""https://docs.google.com/spreadsheets/d/1SX6NBoVAgQJ6U1MVXOaj8PK2l7WJ3RER9xtqwdhxkhw/edit?usp=sharing"",""ปราจีนบุรี!J135"")"),0)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IFERROR(__xludf.DUMMYFUNCTION("IMPORTRANGE(""https://docs.google.com/spreadsheets/d/1SX6NBoVAgQJ6U1MVXOaj8PK2l7WJ3RER9xtqwdhxkhw/edit?usp=sharing"",""ปราจีนบุรี!J136"")"),0)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IFERROR(__xludf.DUMMYFUNCTION("IMPORTRANGE(""https://docs.google.com/spreadsheets/d/1SX6NBoVAgQJ6U1MVXOaj8PK2l7WJ3RER9xtqwdhxkhw/edit?usp=sharing"",""ปราจีนบุรี!J137"")"),0)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IFERROR(__xludf.DUMMYFUNCTION("IMPORTRANGE(""https://docs.google.com/spreadsheets/d/1SX6NBoVAgQJ6U1MVXOaj8PK2l7WJ3RER9xtqwdhxkhw/edit?usp=sharing"",""ปราจีนบุรี!I138"")"),20)</f>
        <v>20</v>
      </c>
      <c r="J213" s="218">
        <f ca="1">IFERROR(__xludf.DUMMYFUNCTION("IMPORTRANGE(""https://docs.google.com/spreadsheets/d/1SX6NBoVAgQJ6U1MVXOaj8PK2l7WJ3RER9xtqwdhxkhw/edit?usp=sharing"",""ปราจีนบุรี!J138"")"),0)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IFERROR(__xludf.DUMMYFUNCTION("IMPORTRANGE(""https://docs.google.com/spreadsheets/d/1SX6NBoVAgQJ6U1MVXOaj8PK2l7WJ3RER9xtqwdhxkhw/edit?usp=sharing"",""ปราจีนบุรี!I140"")"),0)</f>
        <v>0</v>
      </c>
      <c r="J215" s="218">
        <f ca="1">IFERROR(__xludf.DUMMYFUNCTION("IMPORTRANGE(""https://docs.google.com/spreadsheets/d/1SX6NBoVAgQJ6U1MVXOaj8PK2l7WJ3RER9xtqwdhxkhw/edit?usp=sharing"",""ปราจีนบุรี!J140"")"),0)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IFERROR(__xludf.DUMMYFUNCTION("IMPORTRANGE(""https://docs.google.com/spreadsheets/d/1SX6NBoVAgQJ6U1MVXOaj8PK2l7WJ3RER9xtqwdhxkhw/edit?usp=sharing"",""ปราจีนบุรี!I141"")"),1)</f>
        <v>1</v>
      </c>
      <c r="J216" s="218">
        <f ca="1">IFERROR(__xludf.DUMMYFUNCTION("IMPORTRANGE(""https://docs.google.com/spreadsheets/d/1SX6NBoVAgQJ6U1MVXOaj8PK2l7WJ3RER9xtqwdhxkhw/edit?usp=sharing"",""ปราจีนบุรี!J141"")"),0)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IFERROR(__xludf.DUMMYFUNCTION("IMPORTRANGE(""https://docs.google.com/spreadsheets/d/1SX6NBoVAgQJ6U1MVXOaj8PK2l7WJ3RER9xtqwdhxkhw/edit?usp=sharing"",""ปราจีนบุรี!J142"")"),0)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IFERROR(__xludf.DUMMYFUNCTION("IMPORTRANGE(""https://docs.google.com/spreadsheets/d/1SX6NBoVAgQJ6U1MVXOaj8PK2l7WJ3RER9xtqwdhxkhw/edit?usp=sharing"",""ปราจีนบุรี!J143"")"),0)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IFERROR(__xludf.DUMMYFUNCTION("IMPORTRANGE(""https://docs.google.com/spreadsheets/d/1SX6NBoVAgQJ6U1MVXOaj8PK2l7WJ3RER9xtqwdhxkhw/edit?usp=sharing"",""ปราจีนบุรี!I144"")"),15)</f>
        <v>15</v>
      </c>
      <c r="J219" s="291">
        <f ca="1">IFERROR(__xludf.DUMMYFUNCTION("IMPORTRANGE(""https://docs.google.com/spreadsheets/d/1SX6NBoVAgQJ6U1MVXOaj8PK2l7WJ3RER9xtqwdhxkhw/edit?usp=sharing"",""ปราจีนบุรี!J144"")"),0)</f>
        <v>0</v>
      </c>
      <c r="K219" s="292">
        <f ca="1">IF(I219&gt;0,J219*100/I219,0)</f>
        <v>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21125</v>
      </c>
      <c r="M220" s="182">
        <f t="shared" ca="1" si="72"/>
        <v>21125</v>
      </c>
      <c r="N220" s="182">
        <f t="shared" ca="1" si="72"/>
        <v>0</v>
      </c>
      <c r="O220" s="181">
        <f t="shared" ref="O220:O222" ca="1" si="73">IF(L220&gt;0,N220*100/L220,0)</f>
        <v>0</v>
      </c>
      <c r="P220" s="181">
        <f t="shared" ref="P220:P222" ca="1" si="74">IF(M220&gt;0,N220*100/M220,0)</f>
        <v>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21125</v>
      </c>
      <c r="M222" s="187">
        <f t="shared" ca="1" si="76"/>
        <v>21125</v>
      </c>
      <c r="N222" s="187">
        <f t="shared" ca="1" si="76"/>
        <v>0</v>
      </c>
      <c r="O222" s="186">
        <f t="shared" ca="1" si="73"/>
        <v>0</v>
      </c>
      <c r="P222" s="186">
        <f t="shared" ca="1" si="74"/>
        <v>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21125</v>
      </c>
      <c r="M224" s="198">
        <f ca="1">IFERROR(__xludf.DUMMYFUNCTION("IMPORTRANGE(""https://docs.google.com/spreadsheets/d/1Yj_ptqi66GCucihVvJfMjLAmec39IyEx_6qawtMGysU/edit?usp=sharing"",""สบก!BS69"")"),21125)</f>
        <v>21125</v>
      </c>
      <c r="N224" s="198">
        <f ca="1">IFERROR(__xludf.DUMMYFUNCTION("IMPORTRANGE(""https://docs.google.com/spreadsheets/d/1Yj_ptqi66GCucihVvJfMjLAmec39IyEx_6qawtMGysU/edit?usp=sharing"",""สบก!BT69"")"),0)</f>
        <v>0</v>
      </c>
      <c r="O224" s="198">
        <f ca="1">IF(L224&gt;0,N224*100/L224,0)</f>
        <v>0</v>
      </c>
      <c r="P224" s="198">
        <f ca="1">IF(M224&gt;0,N224*100/M224,0)</f>
        <v>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IFERROR(__xludf.DUMMYFUNCTION("IMPORTRANGE(""https://docs.google.com/spreadsheets/d/1Yj_ptqi66GCucihVvJfMjLAmec39IyEx_6qawtMGysU/edit?usp=sharing"",""สบก!BO69"")"),0)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IFERROR(__xludf.DUMMYFUNCTION("IMPORTRANGE(""https://docs.google.com/spreadsheets/d/1Yj_ptqi66GCucihVvJfMjLAmec39IyEx_6qawtMGysU/edit?usp=sharing"",""สบก!BP69"")"),21125)</f>
        <v>21125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IFERROR(__xludf.DUMMYFUNCTION("IMPORTRANGE(""https://docs.google.com/spreadsheets/d/1Yj_ptqi66GCucihVvJfMjLAmec39IyEx_6qawtMGysU/edit?usp=sharing"",""สบก!BQ69"")"),0)</f>
        <v>0</v>
      </c>
      <c r="M228" s="72"/>
      <c r="N228" s="72">
        <f ca="1">IFERROR(__xludf.DUMMYFUNCTION("IMPORTRANGE(""https://docs.google.com/spreadsheets/d/1Yj_ptqi66GCucihVvJfMjLAmec39IyEx_6qawtMGysU/edit?usp=sharing"",""สบก!BU69"")"),0)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IFERROR(__xludf.DUMMYFUNCTION("IMPORTRANGE(""https://docs.google.com/spreadsheets/d/1SX6NBoVAgQJ6U1MVXOaj8PK2l7WJ3RER9xtqwdhxkhw/edit?usp=sharing"",""ปราจีนบุรี!I149"")"),15)</f>
        <v>15</v>
      </c>
      <c r="J229" s="291">
        <f ca="1">IFERROR(__xludf.DUMMYFUNCTION("IMPORTRANGE(""https://docs.google.com/spreadsheets/d/1SX6NBoVAgQJ6U1MVXOaj8PK2l7WJ3RER9xtqwdhxkhw/edit?usp=sharing"",""ปราจีนบุรี!J149"")"),0)</f>
        <v>0</v>
      </c>
      <c r="K229" s="292">
        <f ca="1">IF(I229&gt;0,J229*100/I229,0)</f>
        <v>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IFERROR(__xludf.DUMMYFUNCTION("IMPORTRANGE(""https://docs.google.com/spreadsheets/d/1SX6NBoVAgQJ6U1MVXOaj8PK2l7WJ3RER9xtqwdhxkhw/edit?usp=sharing"",""ปราจีนบุรี!J151"")"),1)</f>
        <v>1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IFERROR(__xludf.DUMMYFUNCTION("IMPORTRANGE(""https://docs.google.com/spreadsheets/d/1SX6NBoVAgQJ6U1MVXOaj8PK2l7WJ3RER9xtqwdhxkhw/edit?usp=sharing"",""ปราจีนบุรี!J152"")"),0)</f>
        <v>0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IFERROR(__xludf.DUMMYFUNCTION("IMPORTRANGE(""https://docs.google.com/spreadsheets/d/1SX6NBoVAgQJ6U1MVXOaj8PK2l7WJ3RER9xtqwdhxkhw/edit?usp=sharing"",""ปราจีนบุรี!J153"")"),0)</f>
        <v>0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IFERROR(__xludf.DUMMYFUNCTION("IMPORTRANGE(""https://docs.google.com/spreadsheets/d/1SX6NBoVAgQJ6U1MVXOaj8PK2l7WJ3RER9xtqwdhxkhw/edit?usp=sharing"",""ปราจีนบุรี!J154"")"),0)</f>
        <v>0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IFERROR(__xludf.DUMMYFUNCTION("IMPORTRANGE(""https://docs.google.com/spreadsheets/d/1SX6NBoVAgQJ6U1MVXOaj8PK2l7WJ3RER9xtqwdhxkhw/edit?usp=sharing"",""ปราจีนบุรี!I155"")"),15)</f>
        <v>15</v>
      </c>
      <c r="J235" s="219">
        <f ca="1">IFERROR(__xludf.DUMMYFUNCTION("IMPORTRANGE(""https://docs.google.com/spreadsheets/d/1SX6NBoVAgQJ6U1MVXOaj8PK2l7WJ3RER9xtqwdhxkhw/edit?usp=sharing"",""ปราจีนบุรี!J155"")"),0)</f>
        <v>0</v>
      </c>
      <c r="K235" s="195">
        <f ca="1">IF(I235&gt;0,J235*100/I235,0)</f>
        <v>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IFERROR(__xludf.DUMMYFUNCTION("IMPORTRANGE(""https://docs.google.com/spreadsheets/d/1SX6NBoVAgQJ6U1MVXOaj8PK2l7WJ3RER9xtqwdhxkhw/edit?usp=sharing"",""ปราจีนบุรี!J156"")"),0)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IFERROR(__xludf.DUMMYFUNCTION("IMPORTRANGE(""https://docs.google.com/spreadsheets/d/1SX6NBoVAgQJ6U1MVXOaj8PK2l7WJ3RER9xtqwdhxkhw/edit?usp=sharing"",""ปราจีนบุรี!J157"")"),0)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IFERROR(__xludf.DUMMYFUNCTION("IMPORTRANGE(""https://docs.google.com/spreadsheets/d/1SX6NBoVAgQJ6U1MVXOaj8PK2l7WJ3RER9xtqwdhxkhw/edit?usp=sharing"",""ปราจีนบุรี!I158"")"),0)</f>
        <v>0</v>
      </c>
      <c r="J238" s="291">
        <f ca="1">IFERROR(__xludf.DUMMYFUNCTION("IMPORTRANGE(""https://docs.google.com/spreadsheets/d/1SX6NBoVAgQJ6U1MVXOaj8PK2l7WJ3RER9xtqwdhxkhw/edit?usp=sharing"",""ปราจีนบุรี!J158"")"),0)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IFERROR(__xludf.DUMMYFUNCTION("IMPORTRANGE(""https://docs.google.com/spreadsheets/d/1SX6NBoVAgQJ6U1MVXOaj8PK2l7WJ3RER9xtqwdhxkhw/edit?usp=sharing"",""ปราจีนบุรี!J159"")"),"")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IFERROR(__xludf.DUMMYFUNCTION("IMPORTRANGE(""https://docs.google.com/spreadsheets/d/1SX6NBoVAgQJ6U1MVXOaj8PK2l7WJ3RER9xtqwdhxkhw/edit?usp=sharing"",""ปราจีนบุรี!J161"")"),0)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IFERROR(__xludf.DUMMYFUNCTION("IMPORTRANGE(""https://docs.google.com/spreadsheets/d/1SX6NBoVAgQJ6U1MVXOaj8PK2l7WJ3RER9xtqwdhxkhw/edit?usp=sharing"",""ปราจีนบุรี!J162"")"),0)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IFERROR(__xludf.DUMMYFUNCTION("IMPORTRANGE(""https://docs.google.com/spreadsheets/d/1SX6NBoVAgQJ6U1MVXOaj8PK2l7WJ3RER9xtqwdhxkhw/edit?usp=sharing"",""ปราจีนบุรี!J163"")"),0)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IFERROR(__xludf.DUMMYFUNCTION("IMPORTRANGE(""https://docs.google.com/spreadsheets/d/1SX6NBoVAgQJ6U1MVXOaj8PK2l7WJ3RER9xtqwdhxkhw/edit?usp=sharing"",""ปราจีนบุรี!I164"")"),0)</f>
        <v>0</v>
      </c>
      <c r="J244" s="218">
        <f ca="1">IFERROR(__xludf.DUMMYFUNCTION("IMPORTRANGE(""https://docs.google.com/spreadsheets/d/1SX6NBoVAgQJ6U1MVXOaj8PK2l7WJ3RER9xtqwdhxkhw/edit?usp=sharing"",""ปราจีนบุรี!J164"")"),0)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IFERROR(__xludf.DUMMYFUNCTION("IMPORTRANGE(""https://docs.google.com/spreadsheets/d/1SX6NBoVAgQJ6U1MVXOaj8PK2l7WJ3RER9xtqwdhxkhw/edit?usp=sharing"",""ปราจีนบุรี!J165"")"),0)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IFERROR(__xludf.DUMMYFUNCTION("IMPORTRANGE(""https://docs.google.com/spreadsheets/d/1SX6NBoVAgQJ6U1MVXOaj8PK2l7WJ3RER9xtqwdhxkhw/edit?usp=sharing"",""ปราจีนบุรี!J166"")"),0)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IFERROR(__xludf.DUMMYFUNCTION("IMPORTRANGE(""https://docs.google.com/spreadsheets/d/1SX6NBoVAgQJ6U1MVXOaj8PK2l7WJ3RER9xtqwdhxkhw/edit?usp=sharing"",""ปราจีนบุรี!I169"")"),20)</f>
        <v>20</v>
      </c>
      <c r="J249" s="335">
        <f ca="1">IFERROR(__xludf.DUMMYFUNCTION("IMPORTRANGE(""https://docs.google.com/spreadsheets/d/1SX6NBoVAgQJ6U1MVXOaj8PK2l7WJ3RER9xtqwdhxkhw/edit?usp=sharing"",""ปราจีนบุรี!J169"")"),0)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71400</v>
      </c>
      <c r="M250" s="182">
        <f t="shared" ca="1" si="77"/>
        <v>37000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71400</v>
      </c>
      <c r="M252" s="187">
        <f t="shared" ca="1" si="81"/>
        <v>37000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71400</v>
      </c>
      <c r="M254" s="198">
        <f ca="1">IFERROR(__xludf.DUMMYFUNCTION("IMPORTRANGE(""https://docs.google.com/spreadsheets/d/1Yj_ptqi66GCucihVvJfMjLAmec39IyEx_6qawtMGysU/edit?usp=sharing"",""สบก!CB69"")"),37000)</f>
        <v>37000</v>
      </c>
      <c r="N254" s="198">
        <f ca="1">IFERROR(__xludf.DUMMYFUNCTION("IMPORTRANGE(""https://docs.google.com/spreadsheets/d/1Yj_ptqi66GCucihVvJfMjLAmec39IyEx_6qawtMGysU/edit?usp=sharing"",""สบก!CC69"")"),0)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IFERROR(__xludf.DUMMYFUNCTION("IMPORTRANGE(""https://docs.google.com/spreadsheets/d/1Yj_ptqi66GCucihVvJfMjLAmec39IyEx_6qawtMGysU/edit?usp=sharing"",""สบก!BX69"")"),0)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IFERROR(__xludf.DUMMYFUNCTION("IMPORTRANGE(""https://docs.google.com/spreadsheets/d/1Yj_ptqi66GCucihVvJfMjLAmec39IyEx_6qawtMGysU/edit?usp=sharing"",""สบก!BY69"")"),71400)</f>
        <v>71400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IFERROR(__xludf.DUMMYFUNCTION("IMPORTRANGE(""https://docs.google.com/spreadsheets/d/1Yj_ptqi66GCucihVvJfMjLAmec39IyEx_6qawtMGysU/edit?usp=sharing"",""สบก!BZ69"")"),0)</f>
        <v>0</v>
      </c>
      <c r="M258" s="72"/>
      <c r="N258" s="72">
        <f ca="1">IFERROR(__xludf.DUMMYFUNCTION("IMPORTRANGE(""https://docs.google.com/spreadsheets/d/1Yj_ptqi66GCucihVvJfMjLAmec39IyEx_6qawtMGysU/edit?usp=sharing"",""สบก!CD69"")"),0)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IFERROR(__xludf.DUMMYFUNCTION("IMPORTRANGE(""https://docs.google.com/spreadsheets/d/1SX6NBoVAgQJ6U1MVXOaj8PK2l7WJ3RER9xtqwdhxkhw/edit?usp=sharing"",""ปราจีนบุรี!J175"")"),1)</f>
        <v>1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IFERROR(__xludf.DUMMYFUNCTION("IMPORTRANGE(""https://docs.google.com/spreadsheets/d/1SX6NBoVAgQJ6U1MVXOaj8PK2l7WJ3RER9xtqwdhxkhw/edit?usp=sharing"",""ปราจีนบุรี!J176"")"),0)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IFERROR(__xludf.DUMMYFUNCTION("IMPORTRANGE(""https://docs.google.com/spreadsheets/d/1SX6NBoVAgQJ6U1MVXOaj8PK2l7WJ3RER9xtqwdhxkhw/edit?usp=sharing"",""ปราจีนบุรี!J177"")"),0)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IFERROR(__xludf.DUMMYFUNCTION("IMPORTRANGE(""https://docs.google.com/spreadsheets/d/1SX6NBoVAgQJ6U1MVXOaj8PK2l7WJ3RER9xtqwdhxkhw/edit?usp=sharing"",""ปราจีนบุรี!J178"")"),0)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IFERROR(__xludf.DUMMYFUNCTION("IMPORTRANGE(""https://docs.google.com/spreadsheets/d/1SX6NBoVAgQJ6U1MVXOaj8PK2l7WJ3RER9xtqwdhxkhw/edit?usp=sharing"",""ปราจีนบุรี!I179"")"),1)</f>
        <v>1</v>
      </c>
      <c r="J264" s="219">
        <f ca="1">IFERROR(__xludf.DUMMYFUNCTION("IMPORTRANGE(""https://docs.google.com/spreadsheets/d/1SX6NBoVAgQJ6U1MVXOaj8PK2l7WJ3RER9xtqwdhxkhw/edit?usp=sharing"",""ปราจีนบุรี!J179"")"),0)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IFERROR(__xludf.DUMMYFUNCTION("IMPORTRANGE(""https://docs.google.com/spreadsheets/d/1SX6NBoVAgQJ6U1MVXOaj8PK2l7WJ3RER9xtqwdhxkhw/edit?usp=sharing"",""ปราจีนบุรี!I180"")"),20)</f>
        <v>20</v>
      </c>
      <c r="J265" s="219">
        <f ca="1">IFERROR(__xludf.DUMMYFUNCTION("IMPORTRANGE(""https://docs.google.com/spreadsheets/d/1SX6NBoVAgQJ6U1MVXOaj8PK2l7WJ3RER9xtqwdhxkhw/edit?usp=sharing"",""ปราจีนบุรี!J180"")"),0)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IFERROR(__xludf.DUMMYFUNCTION("IMPORTRANGE(""https://docs.google.com/spreadsheets/d/1SX6NBoVAgQJ6U1MVXOaj8PK2l7WJ3RER9xtqwdhxkhw/edit?usp=sharing"",""ปราจีนบุรี!I181"")"),20)</f>
        <v>20</v>
      </c>
      <c r="J266" s="219">
        <f ca="1">IFERROR(__xludf.DUMMYFUNCTION("IMPORTRANGE(""https://docs.google.com/spreadsheets/d/1SX6NBoVAgQJ6U1MVXOaj8PK2l7WJ3RER9xtqwdhxkhw/edit?usp=sharing"",""ปราจีนบุรี!J181"")"),0)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IFERROR(__xludf.DUMMYFUNCTION("IMPORTRANGE(""https://docs.google.com/spreadsheets/d/1SX6NBoVAgQJ6U1MVXOaj8PK2l7WJ3RER9xtqwdhxkhw/edit?usp=sharing"",""ปราจีนบุรี!I182"")"),1)</f>
        <v>1</v>
      </c>
      <c r="J267" s="219">
        <f ca="1">IFERROR(__xludf.DUMMYFUNCTION("IMPORTRANGE(""https://docs.google.com/spreadsheets/d/1SX6NBoVAgQJ6U1MVXOaj8PK2l7WJ3RER9xtqwdhxkhw/edit?usp=sharing"",""ปราจีนบุรี!J182"")"),0)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IFERROR(__xludf.DUMMYFUNCTION("IMPORTRANGE(""https://docs.google.com/spreadsheets/d/1SX6NBoVAgQJ6U1MVXOaj8PK2l7WJ3RER9xtqwdhxkhw/edit?usp=sharing"",""ปราจีนบุรี!J183"")"),0)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IFERROR(__xludf.DUMMYFUNCTION("IMPORTRANGE(""https://docs.google.com/spreadsheets/d/1SX6NBoVAgQJ6U1MVXOaj8PK2l7WJ3RER9xtqwdhxkhw/edit?usp=sharing"",""ปราจีนบุรี!J184"")"),0)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IFERROR(__xludf.DUMMYFUNCTION("IMPORTRANGE(""https://docs.google.com/spreadsheets/d/1SX6NBoVAgQJ6U1MVXOaj8PK2l7WJ3RER9xtqwdhxkhw/edit?usp=sharing"",""ปราจีนบุรี!I185"")"),0)</f>
        <v>0</v>
      </c>
      <c r="J270" s="335">
        <f ca="1">IFERROR(__xludf.DUMMYFUNCTION("IMPORTRANGE(""https://docs.google.com/spreadsheets/d/1SX6NBoVAgQJ6U1MVXOaj8PK2l7WJ3RER9xtqwdhxkhw/edit?usp=sharing"",""ปราจีนบุรี!J185"")"),0)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0</v>
      </c>
      <c r="M271" s="182">
        <f t="shared" ca="1" si="83"/>
        <v>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0</v>
      </c>
      <c r="M273" s="187">
        <f t="shared" ca="1" si="87"/>
        <v>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0</v>
      </c>
      <c r="M275" s="198">
        <f ca="1">IFERROR(__xludf.DUMMYFUNCTION("IMPORTRANGE(""https://docs.google.com/spreadsheets/d/1Yj_ptqi66GCucihVvJfMjLAmec39IyEx_6qawtMGysU/edit?usp=sharing"",""สบก!CK69"")"),0)</f>
        <v>0</v>
      </c>
      <c r="N275" s="198">
        <f ca="1">IFERROR(__xludf.DUMMYFUNCTION("IMPORTRANGE(""https://docs.google.com/spreadsheets/d/1Yj_ptqi66GCucihVvJfMjLAmec39IyEx_6qawtMGysU/edit?usp=sharing"",""สบก!CL69"")"),0)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IFERROR(__xludf.DUMMYFUNCTION("IMPORTRANGE(""https://docs.google.com/spreadsheets/d/1Yj_ptqi66GCucihVvJfMjLAmec39IyEx_6qawtMGysU/edit?usp=sharing"",""สบก!CG69"")"),0)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IFERROR(__xludf.DUMMYFUNCTION("IMPORTRANGE(""https://docs.google.com/spreadsheets/d/1Yj_ptqi66GCucihVvJfMjLAmec39IyEx_6qawtMGysU/edit?usp=sharing"",""สบก!CH69"")"),0)</f>
        <v>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IFERROR(__xludf.DUMMYFUNCTION("IMPORTRANGE(""https://docs.google.com/spreadsheets/d/1Yj_ptqi66GCucihVvJfMjLAmec39IyEx_6qawtMGysU/edit?usp=sharing"",""สบก!CI69"")"),0)</f>
        <v>0</v>
      </c>
      <c r="M279" s="72"/>
      <c r="N279" s="72">
        <f ca="1">IFERROR(__xludf.DUMMYFUNCTION("IMPORTRANGE(""https://docs.google.com/spreadsheets/d/1Yj_ptqi66GCucihVvJfMjLAmec39IyEx_6qawtMGysU/edit?usp=sharing"",""สบก!CM69"")"),0)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IFERROR(__xludf.DUMMYFUNCTION("IMPORTRANGE(""https://docs.google.com/spreadsheets/d/1SX6NBoVAgQJ6U1MVXOaj8PK2l7WJ3RER9xtqwdhxkhw/edit?usp=sharing"",""ปราจีนบุรี!J191"")"),0)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IFERROR(__xludf.DUMMYFUNCTION("IMPORTRANGE(""https://docs.google.com/spreadsheets/d/1SX6NBoVAgQJ6U1MVXOaj8PK2l7WJ3RER9xtqwdhxkhw/edit?usp=sharing"",""ปราจีนบุรี!J192"")"),0)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IFERROR(__xludf.DUMMYFUNCTION("IMPORTRANGE(""https://docs.google.com/spreadsheets/d/1SX6NBoVAgQJ6U1MVXOaj8PK2l7WJ3RER9xtqwdhxkhw/edit?usp=sharing"",""ปราจีนบุรี!J193"")"),0)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IFERROR(__xludf.DUMMYFUNCTION("IMPORTRANGE(""https://docs.google.com/spreadsheets/d/1SX6NBoVAgQJ6U1MVXOaj8PK2l7WJ3RER9xtqwdhxkhw/edit?usp=sharing"",""ปราจีนบุรี!J194"")"),0)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IFERROR(__xludf.DUMMYFUNCTION("IMPORTRANGE(""https://docs.google.com/spreadsheets/d/1SX6NBoVAgQJ6U1MVXOaj8PK2l7WJ3RER9xtqwdhxkhw/edit?usp=sharing"",""ปราจีนบุรี!I195"")"),0)</f>
        <v>0</v>
      </c>
      <c r="J285" s="219">
        <f ca="1">IFERROR(__xludf.DUMMYFUNCTION("IMPORTRANGE(""https://docs.google.com/spreadsheets/d/1SX6NBoVAgQJ6U1MVXOaj8PK2l7WJ3RER9xtqwdhxkhw/edit?usp=sharing"",""ปราจีนบุรี!J195"")"),0)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IFERROR(__xludf.DUMMYFUNCTION("IMPORTRANGE(""https://docs.google.com/spreadsheets/d/1SX6NBoVAgQJ6U1MVXOaj8PK2l7WJ3RER9xtqwdhxkhw/edit?usp=sharing"",""ปราจีนบุรี!J196"")"),0)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IFERROR(__xludf.DUMMYFUNCTION("IMPORTRANGE(""https://docs.google.com/spreadsheets/d/1SX6NBoVAgQJ6U1MVXOaj8PK2l7WJ3RER9xtqwdhxkhw/edit?usp=sharing"",""ปราจีนบุรี!J197"")"),0)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IFERROR(__xludf.DUMMYFUNCTION("IMPORTRANGE(""https://docs.google.com/spreadsheets/d/1SX6NBoVAgQJ6U1MVXOaj8PK2l7WJ3RER9xtqwdhxkhw/edit?usp=sharing"",""ปราจีนบุรี!I199"")"),0)</f>
        <v>0</v>
      </c>
      <c r="J289" s="335">
        <f ca="1">IFERROR(__xludf.DUMMYFUNCTION("IMPORTRANGE(""https://docs.google.com/spreadsheets/d/1SX6NBoVAgQJ6U1MVXOaj8PK2l7WJ3RER9xtqwdhxkhw/edit?usp=sharing"",""ปราจีนบุรี!J199"")"),0)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IFERROR(__xludf.DUMMYFUNCTION("IMPORTRANGE(""https://docs.google.com/spreadsheets/d/1Yj_ptqi66GCucihVvJfMjLAmec39IyEx_6qawtMGysU/edit?usp=sharing"",""สบก!CT69"")"),0)</f>
        <v>0</v>
      </c>
      <c r="N294" s="198">
        <f ca="1">IFERROR(__xludf.DUMMYFUNCTION("IMPORTRANGE(""https://docs.google.com/spreadsheets/d/1Yj_ptqi66GCucihVvJfMjLAmec39IyEx_6qawtMGysU/edit?usp=sharing"",""สบก!CU69"")"),0)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IFERROR(__xludf.DUMMYFUNCTION("IMPORTRANGE(""https://docs.google.com/spreadsheets/d/1Yj_ptqi66GCucihVvJfMjLAmec39IyEx_6qawtMGysU/edit?usp=sharing"",""สบก!CP69"")"),0)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IFERROR(__xludf.DUMMYFUNCTION("IMPORTRANGE(""https://docs.google.com/spreadsheets/d/1Yj_ptqi66GCucihVvJfMjLAmec39IyEx_6qawtMGysU/edit?usp=sharing"",""สบก!CQ69"")"),0)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IFERROR(__xludf.DUMMYFUNCTION("IMPORTRANGE(""https://docs.google.com/spreadsheets/d/1Yj_ptqi66GCucihVvJfMjLAmec39IyEx_6qawtMGysU/edit?usp=sharing"",""สบก!CR69"")"),0)</f>
        <v>0</v>
      </c>
      <c r="M298" s="72"/>
      <c r="N298" s="72">
        <f ca="1">IFERROR(__xludf.DUMMYFUNCTION("IMPORTRANGE(""https://docs.google.com/spreadsheets/d/1Yj_ptqi66GCucihVvJfMjLAmec39IyEx_6qawtMGysU/edit?usp=sharing"",""สบก!CV69"")"),0)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IFERROR(__xludf.DUMMYFUNCTION("IMPORTRANGE(""https://docs.google.com/spreadsheets/d/1SX6NBoVAgQJ6U1MVXOaj8PK2l7WJ3RER9xtqwdhxkhw/edit?usp=sharing"",""ปราจีนบุรี!J205"")"),0)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IFERROR(__xludf.DUMMYFUNCTION("IMPORTRANGE(""https://docs.google.com/spreadsheets/d/1SX6NBoVAgQJ6U1MVXOaj8PK2l7WJ3RER9xtqwdhxkhw/edit?usp=sharing"",""ปราจีนบุรี!J206"")"),0)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IFERROR(__xludf.DUMMYFUNCTION("IMPORTRANGE(""https://docs.google.com/spreadsheets/d/1SX6NBoVAgQJ6U1MVXOaj8PK2l7WJ3RER9xtqwdhxkhw/edit?usp=sharing"",""ปราจีนบุรี!J207"")"),0)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IFERROR(__xludf.DUMMYFUNCTION("IMPORTRANGE(""https://docs.google.com/spreadsheets/d/1SX6NBoVAgQJ6U1MVXOaj8PK2l7WJ3RER9xtqwdhxkhw/edit?usp=sharing"",""ปราจีนบุรี!J208"")"),0)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IFERROR(__xludf.DUMMYFUNCTION("IMPORTRANGE(""https://docs.google.com/spreadsheets/d/1SX6NBoVAgQJ6U1MVXOaj8PK2l7WJ3RER9xtqwdhxkhw/edit?usp=sharing"",""ปราจีนบุรี!I209"")"),0)</f>
        <v>0</v>
      </c>
      <c r="J304" s="218">
        <f ca="1">IFERROR(__xludf.DUMMYFUNCTION("IMPORTRANGE(""https://docs.google.com/spreadsheets/d/1SX6NBoVAgQJ6U1MVXOaj8PK2l7WJ3RER9xtqwdhxkhw/edit?usp=sharing"",""ปราจีนบุรี!J209"")"),0)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IFERROR(__xludf.DUMMYFUNCTION("IMPORTRANGE(""https://docs.google.com/spreadsheets/d/1SX6NBoVAgQJ6U1MVXOaj8PK2l7WJ3RER9xtqwdhxkhw/edit?usp=sharing"",""ปราจีนบุรี!I211"")"),0)</f>
        <v>0</v>
      </c>
      <c r="J306" s="218">
        <f ca="1">IFERROR(__xludf.DUMMYFUNCTION("IMPORTRANGE(""https://docs.google.com/spreadsheets/d/1SX6NBoVAgQJ6U1MVXOaj8PK2l7WJ3RER9xtqwdhxkhw/edit?usp=sharing"",""ปราจีนบุรี!J211"")"),0)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IFERROR(__xludf.DUMMYFUNCTION("IMPORTRANGE(""https://docs.google.com/spreadsheets/d/1SX6NBoVAgQJ6U1MVXOaj8PK2l7WJ3RER9xtqwdhxkhw/edit?usp=sharing"",""ปราจีนบุรี!J212"")"),0)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IFERROR(__xludf.DUMMYFUNCTION("IMPORTRANGE(""https://docs.google.com/spreadsheets/d/1SX6NBoVAgQJ6U1MVXOaj8PK2l7WJ3RER9xtqwdhxkhw/edit?usp=sharing"",""ปราจีนบุรี!J213"")"),0)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IFERROR(__xludf.DUMMYFUNCTION("IMPORTRANGE(""https://docs.google.com/spreadsheets/d/1SX6NBoVAgQJ6U1MVXOaj8PK2l7WJ3RER9xtqwdhxkhw/edit?usp=sharing"",""ปราจีนบุรี!I214"")"),0)</f>
        <v>0</v>
      </c>
      <c r="J309" s="352">
        <f ca="1">IFERROR(__xludf.DUMMYFUNCTION("IMPORTRANGE(""https://docs.google.com/spreadsheets/d/1SX6NBoVAgQJ6U1MVXOaj8PK2l7WJ3RER9xtqwdhxkhw/edit?usp=sharing"",""ปราจีนบุรี!J214"")"),0)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IFERROR(__xludf.DUMMYFUNCTION("IMPORTRANGE(""https://docs.google.com/spreadsheets/d/1Yj_ptqi66GCucihVvJfMjLAmec39IyEx_6qawtMGysU/edit?usp=sharing"",""สบก!DC69"")"),0)</f>
        <v>0</v>
      </c>
      <c r="N314" s="198">
        <f ca="1">IFERROR(__xludf.DUMMYFUNCTION("IMPORTRANGE(""https://docs.google.com/spreadsheets/d/1Yj_ptqi66GCucihVvJfMjLAmec39IyEx_6qawtMGysU/edit?usp=sharing"",""สบก!DD69"")"),0)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IFERROR(__xludf.DUMMYFUNCTION("IMPORTRANGE(""https://docs.google.com/spreadsheets/d/1Yj_ptqi66GCucihVvJfMjLAmec39IyEx_6qawtMGysU/edit?usp=sharing"",""สบก!CY69"")"),0)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IFERROR(__xludf.DUMMYFUNCTION("IMPORTRANGE(""https://docs.google.com/spreadsheets/d/1Yj_ptqi66GCucihVvJfMjLAmec39IyEx_6qawtMGysU/edit?usp=sharing"",""สบก!CZ69"")"),0)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IFERROR(__xludf.DUMMYFUNCTION("IMPORTRANGE(""https://docs.google.com/spreadsheets/d/1Yj_ptqi66GCucihVvJfMjLAmec39IyEx_6qawtMGysU/edit?usp=sharing"",""สบก!DA69"")"),0)</f>
        <v>0</v>
      </c>
      <c r="M318" s="72"/>
      <c r="N318" s="72">
        <f ca="1">IFERROR(__xludf.DUMMYFUNCTION("IMPORTRANGE(""https://docs.google.com/spreadsheets/d/1Yj_ptqi66GCucihVvJfMjLAmec39IyEx_6qawtMGysU/edit?usp=sharing"",""สบก!DE69"")"),0)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IFERROR(__xludf.DUMMYFUNCTION("IMPORTRANGE(""https://docs.google.com/spreadsheets/d/1SX6NBoVAgQJ6U1MVXOaj8PK2l7WJ3RER9xtqwdhxkhw/edit?usp=sharing"",""ปราจีนบุรี!J220"")"),0)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IFERROR(__xludf.DUMMYFUNCTION("IMPORTRANGE(""https://docs.google.com/spreadsheets/d/1SX6NBoVAgQJ6U1MVXOaj8PK2l7WJ3RER9xtqwdhxkhw/edit?usp=sharing"",""ปราจีนบุรี!J221"")"),0)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IFERROR(__xludf.DUMMYFUNCTION("IMPORTRANGE(""https://docs.google.com/spreadsheets/d/1SX6NBoVAgQJ6U1MVXOaj8PK2l7WJ3RER9xtqwdhxkhw/edit?usp=sharing"",""ปราจีนบุรี!J222"")"),0)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IFERROR(__xludf.DUMMYFUNCTION("IMPORTRANGE(""https://docs.google.com/spreadsheets/d/1SX6NBoVAgQJ6U1MVXOaj8PK2l7WJ3RER9xtqwdhxkhw/edit?usp=sharing"",""ปราจีนบุรี!J223"")"),0)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IFERROR(__xludf.DUMMYFUNCTION("IMPORTRANGE(""https://docs.google.com/spreadsheets/d/1SX6NBoVAgQJ6U1MVXOaj8PK2l7WJ3RER9xtqwdhxkhw/edit?usp=sharing"",""ปราจีนบุรี!I224"")"),0)</f>
        <v>0</v>
      </c>
      <c r="J324" s="218">
        <f ca="1">IFERROR(__xludf.DUMMYFUNCTION("IMPORTRANGE(""https://docs.google.com/spreadsheets/d/1SX6NBoVAgQJ6U1MVXOaj8PK2l7WJ3RER9xtqwdhxkhw/edit?usp=sharing"",""ปราจีนบุรี!J224"")"),0)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IFERROR(__xludf.DUMMYFUNCTION("IMPORTRANGE(""https://docs.google.com/spreadsheets/d/1SX6NBoVAgQJ6U1MVXOaj8PK2l7WJ3RER9xtqwdhxkhw/edit?usp=sharing"",""ปราจีนบุรี!J225"")"),0)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IFERROR(__xludf.DUMMYFUNCTION("IMPORTRANGE(""https://docs.google.com/spreadsheets/d/1SX6NBoVAgQJ6U1MVXOaj8PK2l7WJ3RER9xtqwdhxkhw/edit?usp=sharing"",""ปราจีนบุรี!J226"")"),0)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IFERROR(__xludf.DUMMYFUNCTION("IMPORTRANGE(""https://docs.google.com/spreadsheets/d/1SX6NBoVAgQJ6U1MVXOaj8PK2l7WJ3RER9xtqwdhxkhw/edit?usp=sharing"",""ปราจีนบุรี!I228"")"),95)</f>
        <v>95</v>
      </c>
      <c r="J328" s="357">
        <f ca="1">IFERROR(__xludf.DUMMYFUNCTION("IMPORTRANGE(""https://docs.google.com/spreadsheets/d/1SX6NBoVAgQJ6U1MVXOaj8PK2l7WJ3RER9xtqwdhxkhw/edit?usp=sharing"",""ปราจีนบุรี!J228"")"),24)</f>
        <v>24</v>
      </c>
      <c r="K328" s="336">
        <f ca="1">IF(I328&gt;0,J328*100/I328,0)</f>
        <v>25.263157894736842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880650</v>
      </c>
      <c r="M329" s="182">
        <f t="shared" ca="1" si="98"/>
        <v>461830</v>
      </c>
      <c r="N329" s="182">
        <f t="shared" ca="1" si="98"/>
        <v>252207</v>
      </c>
      <c r="O329" s="181">
        <f t="shared" ref="O329:O331" ca="1" si="99">IF(L329&gt;0,N329*100/L329,0)</f>
        <v>28.638732754215635</v>
      </c>
      <c r="P329" s="181">
        <f t="shared" ref="P329:P331" ca="1" si="100">IF(M329&gt;0,N329*100/M329,0)</f>
        <v>54.610354459433125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880650</v>
      </c>
      <c r="M331" s="187">
        <f t="shared" ca="1" si="102"/>
        <v>461830</v>
      </c>
      <c r="N331" s="187">
        <f t="shared" ca="1" si="102"/>
        <v>252207</v>
      </c>
      <c r="O331" s="186">
        <f t="shared" ca="1" si="99"/>
        <v>28.638732754215635</v>
      </c>
      <c r="P331" s="186">
        <f t="shared" ca="1" si="100"/>
        <v>54.610354459433125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880650</v>
      </c>
      <c r="M333" s="198">
        <f ca="1">IFERROR(__xludf.DUMMYFUNCTION("IMPORTRANGE(""https://docs.google.com/spreadsheets/d/1Yj_ptqi66GCucihVvJfMjLAmec39IyEx_6qawtMGysU/edit?usp=sharing"",""สบก!DL69"")"),461830)</f>
        <v>461830</v>
      </c>
      <c r="N333" s="198">
        <f ca="1">IFERROR(__xludf.DUMMYFUNCTION("IMPORTRANGE(""https://docs.google.com/spreadsheets/d/1Yj_ptqi66GCucihVvJfMjLAmec39IyEx_6qawtMGysU/edit?usp=sharing"",""สบก!DM69"")"),252207)</f>
        <v>252207</v>
      </c>
      <c r="O333" s="198">
        <f ca="1">IF(L333&gt;0,N333*100/L333,0)</f>
        <v>28.638732754215635</v>
      </c>
      <c r="P333" s="198">
        <f ca="1">IF(M333&gt;0,N333*100/M333,0)</f>
        <v>54.610354459433125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IFERROR(__xludf.DUMMYFUNCTION("IMPORTRANGE(""https://docs.google.com/spreadsheets/d/1Yj_ptqi66GCucihVvJfMjLAmec39IyEx_6qawtMGysU/edit?usp=sharing"",""สบก!DH69"")"),583200)</f>
        <v>583200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IFERROR(__xludf.DUMMYFUNCTION("IMPORTRANGE(""https://docs.google.com/spreadsheets/d/1Yj_ptqi66GCucihVvJfMjLAmec39IyEx_6qawtMGysU/edit?usp=sharing"",""สบก!DI69"")"),297450)</f>
        <v>297450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IFERROR(__xludf.DUMMYFUNCTION("IMPORTRANGE(""https://docs.google.com/spreadsheets/d/1Yj_ptqi66GCucihVvJfMjLAmec39IyEx_6qawtMGysU/edit?usp=sharing"",""สบก!DJ69"")"),0)</f>
        <v>0</v>
      </c>
      <c r="M337" s="72"/>
      <c r="N337" s="72">
        <f ca="1">IFERROR(__xludf.DUMMYFUNCTION("IMPORTRANGE(""https://docs.google.com/spreadsheets/d/1Yj_ptqi66GCucihVvJfMjLAmec39IyEx_6qawtMGysU/edit?usp=sharing"",""สบก!DN69"")"),0)</f>
        <v>0</v>
      </c>
      <c r="O337" s="72">
        <f ca="1">IF(L337&gt;0,N337*100/L337,0)</f>
        <v>0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IFERROR(__xludf.DUMMYFUNCTION("IMPORTRANGE(""https://docs.google.com/spreadsheets/d/1SX6NBoVAgQJ6U1MVXOaj8PK2l7WJ3RER9xtqwdhxkhw/edit?usp=sharing"",""ปราจีนบุรี!I234"")"),0)</f>
        <v>0</v>
      </c>
      <c r="J339" s="218">
        <f ca="1">IFERROR(__xludf.DUMMYFUNCTION("IMPORTRANGE(""https://docs.google.com/spreadsheets/d/1SX6NBoVAgQJ6U1MVXOaj8PK2l7WJ3RER9xtqwdhxkhw/edit?usp=sharing"",""ปราจีนบุรี!J234"")"),26)</f>
        <v>26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IFERROR(__xludf.DUMMYFUNCTION("IMPORTRANGE(""https://docs.google.com/spreadsheets/d/1SX6NBoVAgQJ6U1MVXOaj8PK2l7WJ3RER9xtqwdhxkhw/edit?usp=sharing"",""ปราจีนบุรี!I235"")"),1400)</f>
        <v>1400</v>
      </c>
      <c r="J340" s="218">
        <f ca="1">IFERROR(__xludf.DUMMYFUNCTION("IMPORTRANGE(""https://docs.google.com/spreadsheets/d/1SX6NBoVAgQJ6U1MVXOaj8PK2l7WJ3RER9xtqwdhxkhw/edit?usp=sharing"",""ปราจีนบุรี!J235"")"),262.39)</f>
        <v>262.39</v>
      </c>
      <c r="K340" s="360">
        <f t="shared" ca="1" si="103"/>
        <v>18.742142857142856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IFERROR(__xludf.DUMMYFUNCTION("IMPORTRANGE(""https://docs.google.com/spreadsheets/d/1SX6NBoVAgQJ6U1MVXOaj8PK2l7WJ3RER9xtqwdhxkhw/edit?usp=sharing"",""ปราจีนบุรี!I236"")"),95)</f>
        <v>95</v>
      </c>
      <c r="J341" s="218">
        <f ca="1">IFERROR(__xludf.DUMMYFUNCTION("IMPORTRANGE(""https://docs.google.com/spreadsheets/d/1SX6NBoVAgQJ6U1MVXOaj8PK2l7WJ3RER9xtqwdhxkhw/edit?usp=sharing"",""ปราจีนบุรี!J236"")"),33)</f>
        <v>33</v>
      </c>
      <c r="K341" s="360">
        <f t="shared" ca="1" si="103"/>
        <v>34.736842105263158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IFERROR(__xludf.DUMMYFUNCTION("IMPORTRANGE(""https://docs.google.com/spreadsheets/d/1SX6NBoVAgQJ6U1MVXOaj8PK2l7WJ3RER9xtqwdhxkhw/edit?usp=sharing"",""ปราจีนบุรี!I237"")"),0)</f>
        <v>0</v>
      </c>
      <c r="J342" s="218">
        <f ca="1">IFERROR(__xludf.DUMMYFUNCTION("IMPORTRANGE(""https://docs.google.com/spreadsheets/d/1SX6NBoVAgQJ6U1MVXOaj8PK2l7WJ3RER9xtqwdhxkhw/edit?usp=sharing"",""ปราจีนบุรี!J237"")"),492.26)</f>
        <v>492.26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IFERROR(__xludf.DUMMYFUNCTION("IMPORTRANGE(""https://docs.google.com/spreadsheets/d/1SX6NBoVAgQJ6U1MVXOaj8PK2l7WJ3RER9xtqwdhxkhw/edit?usp=sharing"",""ปราจีนบุรี!I238"")"),95)</f>
        <v>95</v>
      </c>
      <c r="J343" s="218">
        <f ca="1">IFERROR(__xludf.DUMMYFUNCTION("IMPORTRANGE(""https://docs.google.com/spreadsheets/d/1SX6NBoVAgQJ6U1MVXOaj8PK2l7WJ3RER9xtqwdhxkhw/edit?usp=sharing"",""ปราจีนบุรี!J238"")"),0)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IFERROR(__xludf.DUMMYFUNCTION("IMPORTRANGE(""https://docs.google.com/spreadsheets/d/1SX6NBoVAgQJ6U1MVXOaj8PK2l7WJ3RER9xtqwdhxkhw/edit?usp=sharing"",""ปราจีนบุรี!I239"")"),0)</f>
        <v>0</v>
      </c>
      <c r="J344" s="218">
        <f ca="1">IFERROR(__xludf.DUMMYFUNCTION("IMPORTRANGE(""https://docs.google.com/spreadsheets/d/1SX6NBoVAgQJ6U1MVXOaj8PK2l7WJ3RER9xtqwdhxkhw/edit?usp=sharing"",""ปราจีนบุรี!J239"")"),0)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IFERROR(__xludf.DUMMYFUNCTION("IMPORTRANGE(""https://docs.google.com/spreadsheets/d/1SX6NBoVAgQJ6U1MVXOaj8PK2l7WJ3RER9xtqwdhxkhw/edit?usp=sharing"",""ปราจีนบุรี!I240"")"),95)</f>
        <v>95</v>
      </c>
      <c r="J345" s="218">
        <f ca="1">IFERROR(__xludf.DUMMYFUNCTION("IMPORTRANGE(""https://docs.google.com/spreadsheets/d/1SX6NBoVAgQJ6U1MVXOaj8PK2l7WJ3RER9xtqwdhxkhw/edit?usp=sharing"",""ปราจีนบุรี!J240"")"),24)</f>
        <v>24</v>
      </c>
      <c r="K345" s="360">
        <f t="shared" ca="1" si="103"/>
        <v>25.263157894736842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IFERROR(__xludf.DUMMYFUNCTION("IMPORTRANGE(""https://docs.google.com/spreadsheets/d/1SX6NBoVAgQJ6U1MVXOaj8PK2l7WJ3RER9xtqwdhxkhw/edit?usp=sharing"",""ปราจีนบุรี!I241"")"),0)</f>
        <v>0</v>
      </c>
      <c r="J346" s="218">
        <f ca="1">IFERROR(__xludf.DUMMYFUNCTION("IMPORTRANGE(""https://docs.google.com/spreadsheets/d/1SX6NBoVAgQJ6U1MVXOaj8PK2l7WJ3RER9xtqwdhxkhw/edit?usp=sharing"",""ปราจีนบุรี!J241"")"),412.23)</f>
        <v>412.23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IFERROR(__xludf.DUMMYFUNCTION("IMPORTRANGE(""https://docs.google.com/spreadsheets/d/1SX6NBoVAgQJ6U1MVXOaj8PK2l7WJ3RER9xtqwdhxkhw/edit?usp=sharing"",""ปราจีนบุรี!L242"")"),819826)</f>
        <v>819826</v>
      </c>
      <c r="M347" s="374"/>
      <c r="N347" s="374">
        <f ca="1">IFERROR(__xludf.DUMMYFUNCTION("IMPORTRANGE(""https://docs.google.com/spreadsheets/d/1SX6NBoVAgQJ6U1MVXOaj8PK2l7WJ3RER9xtqwdhxkhw/edit?usp=sharing"",""ปราจีนบุรี!M242"")"),9516)</f>
        <v>9516</v>
      </c>
      <c r="O347" s="374">
        <f ca="1">+IF(L347&gt;0,N347*100/L347,0)</f>
        <v>1.1607341069934352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IFERROR(__xludf.DUMMYFUNCTION("IMPORTRANGE(""https://docs.google.com/spreadsheets/d/1SX6NBoVAgQJ6U1MVXOaj8PK2l7WJ3RER9xtqwdhxkhw/edit?usp=sharing"",""ปราจีนบุรี!I244"")"),60)</f>
        <v>60</v>
      </c>
      <c r="J349" s="387">
        <f ca="1">IFERROR(__xludf.DUMMYFUNCTION("IMPORTRANGE(""https://docs.google.com/spreadsheets/d/1SX6NBoVAgQJ6U1MVXOaj8PK2l7WJ3RER9xtqwdhxkhw/edit?usp=sharing"",""ปราจีนบุรี!J244"")"),0)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IFERROR(__xludf.DUMMYFUNCTION("IMPORTRANGE(""https://docs.google.com/spreadsheets/d/1SX6NBoVAgQJ6U1MVXOaj8PK2l7WJ3RER9xtqwdhxkhw/edit?usp=sharing"",""ปราจีนบุรี!L244"")"),93120)</f>
        <v>93120</v>
      </c>
      <c r="M349" s="389"/>
      <c r="N349" s="389">
        <f ca="1">IFERROR(__xludf.DUMMYFUNCTION("IMPORTRANGE(""https://docs.google.com/spreadsheets/d/1SX6NBoVAgQJ6U1MVXOaj8PK2l7WJ3RER9xtqwdhxkhw/edit?usp=sharing"",""ปราจีนบุรี!M244"")"),0)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IFERROR(__xludf.DUMMYFUNCTION("IMPORTRANGE(""https://docs.google.com/spreadsheets/d/1SX6NBoVAgQJ6U1MVXOaj8PK2l7WJ3RER9xtqwdhxkhw/edit?usp=sharing"",""ปราจีนบุรี!I245"")"),20)</f>
        <v>20</v>
      </c>
      <c r="J350" s="387">
        <f ca="1">IFERROR(__xludf.DUMMYFUNCTION("IMPORTRANGE(""https://docs.google.com/spreadsheets/d/1SX6NBoVAgQJ6U1MVXOaj8PK2l7WJ3RER9xtqwdhxkhw/edit?usp=sharing"",""ปราจีนบุรี!J245"")"),0)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IFERROR(__xludf.DUMMYFUNCTION("IMPORTRANGE(""https://docs.google.com/spreadsheets/d/1SX6NBoVAgQJ6U1MVXOaj8PK2l7WJ3RER9xtqwdhxkhw/edit?usp=sharing"",""ปราจีนบุรี!L246"")"),0)</f>
        <v>0</v>
      </c>
      <c r="M351" s="196"/>
      <c r="N351" s="196">
        <f ca="1">IFERROR(__xludf.DUMMYFUNCTION("IMPORTRANGE(""https://docs.google.com/spreadsheets/d/1SX6NBoVAgQJ6U1MVXOaj8PK2l7WJ3RER9xtqwdhxkhw/edit?usp=sharing"",""ปราจีนบุรี!M246"")"),0)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IFERROR(__xludf.DUMMYFUNCTION("IMPORTRANGE(""https://docs.google.com/spreadsheets/d/1SX6NBoVAgQJ6U1MVXOaj8PK2l7WJ3RER9xtqwdhxkhw/edit?usp=sharing"",""ปราจีนบุรี!L247"")"),93120)</f>
        <v>93120</v>
      </c>
      <c r="M352" s="196"/>
      <c r="N352" s="196">
        <f ca="1">IFERROR(__xludf.DUMMYFUNCTION("IMPORTRANGE(""https://docs.google.com/spreadsheets/d/1SX6NBoVAgQJ6U1MVXOaj8PK2l7WJ3RER9xtqwdhxkhw/edit?usp=sharing"",""ปราจีนบุรี!M247"")"),0)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IFERROR(__xludf.DUMMYFUNCTION("IMPORTRANGE(""https://docs.google.com/spreadsheets/d/1SX6NBoVAgQJ6U1MVXOaj8PK2l7WJ3RER9xtqwdhxkhw/edit?usp=sharing"",""ปราจีนบุรี!L248"")"),0)</f>
        <v>0</v>
      </c>
      <c r="M353" s="198"/>
      <c r="N353" s="198">
        <f ca="1">IFERROR(__xludf.DUMMYFUNCTION("IMPORTRANGE(""https://docs.google.com/spreadsheets/d/1SX6NBoVAgQJ6U1MVXOaj8PK2l7WJ3RER9xtqwdhxkhw/edit?usp=sharing"",""ปราจีนบุรี!M248"")"),0)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IFERROR(__xludf.DUMMYFUNCTION("IMPORTRANGE(""https://docs.google.com/spreadsheets/d/1SX6NBoVAgQJ6U1MVXOaj8PK2l7WJ3RER9xtqwdhxkhw/edit?usp=sharing"",""ปราจีนบุรี!L249"")"),93120)</f>
        <v>93120</v>
      </c>
      <c r="M354" s="198"/>
      <c r="N354" s="198">
        <f ca="1">IFERROR(__xludf.DUMMYFUNCTION("IMPORTRANGE(""https://docs.google.com/spreadsheets/d/1SX6NBoVAgQJ6U1MVXOaj8PK2l7WJ3RER9xtqwdhxkhw/edit?usp=sharing"",""ปราจีนบุรี!M249"")"),0)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IFERROR(__xludf.DUMMYFUNCTION("IMPORTRANGE(""https://docs.google.com/spreadsheets/d/1SX6NBoVAgQJ6U1MVXOaj8PK2l7WJ3RER9xtqwdhxkhw/edit?usp=sharing"",""ปราจีนบุรี!M250"")"),0)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IFERROR(__xludf.DUMMYFUNCTION("IMPORTRANGE(""https://docs.google.com/spreadsheets/d/1SX6NBoVAgQJ6U1MVXOaj8PK2l7WJ3RER9xtqwdhxkhw/edit?usp=sharing"",""ปราจีนบุรี!M251"")"),0)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IFERROR(__xludf.DUMMYFUNCTION("IMPORTRANGE(""https://docs.google.com/spreadsheets/d/1SX6NBoVAgQJ6U1MVXOaj8PK2l7WJ3RER9xtqwdhxkhw/edit?usp=sharing"",""ปราจีนบุรี!M252"")"),0)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IFERROR(__xludf.DUMMYFUNCTION("IMPORTRANGE(""https://docs.google.com/spreadsheets/d/1SX6NBoVAgQJ6U1MVXOaj8PK2l7WJ3RER9xtqwdhxkhw/edit?usp=sharing"",""ปราจีนบุรี!M253"")"),0)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IFERROR(__xludf.DUMMYFUNCTION("IMPORTRANGE(""https://docs.google.com/spreadsheets/d/1SX6NBoVAgQJ6U1MVXOaj8PK2l7WJ3RER9xtqwdhxkhw/edit?usp=sharing"",""ปราจีนบุรี!J255"")"),1)</f>
        <v>1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IFERROR(__xludf.DUMMYFUNCTION("IMPORTRANGE(""https://docs.google.com/spreadsheets/d/1SX6NBoVAgQJ6U1MVXOaj8PK2l7WJ3RER9xtqwdhxkhw/edit?usp=sharing"",""ปราจีนบุรี!J256"")"),0)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IFERROR(__xludf.DUMMYFUNCTION("IMPORTRANGE(""https://docs.google.com/spreadsheets/d/1SX6NBoVAgQJ6U1MVXOaj8PK2l7WJ3RER9xtqwdhxkhw/edit?usp=sharing"",""ปราจีนบุรี!J257"")"),0)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IFERROR(__xludf.DUMMYFUNCTION("IMPORTRANGE(""https://docs.google.com/spreadsheets/d/1SX6NBoVAgQJ6U1MVXOaj8PK2l7WJ3RER9xtqwdhxkhw/edit?usp=sharing"",""ปราจีนบุรี!J258"")"),0)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IFERROR(__xludf.DUMMYFUNCTION("IMPORTRANGE(""https://docs.google.com/spreadsheets/d/1SX6NBoVAgQJ6U1MVXOaj8PK2l7WJ3RER9xtqwdhxkhw/edit?usp=sharing"",""ปราจีนบุรี!J166"")"),0)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IFERROR(__xludf.DUMMYFUNCTION("IMPORTRANGE(""https://docs.google.com/spreadsheets/d/1SX6NBoVAgQJ6U1MVXOaj8PK2l7WJ3RER9xtqwdhxkhw/edit?usp=sharing"",""ปราจีนบุรี!J166"")"),0)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IFERROR(__xludf.DUMMYFUNCTION("IMPORTRANGE(""https://docs.google.com/spreadsheets/d/1SX6NBoVAgQJ6U1MVXOaj8PK2l7WJ3RER9xtqwdhxkhw/edit?usp=sharing"",""ปราจีนบุรี!J166"")"),0)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IFERROR(__xludf.DUMMYFUNCTION("IMPORTRANGE(""https://docs.google.com/spreadsheets/d/1SX6NBoVAgQJ6U1MVXOaj8PK2l7WJ3RER9xtqwdhxkhw/edit?usp=sharing"",""ปราจีนบุรี!J166"")"),0)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IFERROR(__xludf.DUMMYFUNCTION("IMPORTRANGE(""https://docs.google.com/spreadsheets/d/1SX6NBoVAgQJ6U1MVXOaj8PK2l7WJ3RER9xtqwdhxkhw/edit?usp=sharing"",""ปราจีนบุรี!I263"")"),20)</f>
        <v>20</v>
      </c>
      <c r="J368" s="218">
        <f ca="1">IFERROR(__xludf.DUMMYFUNCTION("IMPORTRANGE(""https://docs.google.com/spreadsheets/d/1SX6NBoVAgQJ6U1MVXOaj8PK2l7WJ3RER9xtqwdhxkhw/edit?usp=sharing"",""ปราจีนบุรี!J263"")"),0)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IFERROR(__xludf.DUMMYFUNCTION("IMPORTRANGE(""https://docs.google.com/spreadsheets/d/1SX6NBoVAgQJ6U1MVXOaj8PK2l7WJ3RER9xtqwdhxkhw/edit?usp=sharing"",""ปราจีนบุรี!I164"")"),0)</f>
        <v>0</v>
      </c>
      <c r="J369" s="218">
        <f ca="1">IFERROR(__xludf.DUMMYFUNCTION("IMPORTRANGE(""https://docs.google.com/spreadsheets/d/1SX6NBoVAgQJ6U1MVXOaj8PK2l7WJ3RER9xtqwdhxkhw/edit?usp=sharing"",""ปราจีนบุรี!J164"")"),0)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IFERROR(__xludf.DUMMYFUNCTION("IMPORTRANGE(""https://docs.google.com/spreadsheets/d/1SX6NBoVAgQJ6U1MVXOaj8PK2l7WJ3RER9xtqwdhxkhw/edit?usp=sharing"",""ปราจีนบุรี!I265"")"),20)</f>
        <v>20</v>
      </c>
      <c r="J370" s="218">
        <f ca="1">IFERROR(__xludf.DUMMYFUNCTION("IMPORTRANGE(""https://docs.google.com/spreadsheets/d/1SX6NBoVAgQJ6U1MVXOaj8PK2l7WJ3RER9xtqwdhxkhw/edit?usp=sharing"",""ปราจีนบุรี!J265"")"),0)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IFERROR(__xludf.DUMMYFUNCTION("IMPORTRANGE(""https://docs.google.com/spreadsheets/d/1SX6NBoVAgQJ6U1MVXOaj8PK2l7WJ3RER9xtqwdhxkhw/edit?usp=sharing"",""ปราจีนบุรี!I164"")"),0)</f>
        <v>0</v>
      </c>
      <c r="J371" s="219">
        <f ca="1">IFERROR(__xludf.DUMMYFUNCTION("IMPORTRANGE(""https://docs.google.com/spreadsheets/d/1SX6NBoVAgQJ6U1MVXOaj8PK2l7WJ3RER9xtqwdhxkhw/edit?usp=sharing"",""ปราจีนบุรี!J164"")"),0)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IFERROR(__xludf.DUMMYFUNCTION("IMPORTRANGE(""https://docs.google.com/spreadsheets/d/1SX6NBoVAgQJ6U1MVXOaj8PK2l7WJ3RER9xtqwdhxkhw/edit?usp=sharing"",""ปราจีนบุรี!I267"")"),20)</f>
        <v>20</v>
      </c>
      <c r="J372" s="219">
        <f ca="1">IFERROR(__xludf.DUMMYFUNCTION("IMPORTRANGE(""https://docs.google.com/spreadsheets/d/1SX6NBoVAgQJ6U1MVXOaj8PK2l7WJ3RER9xtqwdhxkhw/edit?usp=sharing"",""ปราจีนบุรี!J267"")"),0)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IFERROR(__xludf.DUMMYFUNCTION("IMPORTRANGE(""https://docs.google.com/spreadsheets/d/1SX6NBoVAgQJ6U1MVXOaj8PK2l7WJ3RER9xtqwdhxkhw/edit?usp=sharing"",""ปราจีนบุรี!I164"")"),0)</f>
        <v>0</v>
      </c>
      <c r="J373" s="218">
        <f ca="1">IFERROR(__xludf.DUMMYFUNCTION("IMPORTRANGE(""https://docs.google.com/spreadsheets/d/1SX6NBoVAgQJ6U1MVXOaj8PK2l7WJ3RER9xtqwdhxkhw/edit?usp=sharing"",""ปราจีนบุรี!J164"")"),0)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IFERROR(__xludf.DUMMYFUNCTION("IMPORTRANGE(""https://docs.google.com/spreadsheets/d/1SX6NBoVAgQJ6U1MVXOaj8PK2l7WJ3RER9xtqwdhxkhw/edit?usp=sharing"",""ปราจีนบุรี!I164"")"),0)</f>
        <v>0</v>
      </c>
      <c r="J374" s="218">
        <f ca="1">IFERROR(__xludf.DUMMYFUNCTION("IMPORTRANGE(""https://docs.google.com/spreadsheets/d/1SX6NBoVAgQJ6U1MVXOaj8PK2l7WJ3RER9xtqwdhxkhw/edit?usp=sharing"",""ปราจีนบุรี!J164"")"),0)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IFERROR(__xludf.DUMMYFUNCTION("IMPORTRANGE(""https://docs.google.com/spreadsheets/d/1SX6NBoVAgQJ6U1MVXOaj8PK2l7WJ3RER9xtqwdhxkhw/edit?usp=sharing"",""ปราจีนบุรี!I270"")"),60)</f>
        <v>60</v>
      </c>
      <c r="J375" s="218">
        <f ca="1">IFERROR(__xludf.DUMMYFUNCTION("IMPORTRANGE(""https://docs.google.com/spreadsheets/d/1SX6NBoVAgQJ6U1MVXOaj8PK2l7WJ3RER9xtqwdhxkhw/edit?usp=sharing"",""ปราจีนบุรี!J270"")"),0)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IFERROR(__xludf.DUMMYFUNCTION("IMPORTRANGE(""https://docs.google.com/spreadsheets/d/1SX6NBoVAgQJ6U1MVXOaj8PK2l7WJ3RER9xtqwdhxkhw/edit?usp=sharing"",""ปราจีนบุรี!I271"")"),0)</f>
        <v>0</v>
      </c>
      <c r="J376" s="219">
        <f ca="1">IFERROR(__xludf.DUMMYFUNCTION("IMPORTRANGE(""https://docs.google.com/spreadsheets/d/1SX6NBoVAgQJ6U1MVXOaj8PK2l7WJ3RER9xtqwdhxkhw/edit?usp=sharing"",""ปราจีนบุรี!J271"")"),0)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IFERROR(__xludf.DUMMYFUNCTION("IMPORTRANGE(""https://docs.google.com/spreadsheets/d/1SX6NBoVAgQJ6U1MVXOaj8PK2l7WJ3RER9xtqwdhxkhw/edit?usp=sharing"",""ปราจีนบุรี!I272"")"),60)</f>
        <v>60</v>
      </c>
      <c r="J377" s="218">
        <f ca="1">IFERROR(__xludf.DUMMYFUNCTION("IMPORTRANGE(""https://docs.google.com/spreadsheets/d/1SX6NBoVAgQJ6U1MVXOaj8PK2l7WJ3RER9xtqwdhxkhw/edit?usp=sharing"",""ปราจีนบุรี!J272"")"),0)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IFERROR(__xludf.DUMMYFUNCTION("IMPORTRANGE(""https://docs.google.com/spreadsheets/d/1SX6NBoVAgQJ6U1MVXOaj8PK2l7WJ3RER9xtqwdhxkhw/edit?usp=sharing"",""ปราจีนบุรี!J273"")"),0)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IFERROR(__xludf.DUMMYFUNCTION("IMPORTRANGE(""https://docs.google.com/spreadsheets/d/1SX6NBoVAgQJ6U1MVXOaj8PK2l7WJ3RER9xtqwdhxkhw/edit?usp=sharing"",""ปราจีนบุรี!J274"")"),0)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IFERROR(__xludf.DUMMYFUNCTION("IMPORTRANGE(""https://docs.google.com/spreadsheets/d/1SX6NBoVAgQJ6U1MVXOaj8PK2l7WJ3RER9xtqwdhxkhw/edit?usp=sharing"",""ปราจีนบุรี!I275"")"),200)</f>
        <v>200</v>
      </c>
      <c r="J380" s="387">
        <f ca="1">IFERROR(__xludf.DUMMYFUNCTION("IMPORTRANGE(""https://docs.google.com/spreadsheets/d/1SX6NBoVAgQJ6U1MVXOaj8PK2l7WJ3RER9xtqwdhxkhw/edit?usp=sharing"",""ปราจีนบุรี!J275"")"),0)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IFERROR(__xludf.DUMMYFUNCTION("IMPORTRANGE(""https://docs.google.com/spreadsheets/d/1SX6NBoVAgQJ6U1MVXOaj8PK2l7WJ3RER9xtqwdhxkhw/edit?usp=sharing"",""ปราจีนบุรี!L275"")"),207560)</f>
        <v>207560</v>
      </c>
      <c r="M380" s="389"/>
      <c r="N380" s="389">
        <f ca="1">IFERROR(__xludf.DUMMYFUNCTION("IMPORTRANGE(""https://docs.google.com/spreadsheets/d/1SX6NBoVAgQJ6U1MVXOaj8PK2l7WJ3RER9xtqwdhxkhw/edit?usp=sharing"",""ปราจีนบุรี!M275"")"),0)</f>
        <v>0</v>
      </c>
      <c r="O380" s="389">
        <f ca="1">+IF(L380&gt;0,N380*100/L380,0)</f>
        <v>0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IFERROR(__xludf.DUMMYFUNCTION("IMPORTRANGE(""https://docs.google.com/spreadsheets/d/1SX6NBoVAgQJ6U1MVXOaj8PK2l7WJ3RER9xtqwdhxkhw/edit?usp=sharing"",""ปราจีนบุรี!I276"")"),20)</f>
        <v>20</v>
      </c>
      <c r="J381" s="387">
        <f ca="1">IFERROR(__xludf.DUMMYFUNCTION("IMPORTRANGE(""https://docs.google.com/spreadsheets/d/1SX6NBoVAgQJ6U1MVXOaj8PK2l7WJ3RER9xtqwdhxkhw/edit?usp=sharing"",""ปราจีนบุรี!J276"")"),0)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IFERROR(__xludf.DUMMYFUNCTION("IMPORTRANGE(""https://docs.google.com/spreadsheets/d/1SX6NBoVAgQJ6U1MVXOaj8PK2l7WJ3RER9xtqwdhxkhw/edit?usp=sharing"",""ปราจีนบุรี!L277"")"),0)</f>
        <v>0</v>
      </c>
      <c r="M382" s="196"/>
      <c r="N382" s="196">
        <f ca="1">IFERROR(__xludf.DUMMYFUNCTION("IMPORTRANGE(""https://docs.google.com/spreadsheets/d/1SX6NBoVAgQJ6U1MVXOaj8PK2l7WJ3RER9xtqwdhxkhw/edit?usp=sharing"",""ปราจีนบุรี!M277"")"),0)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IFERROR(__xludf.DUMMYFUNCTION("IMPORTRANGE(""https://docs.google.com/spreadsheets/d/1SX6NBoVAgQJ6U1MVXOaj8PK2l7WJ3RER9xtqwdhxkhw/edit?usp=sharing"",""ปราจีนบุรี!L278"")"),207560)</f>
        <v>207560</v>
      </c>
      <c r="M383" s="196"/>
      <c r="N383" s="196">
        <f ca="1">IFERROR(__xludf.DUMMYFUNCTION("IMPORTRANGE(""https://docs.google.com/spreadsheets/d/1SX6NBoVAgQJ6U1MVXOaj8PK2l7WJ3RER9xtqwdhxkhw/edit?usp=sharing"",""ปราจีนบุรี!M278"")"),0)</f>
        <v>0</v>
      </c>
      <c r="O383" s="196">
        <f t="shared" ca="1" si="109"/>
        <v>0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IFERROR(__xludf.DUMMYFUNCTION("IMPORTRANGE(""https://docs.google.com/spreadsheets/d/1SX6NBoVAgQJ6U1MVXOaj8PK2l7WJ3RER9xtqwdhxkhw/edit?usp=sharing"",""ปราจีนบุรี!L279"")"),0)</f>
        <v>0</v>
      </c>
      <c r="M384" s="198"/>
      <c r="N384" s="198">
        <f ca="1">IFERROR(__xludf.DUMMYFUNCTION("IMPORTRANGE(""https://docs.google.com/spreadsheets/d/1SX6NBoVAgQJ6U1MVXOaj8PK2l7WJ3RER9xtqwdhxkhw/edit?usp=sharing"",""ปราจีนบุรี!M279"")"),0)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IFERROR(__xludf.DUMMYFUNCTION("IMPORTRANGE(""https://docs.google.com/spreadsheets/d/1SX6NBoVAgQJ6U1MVXOaj8PK2l7WJ3RER9xtqwdhxkhw/edit?usp=sharing"",""ปราจีนบุรี!L280"")"),207560)</f>
        <v>207560</v>
      </c>
      <c r="M385" s="198"/>
      <c r="N385" s="198">
        <f ca="1">IFERROR(__xludf.DUMMYFUNCTION("IMPORTRANGE(""https://docs.google.com/spreadsheets/d/1SX6NBoVAgQJ6U1MVXOaj8PK2l7WJ3RER9xtqwdhxkhw/edit?usp=sharing"",""ปราจีนบุรี!M280"")"),0)</f>
        <v>0</v>
      </c>
      <c r="O385" s="198">
        <f t="shared" ca="1" si="109"/>
        <v>0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IFERROR(__xludf.DUMMYFUNCTION("IMPORTRANGE(""https://docs.google.com/spreadsheets/d/1SX6NBoVAgQJ6U1MVXOaj8PK2l7WJ3RER9xtqwdhxkhw/edit?usp=sharing"",""ปราจีนบุรี!M281"")"),0)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IFERROR(__xludf.DUMMYFUNCTION("IMPORTRANGE(""https://docs.google.com/spreadsheets/d/1SX6NBoVAgQJ6U1MVXOaj8PK2l7WJ3RER9xtqwdhxkhw/edit?usp=sharing"",""ปราจีนบุรี!M282"")"),0)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IFERROR(__xludf.DUMMYFUNCTION("IMPORTRANGE(""https://docs.google.com/spreadsheets/d/1SX6NBoVAgQJ6U1MVXOaj8PK2l7WJ3RER9xtqwdhxkhw/edit?usp=sharing"",""ปราจีนบุรี!M283"")"),0)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IFERROR(__xludf.DUMMYFUNCTION("IMPORTRANGE(""https://docs.google.com/spreadsheets/d/1SX6NBoVAgQJ6U1MVXOaj8PK2l7WJ3RER9xtqwdhxkhw/edit?usp=sharing"",""ปราจีนบุรี!M284"")"),0)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IFERROR(__xludf.DUMMYFUNCTION("IMPORTRANGE(""https://docs.google.com/spreadsheets/d/1SX6NBoVAgQJ6U1MVXOaj8PK2l7WJ3RER9xtqwdhxkhw/edit?usp=sharing"",""ปราจีนบุรี!J286"")"),1)</f>
        <v>1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IFERROR(__xludf.DUMMYFUNCTION("IMPORTRANGE(""https://docs.google.com/spreadsheets/d/1SX6NBoVAgQJ6U1MVXOaj8PK2l7WJ3RER9xtqwdhxkhw/edit?usp=sharing"",""ปราจีนบุรี!J287"")"),0)</f>
        <v>0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IFERROR(__xludf.DUMMYFUNCTION("IMPORTRANGE(""https://docs.google.com/spreadsheets/d/1SX6NBoVAgQJ6U1MVXOaj8PK2l7WJ3RER9xtqwdhxkhw/edit?usp=sharing"",""ปราจีนบุรี!J288"")"),0)</f>
        <v>0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IFERROR(__xludf.DUMMYFUNCTION("IMPORTRANGE(""https://docs.google.com/spreadsheets/d/1SX6NBoVAgQJ6U1MVXOaj8PK2l7WJ3RER9xtqwdhxkhw/edit?usp=sharing"",""ปราจีนบุรี!J289"")"),0)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IFERROR(__xludf.DUMMYFUNCTION("IMPORTRANGE(""https://docs.google.com/spreadsheets/d/1SX6NBoVAgQJ6U1MVXOaj8PK2l7WJ3RER9xtqwdhxkhw/edit?usp=sharing"",""ปราจีนบุรี!I291"")"),20)</f>
        <v>20</v>
      </c>
      <c r="J396" s="219">
        <f ca="1">IFERROR(__xludf.DUMMYFUNCTION("IMPORTRANGE(""https://docs.google.com/spreadsheets/d/1SX6NBoVAgQJ6U1MVXOaj8PK2l7WJ3RER9xtqwdhxkhw/edit?usp=sharing"",""ปราจีนบุรี!J291"")"),0)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IFERROR(__xludf.DUMMYFUNCTION("IMPORTRANGE(""https://docs.google.com/spreadsheets/d/1SX6NBoVAgQJ6U1MVXOaj8PK2l7WJ3RER9xtqwdhxkhw/edit?usp=sharing"",""ปราจีนบุรี!I292"")"),200)</f>
        <v>200</v>
      </c>
      <c r="J397" s="219">
        <f ca="1">IFERROR(__xludf.DUMMYFUNCTION("IMPORTRANGE(""https://docs.google.com/spreadsheets/d/1SX6NBoVAgQJ6U1MVXOaj8PK2l7WJ3RER9xtqwdhxkhw/edit?usp=sharing"",""ปราจีนบุรี!J292"")"),0)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IFERROR(__xludf.DUMMYFUNCTION("IMPORTRANGE(""https://docs.google.com/spreadsheets/d/1SX6NBoVAgQJ6U1MVXOaj8PK2l7WJ3RER9xtqwdhxkhw/edit?usp=sharing"",""ปราจีนบุรี!I293"")"),20)</f>
        <v>20</v>
      </c>
      <c r="J398" s="219">
        <f ca="1">IFERROR(__xludf.DUMMYFUNCTION("IMPORTRANGE(""https://docs.google.com/spreadsheets/d/1SX6NBoVAgQJ6U1MVXOaj8PK2l7WJ3RER9xtqwdhxkhw/edit?usp=sharing"",""ปราจีนบุรี!J293"")"),0)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IFERROR(__xludf.DUMMYFUNCTION("IMPORTRANGE(""https://docs.google.com/spreadsheets/d/1SX6NBoVAgQJ6U1MVXOaj8PK2l7WJ3RER9xtqwdhxkhw/edit?usp=sharing"",""ปราจีนบุรี!J294"")"),0)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IFERROR(__xludf.DUMMYFUNCTION("IMPORTRANGE(""https://docs.google.com/spreadsheets/d/1SX6NBoVAgQJ6U1MVXOaj8PK2l7WJ3RER9xtqwdhxkhw/edit?usp=sharing"",""ปราจีนบุรี!J295"")"),0)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IFERROR(__xludf.DUMMYFUNCTION("IMPORTRANGE(""https://docs.google.com/spreadsheets/d/1SX6NBoVAgQJ6U1MVXOaj8PK2l7WJ3RER9xtqwdhxkhw/edit?usp=sharing"",""ปราจีนบุรี!I296"")"),90)</f>
        <v>90</v>
      </c>
      <c r="J401" s="387">
        <f ca="1">IFERROR(__xludf.DUMMYFUNCTION("IMPORTRANGE(""https://docs.google.com/spreadsheets/d/1SX6NBoVAgQJ6U1MVXOaj8PK2l7WJ3RER9xtqwdhxkhw/edit?usp=sharing"",""ปราจีนบุรี!J296"")"),0)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IFERROR(__xludf.DUMMYFUNCTION("IMPORTRANGE(""https://docs.google.com/spreadsheets/d/1SX6NBoVAgQJ6U1MVXOaj8PK2l7WJ3RER9xtqwdhxkhw/edit?usp=sharing"",""ปราจีนบุรี!L296"")"),116320)</f>
        <v>116320</v>
      </c>
      <c r="M401" s="389"/>
      <c r="N401" s="389">
        <f ca="1">IFERROR(__xludf.DUMMYFUNCTION("IMPORTRANGE(""https://docs.google.com/spreadsheets/d/1SX6NBoVAgQJ6U1MVXOaj8PK2l7WJ3RER9xtqwdhxkhw/edit?usp=sharing"",""ปราจีนบุรี!M296"")"),0)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IFERROR(__xludf.DUMMYFUNCTION("IMPORTRANGE(""https://docs.google.com/spreadsheets/d/1SX6NBoVAgQJ6U1MVXOaj8PK2l7WJ3RER9xtqwdhxkhw/edit?usp=sharing"",""ปราจีนบุรี!I297"")"),30)</f>
        <v>30</v>
      </c>
      <c r="J402" s="387">
        <f ca="1">IFERROR(__xludf.DUMMYFUNCTION("IMPORTRANGE(""https://docs.google.com/spreadsheets/d/1SX6NBoVAgQJ6U1MVXOaj8PK2l7WJ3RER9xtqwdhxkhw/edit?usp=sharing"",""ปราจีนบุรี!J297"")"),0)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IFERROR(__xludf.DUMMYFUNCTION("IMPORTRANGE(""https://docs.google.com/spreadsheets/d/1SX6NBoVAgQJ6U1MVXOaj8PK2l7WJ3RER9xtqwdhxkhw/edit?usp=sharing"",""ปราจีนบุรี!L298"")"),0)</f>
        <v>0</v>
      </c>
      <c r="M403" s="196"/>
      <c r="N403" s="198">
        <f ca="1">IFERROR(__xludf.DUMMYFUNCTION("IMPORTRANGE(""https://docs.google.com/spreadsheets/d/1SX6NBoVAgQJ6U1MVXOaj8PK2l7WJ3RER9xtqwdhxkhw/edit?usp=sharing"",""ปราจีนบุรี!M298"")"),0)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IFERROR(__xludf.DUMMYFUNCTION("IMPORTRANGE(""https://docs.google.com/spreadsheets/d/1SX6NBoVAgQJ6U1MVXOaj8PK2l7WJ3RER9xtqwdhxkhw/edit?usp=sharing"",""ปราจีนบุรี!L299"")"),116320)</f>
        <v>116320</v>
      </c>
      <c r="M404" s="196"/>
      <c r="N404" s="198">
        <f ca="1">IFERROR(__xludf.DUMMYFUNCTION("IMPORTRANGE(""https://docs.google.com/spreadsheets/d/1SX6NBoVAgQJ6U1MVXOaj8PK2l7WJ3RER9xtqwdhxkhw/edit?usp=sharing"",""ปราจีนบุรี!M299"")"),0)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IFERROR(__xludf.DUMMYFUNCTION("IMPORTRANGE(""https://docs.google.com/spreadsheets/d/1SX6NBoVAgQJ6U1MVXOaj8PK2l7WJ3RER9xtqwdhxkhw/edit?usp=sharing"",""ปราจีนบุรี!L300"")"),0)</f>
        <v>0</v>
      </c>
      <c r="M405" s="198"/>
      <c r="N405" s="198">
        <f ca="1">IFERROR(__xludf.DUMMYFUNCTION("IMPORTRANGE(""https://docs.google.com/spreadsheets/d/1SX6NBoVAgQJ6U1MVXOaj8PK2l7WJ3RER9xtqwdhxkhw/edit?usp=sharing"",""ปราจีนบุรี!M300"")"),0)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IFERROR(__xludf.DUMMYFUNCTION("IMPORTRANGE(""https://docs.google.com/spreadsheets/d/1SX6NBoVAgQJ6U1MVXOaj8PK2l7WJ3RER9xtqwdhxkhw/edit?usp=sharing"",""ปราจีนบุรี!L301"")"),116320)</f>
        <v>116320</v>
      </c>
      <c r="M406" s="198"/>
      <c r="N406" s="198">
        <f ca="1">IFERROR(__xludf.DUMMYFUNCTION("IMPORTRANGE(""https://docs.google.com/spreadsheets/d/1SX6NBoVAgQJ6U1MVXOaj8PK2l7WJ3RER9xtqwdhxkhw/edit?usp=sharing"",""ปราจีนบุรี!M301"")"),0)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IFERROR(__xludf.DUMMYFUNCTION("IMPORTRANGE(""https://docs.google.com/spreadsheets/d/1SX6NBoVAgQJ6U1MVXOaj8PK2l7WJ3RER9xtqwdhxkhw/edit?usp=sharing"",""ปราจีนบุรี!M302"")"),0)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IFERROR(__xludf.DUMMYFUNCTION("IMPORTRANGE(""https://docs.google.com/spreadsheets/d/1SX6NBoVAgQJ6U1MVXOaj8PK2l7WJ3RER9xtqwdhxkhw/edit?usp=sharing"",""ปราจีนบุรี!M303"")"),0)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IFERROR(__xludf.DUMMYFUNCTION("IMPORTRANGE(""https://docs.google.com/spreadsheets/d/1SX6NBoVAgQJ6U1MVXOaj8PK2l7WJ3RER9xtqwdhxkhw/edit?usp=sharing"",""ปราจีนบุรี!M304"")"),0)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IFERROR(__xludf.DUMMYFUNCTION("IMPORTRANGE(""https://docs.google.com/spreadsheets/d/1SX6NBoVAgQJ6U1MVXOaj8PK2l7WJ3RER9xtqwdhxkhw/edit?usp=sharing"",""ปราจีนบุรี!M305"")"),0)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IFERROR(__xludf.DUMMYFUNCTION("IMPORTRANGE(""https://docs.google.com/spreadsheets/d/1SX6NBoVAgQJ6U1MVXOaj8PK2l7WJ3RER9xtqwdhxkhw/edit?usp=sharing"",""ปราจีนบุรี!J307"")"),1)</f>
        <v>1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IFERROR(__xludf.DUMMYFUNCTION("IMPORTRANGE(""https://docs.google.com/spreadsheets/d/1SX6NBoVAgQJ6U1MVXOaj8PK2l7WJ3RER9xtqwdhxkhw/edit?usp=sharing"",""ปราจีนบุรี!J308"")"),0)</f>
        <v>0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IFERROR(__xludf.DUMMYFUNCTION("IMPORTRANGE(""https://docs.google.com/spreadsheets/d/1SX6NBoVAgQJ6U1MVXOaj8PK2l7WJ3RER9xtqwdhxkhw/edit?usp=sharing"",""ปราจีนบุรี!J309"")"),0)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IFERROR(__xludf.DUMMYFUNCTION("IMPORTRANGE(""https://docs.google.com/spreadsheets/d/1SX6NBoVAgQJ6U1MVXOaj8PK2l7WJ3RER9xtqwdhxkhw/edit?usp=sharing"",""ปราจีนบุรี!J310"")"),0)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IFERROR(__xludf.DUMMYFUNCTION("IMPORTRANGE(""https://docs.google.com/spreadsheets/d/1SX6NBoVAgQJ6U1MVXOaj8PK2l7WJ3RER9xtqwdhxkhw/edit?usp=sharing"",""ปราจีนบุรี!I311"")"),30)</f>
        <v>30</v>
      </c>
      <c r="J416" s="230">
        <f ca="1">IFERROR(__xludf.DUMMYFUNCTION("IMPORTRANGE(""https://docs.google.com/spreadsheets/d/1SX6NBoVAgQJ6U1MVXOaj8PK2l7WJ3RER9xtqwdhxkhw/edit?usp=sharing"",""ปราจีนบุรี!J311"")"),0)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IFERROR(__xludf.DUMMYFUNCTION("IMPORTRANGE(""https://docs.google.com/spreadsheets/d/1SX6NBoVAgQJ6U1MVXOaj8PK2l7WJ3RER9xtqwdhxkhw/edit?usp=sharing"",""ปราจีนบุรี!I312"")"),10)</f>
        <v>10</v>
      </c>
      <c r="J417" s="406">
        <f ca="1">IFERROR(__xludf.DUMMYFUNCTION("IMPORTRANGE(""https://docs.google.com/spreadsheets/d/1SX6NBoVAgQJ6U1MVXOaj8PK2l7WJ3RER9xtqwdhxkhw/edit?usp=sharing"",""ปราจีนบุรี!J312"")"),0)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IFERROR(__xludf.DUMMYFUNCTION("IMPORTRANGE(""https://docs.google.com/spreadsheets/d/1SX6NBoVAgQJ6U1MVXOaj8PK2l7WJ3RER9xtqwdhxkhw/edit?usp=sharing"",""ปราจีนบุรี!I313"")"),30)</f>
        <v>30</v>
      </c>
      <c r="J418" s="407">
        <f ca="1">IFERROR(__xludf.DUMMYFUNCTION("IMPORTRANGE(""https://docs.google.com/spreadsheets/d/1SX6NBoVAgQJ6U1MVXOaj8PK2l7WJ3RER9xtqwdhxkhw/edit?usp=sharing"",""ปราจีนบุรี!J313"")"),0)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IFERROR(__xludf.DUMMYFUNCTION("IMPORTRANGE(""https://docs.google.com/spreadsheets/d/1SX6NBoVAgQJ6U1MVXOaj8PK2l7WJ3RER9xtqwdhxkhw/edit?usp=sharing"",""ปราจีนบุรี!I314"")"),10)</f>
        <v>10</v>
      </c>
      <c r="J419" s="302">
        <f ca="1">IFERROR(__xludf.DUMMYFUNCTION("IMPORTRANGE(""https://docs.google.com/spreadsheets/d/1SX6NBoVAgQJ6U1MVXOaj8PK2l7WJ3RER9xtqwdhxkhw/edit?usp=sharing"",""ปราจีนบุรี!J314"")"),0)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IFERROR(__xludf.DUMMYFUNCTION("IMPORTRANGE(""https://docs.google.com/spreadsheets/d/1SX6NBoVAgQJ6U1MVXOaj8PK2l7WJ3RER9xtqwdhxkhw/edit?usp=sharing"",""ปราจีนบุรี!I315"")"),10)</f>
        <v>10</v>
      </c>
      <c r="J420" s="302">
        <f ca="1">IFERROR(__xludf.DUMMYFUNCTION("IMPORTRANGE(""https://docs.google.com/spreadsheets/d/1SX6NBoVAgQJ6U1MVXOaj8PK2l7WJ3RER9xtqwdhxkhw/edit?usp=sharing"",""ปราจีนบุรี!J315"")"),0)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IFERROR(__xludf.DUMMYFUNCTION("IMPORTRANGE(""https://docs.google.com/spreadsheets/d/1SX6NBoVAgQJ6U1MVXOaj8PK2l7WJ3RER9xtqwdhxkhw/edit?usp=sharing"",""ปราจีนบุรี!I316"")"),10)</f>
        <v>10</v>
      </c>
      <c r="J421" s="406">
        <f ca="1">IFERROR(__xludf.DUMMYFUNCTION("IMPORTRANGE(""https://docs.google.com/spreadsheets/d/1SX6NBoVAgQJ6U1MVXOaj8PK2l7WJ3RER9xtqwdhxkhw/edit?usp=sharing"",""ปราจีนบุรี!J316"")"),0)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IFERROR(__xludf.DUMMYFUNCTION("IMPORTRANGE(""https://docs.google.com/spreadsheets/d/1SX6NBoVAgQJ6U1MVXOaj8PK2l7WJ3RER9xtqwdhxkhw/edit?usp=sharing"",""ปราจีนบุรี!I317"")"),30)</f>
        <v>30</v>
      </c>
      <c r="J422" s="407">
        <f ca="1">IFERROR(__xludf.DUMMYFUNCTION("IMPORTRANGE(""https://docs.google.com/spreadsheets/d/1SX6NBoVAgQJ6U1MVXOaj8PK2l7WJ3RER9xtqwdhxkhw/edit?usp=sharing"",""ปราจีนบุรี!J317"")"),0)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IFERROR(__xludf.DUMMYFUNCTION("IMPORTRANGE(""https://docs.google.com/spreadsheets/d/1SX6NBoVAgQJ6U1MVXOaj8PK2l7WJ3RER9xtqwdhxkhw/edit?usp=sharing"",""ปราจีนบุรี!I318"")"),10)</f>
        <v>10</v>
      </c>
      <c r="J423" s="302">
        <f ca="1">IFERROR(__xludf.DUMMYFUNCTION("IMPORTRANGE(""https://docs.google.com/spreadsheets/d/1SX6NBoVAgQJ6U1MVXOaj8PK2l7WJ3RER9xtqwdhxkhw/edit?usp=sharing"",""ปราจีนบุรี!J318"")"),0)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IFERROR(__xludf.DUMMYFUNCTION("IMPORTRANGE(""https://docs.google.com/spreadsheets/d/1SX6NBoVAgQJ6U1MVXOaj8PK2l7WJ3RER9xtqwdhxkhw/edit?usp=sharing"",""ปราจีนบุรี!I319"")"),10)</f>
        <v>10</v>
      </c>
      <c r="J424" s="302">
        <f ca="1">IFERROR(__xludf.DUMMYFUNCTION("IMPORTRANGE(""https://docs.google.com/spreadsheets/d/1SX6NBoVAgQJ6U1MVXOaj8PK2l7WJ3RER9xtqwdhxkhw/edit?usp=sharing"",""ปราจีนบุรี!J319"")"),0)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IFERROR(__xludf.DUMMYFUNCTION("IMPORTRANGE(""https://docs.google.com/spreadsheets/d/1SX6NBoVAgQJ6U1MVXOaj8PK2l7WJ3RER9xtqwdhxkhw/edit?usp=sharing"",""ปราจีนบุรี!I320"")"),10)</f>
        <v>10</v>
      </c>
      <c r="J425" s="302">
        <f ca="1">IFERROR(__xludf.DUMMYFUNCTION("IMPORTRANGE(""https://docs.google.com/spreadsheets/d/1SX6NBoVAgQJ6U1MVXOaj8PK2l7WJ3RER9xtqwdhxkhw/edit?usp=sharing"",""ปราจีนบุรี!J320"")"),0)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IFERROR(__xludf.DUMMYFUNCTION("IMPORTRANGE(""https://docs.google.com/spreadsheets/d/1SX6NBoVAgQJ6U1MVXOaj8PK2l7WJ3RER9xtqwdhxkhw/edit?usp=sharing"",""ปราจีนบุรี!I321"")"),10)</f>
        <v>10</v>
      </c>
      <c r="J426" s="406">
        <f ca="1">IFERROR(__xludf.DUMMYFUNCTION("IMPORTRANGE(""https://docs.google.com/spreadsheets/d/1SX6NBoVAgQJ6U1MVXOaj8PK2l7WJ3RER9xtqwdhxkhw/edit?usp=sharing"",""ปราจีนบุรี!J321"")"),0)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IFERROR(__xludf.DUMMYFUNCTION("IMPORTRANGE(""https://docs.google.com/spreadsheets/d/1SX6NBoVAgQJ6U1MVXOaj8PK2l7WJ3RER9xtqwdhxkhw/edit?usp=sharing"",""ปราจีนบุรี!I322"")"),30)</f>
        <v>30</v>
      </c>
      <c r="J427" s="407">
        <f ca="1">IFERROR(__xludf.DUMMYFUNCTION("IMPORTRANGE(""https://docs.google.com/spreadsheets/d/1SX6NBoVAgQJ6U1MVXOaj8PK2l7WJ3RER9xtqwdhxkhw/edit?usp=sharing"",""ปราจีนบุรี!J322"")"),0)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IFERROR(__xludf.DUMMYFUNCTION("IMPORTRANGE(""https://docs.google.com/spreadsheets/d/1SX6NBoVAgQJ6U1MVXOaj8PK2l7WJ3RER9xtqwdhxkhw/edit?usp=sharing"",""ปราจีนบุรี!I323"")"),10)</f>
        <v>10</v>
      </c>
      <c r="J428" s="302">
        <f ca="1">IFERROR(__xludf.DUMMYFUNCTION("IMPORTRANGE(""https://docs.google.com/spreadsheets/d/1SX6NBoVAgQJ6U1MVXOaj8PK2l7WJ3RER9xtqwdhxkhw/edit?usp=sharing"",""ปราจีนบุรี!J323"")"),0)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IFERROR(__xludf.DUMMYFUNCTION("IMPORTRANGE(""https://docs.google.com/spreadsheets/d/1SX6NBoVAgQJ6U1MVXOaj8PK2l7WJ3RER9xtqwdhxkhw/edit?usp=sharing"",""ปราจีนบุรี!I324"")"),10)</f>
        <v>10</v>
      </c>
      <c r="J429" s="302">
        <f ca="1">IFERROR(__xludf.DUMMYFUNCTION("IMPORTRANGE(""https://docs.google.com/spreadsheets/d/1SX6NBoVAgQJ6U1MVXOaj8PK2l7WJ3RER9xtqwdhxkhw/edit?usp=sharing"",""ปราจีนบุรี!J324"")"),0)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IFERROR(__xludf.DUMMYFUNCTION("IMPORTRANGE(""https://docs.google.com/spreadsheets/d/1SX6NBoVAgQJ6U1MVXOaj8PK2l7WJ3RER9xtqwdhxkhw/edit?usp=sharing"",""ปราจีนบุรี!I325"")"),20)</f>
        <v>20</v>
      </c>
      <c r="J430" s="406">
        <f ca="1">IFERROR(__xludf.DUMMYFUNCTION("IMPORTRANGE(""https://docs.google.com/spreadsheets/d/1SX6NBoVAgQJ6U1MVXOaj8PK2l7WJ3RER9xtqwdhxkhw/edit?usp=sharing"",""ปราจีนบุรี!J325"")"),0)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IFERROR(__xludf.DUMMYFUNCTION("IMPORTRANGE(""https://docs.google.com/spreadsheets/d/1SX6NBoVAgQJ6U1MVXOaj8PK2l7WJ3RER9xtqwdhxkhw/edit?usp=sharing"",""ปราจีนบุรี!I326"")"),10)</f>
        <v>10</v>
      </c>
      <c r="J431" s="302">
        <f ca="1">IFERROR(__xludf.DUMMYFUNCTION("IMPORTRANGE(""https://docs.google.com/spreadsheets/d/1SX6NBoVAgQJ6U1MVXOaj8PK2l7WJ3RER9xtqwdhxkhw/edit?usp=sharing"",""ปราจีนบุรี!J326"")"),0)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IFERROR(__xludf.DUMMYFUNCTION("IMPORTRANGE(""https://docs.google.com/spreadsheets/d/1SX6NBoVAgQJ6U1MVXOaj8PK2l7WJ3RER9xtqwdhxkhw/edit?usp=sharing"",""ปราจีนบุรี!I327"")"),10)</f>
        <v>10</v>
      </c>
      <c r="J432" s="302">
        <f ca="1">IFERROR(__xludf.DUMMYFUNCTION("IMPORTRANGE(""https://docs.google.com/spreadsheets/d/1SX6NBoVAgQJ6U1MVXOaj8PK2l7WJ3RER9xtqwdhxkhw/edit?usp=sharing"",""ปราจีนบุรี!J327"")"),0)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IFERROR(__xludf.DUMMYFUNCTION("IMPORTRANGE(""https://docs.google.com/spreadsheets/d/1SX6NBoVAgQJ6U1MVXOaj8PK2l7WJ3RER9xtqwdhxkhw/edit?usp=sharing"",""ปราจีนบุรี!J328"")"),0)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IFERROR(__xludf.DUMMYFUNCTION("IMPORTRANGE(""https://docs.google.com/spreadsheets/d/1SX6NBoVAgQJ6U1MVXOaj8PK2l7WJ3RER9xtqwdhxkhw/edit?usp=sharing"",""ปราจีนบุรี!J329"")"),0)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IFERROR(__xludf.DUMMYFUNCTION("IMPORTRANGE(""https://docs.google.com/spreadsheets/d/1SX6NBoVAgQJ6U1MVXOaj8PK2l7WJ3RER9xtqwdhxkhw/edit?usp=sharing"",""ปราจีนบุรี!I330"")"),10)</f>
        <v>10</v>
      </c>
      <c r="J435" s="420">
        <f ca="1">IFERROR(__xludf.DUMMYFUNCTION("IMPORTRANGE(""https://docs.google.com/spreadsheets/d/1SX6NBoVAgQJ6U1MVXOaj8PK2l7WJ3RER9xtqwdhxkhw/edit?usp=sharing"",""ปราจีนบุรี!J330"")"),0)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IFERROR(__xludf.DUMMYFUNCTION("IMPORTRANGE(""https://docs.google.com/spreadsheets/d/1SX6NBoVAgQJ6U1MVXOaj8PK2l7WJ3RER9xtqwdhxkhw/edit?usp=sharing"",""ปราจีนบุรี!L330"")"),71000)</f>
        <v>71000</v>
      </c>
      <c r="M435" s="422"/>
      <c r="N435" s="422">
        <f ca="1">IFERROR(__xludf.DUMMYFUNCTION("IMPORTRANGE(""https://docs.google.com/spreadsheets/d/1SX6NBoVAgQJ6U1MVXOaj8PK2l7WJ3RER9xtqwdhxkhw/edit?usp=sharing"",""ปราจีนบุรี!M330"")"),0)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IFERROR(__xludf.DUMMYFUNCTION("IMPORTRANGE(""https://docs.google.com/spreadsheets/d/1SX6NBoVAgQJ6U1MVXOaj8PK2l7WJ3RER9xtqwdhxkhw/edit?usp=sharing"",""ปราจีนบุรี!L331"")"),0)</f>
        <v>0</v>
      </c>
      <c r="M436" s="196"/>
      <c r="N436" s="198">
        <f ca="1">IFERROR(__xludf.DUMMYFUNCTION("IMPORTRANGE(""https://docs.google.com/spreadsheets/d/1SX6NBoVAgQJ6U1MVXOaj8PK2l7WJ3RER9xtqwdhxkhw/edit?usp=sharing"",""ปราจีนบุรี!M331"")"),0)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IFERROR(__xludf.DUMMYFUNCTION("IMPORTRANGE(""https://docs.google.com/spreadsheets/d/1SX6NBoVAgQJ6U1MVXOaj8PK2l7WJ3RER9xtqwdhxkhw/edit?usp=sharing"",""ปราจีนบุรี!L332"")"),71000)</f>
        <v>71000</v>
      </c>
      <c r="M437" s="196"/>
      <c r="N437" s="198">
        <f ca="1">IFERROR(__xludf.DUMMYFUNCTION("IMPORTRANGE(""https://docs.google.com/spreadsheets/d/1SX6NBoVAgQJ6U1MVXOaj8PK2l7WJ3RER9xtqwdhxkhw/edit?usp=sharing"",""ปราจีนบุรี!M332"")"),0)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IFERROR(__xludf.DUMMYFUNCTION("IMPORTRANGE(""https://docs.google.com/spreadsheets/d/1SX6NBoVAgQJ6U1MVXOaj8PK2l7WJ3RER9xtqwdhxkhw/edit?usp=sharing"",""ปราจีนบุรี!L333"")"),0)</f>
        <v>0</v>
      </c>
      <c r="M438" s="198"/>
      <c r="N438" s="198">
        <f ca="1">IFERROR(__xludf.DUMMYFUNCTION("IMPORTRANGE(""https://docs.google.com/spreadsheets/d/1SX6NBoVAgQJ6U1MVXOaj8PK2l7WJ3RER9xtqwdhxkhw/edit?usp=sharing"",""ปราจีนบุรี!M333"")"),0)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IFERROR(__xludf.DUMMYFUNCTION("IMPORTRANGE(""https://docs.google.com/spreadsheets/d/1SX6NBoVAgQJ6U1MVXOaj8PK2l7WJ3RER9xtqwdhxkhw/edit?usp=sharing"",""ปราจีนบุรี!L334"")"),71000)</f>
        <v>71000</v>
      </c>
      <c r="M439" s="198"/>
      <c r="N439" s="198">
        <f ca="1">IFERROR(__xludf.DUMMYFUNCTION("IMPORTRANGE(""https://docs.google.com/spreadsheets/d/1SX6NBoVAgQJ6U1MVXOaj8PK2l7WJ3RER9xtqwdhxkhw/edit?usp=sharing"",""ปราจีนบุรี!M334"")"),0)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IFERROR(__xludf.DUMMYFUNCTION("IMPORTRANGE(""https://docs.google.com/spreadsheets/d/1SX6NBoVAgQJ6U1MVXOaj8PK2l7WJ3RER9xtqwdhxkhw/edit?usp=sharing"",""ปราจีนบุรี!M335"")"),0)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IFERROR(__xludf.DUMMYFUNCTION("IMPORTRANGE(""https://docs.google.com/spreadsheets/d/1SX6NBoVAgQJ6U1MVXOaj8PK2l7WJ3RER9xtqwdhxkhw/edit?usp=sharing"",""ปราจีนบุรี!M336"")"),0)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IFERROR(__xludf.DUMMYFUNCTION("IMPORTRANGE(""https://docs.google.com/spreadsheets/d/1SX6NBoVAgQJ6U1MVXOaj8PK2l7WJ3RER9xtqwdhxkhw/edit?usp=sharing"",""ปราจีนบุรี!M337"")"),0)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IFERROR(__xludf.DUMMYFUNCTION("IMPORTRANGE(""https://docs.google.com/spreadsheets/d/1SX6NBoVAgQJ6U1MVXOaj8PK2l7WJ3RER9xtqwdhxkhw/edit?usp=sharing"",""ปราจีนบุรี!M338"")"),0)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IFERROR(__xludf.DUMMYFUNCTION("IMPORTRANGE(""https://docs.google.com/spreadsheets/d/1SX6NBoVAgQJ6U1MVXOaj8PK2l7WJ3RER9xtqwdhxkhw/edit?usp=sharing"",""ปราจีนบุรี!J340"")"),1)</f>
        <v>1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IFERROR(__xludf.DUMMYFUNCTION("IMPORTRANGE(""https://docs.google.com/spreadsheets/d/1SX6NBoVAgQJ6U1MVXOaj8PK2l7WJ3RER9xtqwdhxkhw/edit?usp=sharing"",""ปราจีนบุรี!J341"")"),0)</f>
        <v>0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IFERROR(__xludf.DUMMYFUNCTION("IMPORTRANGE(""https://docs.google.com/spreadsheets/d/1SX6NBoVAgQJ6U1MVXOaj8PK2l7WJ3RER9xtqwdhxkhw/edit?usp=sharing"",""ปราจีนบุรี!J342"")"),0)</f>
        <v>0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IFERROR(__xludf.DUMMYFUNCTION("IMPORTRANGE(""https://docs.google.com/spreadsheets/d/1SX6NBoVAgQJ6U1MVXOaj8PK2l7WJ3RER9xtqwdhxkhw/edit?usp=sharing"",""ปราจีนบุรี!J343"")"),0)</f>
        <v>0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IFERROR(__xludf.DUMMYFUNCTION("IMPORTRANGE(""https://docs.google.com/spreadsheets/d/1SX6NBoVAgQJ6U1MVXOaj8PK2l7WJ3RER9xtqwdhxkhw/edit?usp=sharing"",""ปราจีนบุรี!I344"")"),10)</f>
        <v>10</v>
      </c>
      <c r="J449" s="230">
        <f ca="1">IFERROR(__xludf.DUMMYFUNCTION("IMPORTRANGE(""https://docs.google.com/spreadsheets/d/1SX6NBoVAgQJ6U1MVXOaj8PK2l7WJ3RER9xtqwdhxkhw/edit?usp=sharing"",""ปราจีนบุรี!J344"")"),0)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IFERROR(__xludf.DUMMYFUNCTION("IMPORTRANGE(""https://docs.google.com/spreadsheets/d/1SX6NBoVAgQJ6U1MVXOaj8PK2l7WJ3RER9xtqwdhxkhw/edit?usp=sharing"",""ปราจีนบุรี!I345"")"),10)</f>
        <v>10</v>
      </c>
      <c r="J450" s="219">
        <f ca="1">IFERROR(__xludf.DUMMYFUNCTION("IMPORTRANGE(""https://docs.google.com/spreadsheets/d/1SX6NBoVAgQJ6U1MVXOaj8PK2l7WJ3RER9xtqwdhxkhw/edit?usp=sharing"",""ปราจีนบุรี!J345"")"),0)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IFERROR(__xludf.DUMMYFUNCTION("IMPORTRANGE(""https://docs.google.com/spreadsheets/d/1SX6NBoVAgQJ6U1MVXOaj8PK2l7WJ3RER9xtqwdhxkhw/edit?usp=sharing"",""ปราจีนบุรี!I346"")"),0)</f>
        <v>0</v>
      </c>
      <c r="J451" s="218">
        <f ca="1">IFERROR(__xludf.DUMMYFUNCTION("IMPORTRANGE(""https://docs.google.com/spreadsheets/d/1SX6NBoVAgQJ6U1MVXOaj8PK2l7WJ3RER9xtqwdhxkhw/edit?usp=sharing"",""ปราจีนบุรี!J346"")"),0)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IFERROR(__xludf.DUMMYFUNCTION("IMPORTRANGE(""https://docs.google.com/spreadsheets/d/1SX6NBoVAgQJ6U1MVXOaj8PK2l7WJ3RER9xtqwdhxkhw/edit?usp=sharing"",""ปราจีนบุรี!I347"")"),0)</f>
        <v>0</v>
      </c>
      <c r="J452" s="218">
        <f ca="1">IFERROR(__xludf.DUMMYFUNCTION("IMPORTRANGE(""https://docs.google.com/spreadsheets/d/1SX6NBoVAgQJ6U1MVXOaj8PK2l7WJ3RER9xtqwdhxkhw/edit?usp=sharing"",""ปราจีนบุรี!J347"")"),0)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IFERROR(__xludf.DUMMYFUNCTION("IMPORTRANGE(""https://docs.google.com/spreadsheets/d/1SX6NBoVAgQJ6U1MVXOaj8PK2l7WJ3RER9xtqwdhxkhw/edit?usp=sharing"",""ปราจีนบุรี!J348"")"),0)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IFERROR(__xludf.DUMMYFUNCTION("IMPORTRANGE(""https://docs.google.com/spreadsheets/d/1SX6NBoVAgQJ6U1MVXOaj8PK2l7WJ3RER9xtqwdhxkhw/edit?usp=sharing"",""ปราจีนบุรี!J349"")"),0)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IFERROR(__xludf.DUMMYFUNCTION("IMPORTRANGE(""https://docs.google.com/spreadsheets/d/1SX6NBoVAgQJ6U1MVXOaj8PK2l7WJ3RER9xtqwdhxkhw/edit?usp=sharing"",""ปราจีนบุรี!I350"")"),2262)</f>
        <v>2262</v>
      </c>
      <c r="J455" s="387">
        <f ca="1">IFERROR(__xludf.DUMMYFUNCTION("IMPORTRANGE(""https://docs.google.com/spreadsheets/d/1SX6NBoVAgQJ6U1MVXOaj8PK2l7WJ3RER9xtqwdhxkhw/edit?usp=sharing"",""ปราจีนบุรี!J350"")"),0)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IFERROR(__xludf.DUMMYFUNCTION("IMPORTRANGE(""https://docs.google.com/spreadsheets/d/1SX6NBoVAgQJ6U1MVXOaj8PK2l7WJ3RER9xtqwdhxkhw/edit?usp=sharing"",""ปราจีนบุรี!L350"")"),57554)</f>
        <v>57554</v>
      </c>
      <c r="M455" s="389"/>
      <c r="N455" s="389">
        <f ca="1">IFERROR(__xludf.DUMMYFUNCTION("IMPORTRANGE(""https://docs.google.com/spreadsheets/d/1SX6NBoVAgQJ6U1MVXOaj8PK2l7WJ3RER9xtqwdhxkhw/edit?usp=sharing"",""ปราจีนบุรี!M350"")"),0)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IFERROR(__xludf.DUMMYFUNCTION("IMPORTRANGE(""https://docs.google.com/spreadsheets/d/1SX6NBoVAgQJ6U1MVXOaj8PK2l7WJ3RER9xtqwdhxkhw/edit?usp=sharing"",""ปราจีนบุรี!L351"")"),0)</f>
        <v>0</v>
      </c>
      <c r="M456" s="196"/>
      <c r="N456" s="198">
        <f ca="1">IFERROR(__xludf.DUMMYFUNCTION("IMPORTRANGE(""https://docs.google.com/spreadsheets/d/1SX6NBoVAgQJ6U1MVXOaj8PK2l7WJ3RER9xtqwdhxkhw/edit?usp=sharing"",""ปราจีนบุรี!M351"")"),0)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IFERROR(__xludf.DUMMYFUNCTION("IMPORTRANGE(""https://docs.google.com/spreadsheets/d/1SX6NBoVAgQJ6U1MVXOaj8PK2l7WJ3RER9xtqwdhxkhw/edit?usp=sharing"",""ปราจีนบุรี!L352"")"),57554)</f>
        <v>57554</v>
      </c>
      <c r="M457" s="196"/>
      <c r="N457" s="198">
        <f ca="1">IFERROR(__xludf.DUMMYFUNCTION("IMPORTRANGE(""https://docs.google.com/spreadsheets/d/1SX6NBoVAgQJ6U1MVXOaj8PK2l7WJ3RER9xtqwdhxkhw/edit?usp=sharing"",""ปราจีนบุรี!M352"")"),0)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IFERROR(__xludf.DUMMYFUNCTION("IMPORTRANGE(""https://docs.google.com/spreadsheets/d/1SX6NBoVAgQJ6U1MVXOaj8PK2l7WJ3RER9xtqwdhxkhw/edit?usp=sharing"",""ปราจีนบุรี!L353"")"),0)</f>
        <v>0</v>
      </c>
      <c r="M458" s="198"/>
      <c r="N458" s="198">
        <f ca="1">IFERROR(__xludf.DUMMYFUNCTION("IMPORTRANGE(""https://docs.google.com/spreadsheets/d/1SX6NBoVAgQJ6U1MVXOaj8PK2l7WJ3RER9xtqwdhxkhw/edit?usp=sharing"",""ปราจีนบุรี!M353"")"),0)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IFERROR(__xludf.DUMMYFUNCTION("IMPORTRANGE(""https://docs.google.com/spreadsheets/d/1SX6NBoVAgQJ6U1MVXOaj8PK2l7WJ3RER9xtqwdhxkhw/edit?usp=sharing"",""ปราจีนบุรี!L354"")"),57554)</f>
        <v>57554</v>
      </c>
      <c r="M459" s="198"/>
      <c r="N459" s="198">
        <f ca="1">IFERROR(__xludf.DUMMYFUNCTION("IMPORTRANGE(""https://docs.google.com/spreadsheets/d/1SX6NBoVAgQJ6U1MVXOaj8PK2l7WJ3RER9xtqwdhxkhw/edit?usp=sharing"",""ปราจีนบุรี!M354"")"),0)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IFERROR(__xludf.DUMMYFUNCTION("IMPORTRANGE(""https://docs.google.com/spreadsheets/d/1SX6NBoVAgQJ6U1MVXOaj8PK2l7WJ3RER9xtqwdhxkhw/edit?usp=sharing"",""ปราจีนบุรี!M355"")"),0)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IFERROR(__xludf.DUMMYFUNCTION("IMPORTRANGE(""https://docs.google.com/spreadsheets/d/1SX6NBoVAgQJ6U1MVXOaj8PK2l7WJ3RER9xtqwdhxkhw/edit?usp=sharing"",""ปราจีนบุรี!M356"")"),0)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IFERROR(__xludf.DUMMYFUNCTION("IMPORTRANGE(""https://docs.google.com/spreadsheets/d/1SX6NBoVAgQJ6U1MVXOaj8PK2l7WJ3RER9xtqwdhxkhw/edit?usp=sharing"",""ปราจีนบุรี!M357"")"),0)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IFERROR(__xludf.DUMMYFUNCTION("IMPORTRANGE(""https://docs.google.com/spreadsheets/d/1SX6NBoVAgQJ6U1MVXOaj8PK2l7WJ3RER9xtqwdhxkhw/edit?usp=sharing"",""ปราจีนบุรี!M358"")"),0)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IFERROR(__xludf.DUMMYFUNCTION("IMPORTRANGE(""https://docs.google.com/spreadsheets/d/1SX6NBoVAgQJ6U1MVXOaj8PK2l7WJ3RER9xtqwdhxkhw/edit?usp=sharing"",""ปราจีนบุรี!I359"")"),2262)</f>
        <v>2262</v>
      </c>
      <c r="J464" s="291">
        <f ca="1">IFERROR(__xludf.DUMMYFUNCTION("IMPORTRANGE(""https://docs.google.com/spreadsheets/d/1SX6NBoVAgQJ6U1MVXOaj8PK2l7WJ3RER9xtqwdhxkhw/edit?usp=sharing"",""ปราจีนบุรี!J359"")"),0)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IFERROR(__xludf.DUMMYFUNCTION("IMPORTRANGE(""https://docs.google.com/spreadsheets/d/1SX6NBoVAgQJ6U1MVXOaj8PK2l7WJ3RER9xtqwdhxkhw/edit?usp=sharing"",""ปราจีนบุรี!I360"")"),2262)</f>
        <v>2262</v>
      </c>
      <c r="J465" s="428">
        <f ca="1">IFERROR(__xludf.DUMMYFUNCTION("IMPORTRANGE(""https://docs.google.com/spreadsheets/d/1SX6NBoVAgQJ6U1MVXOaj8PK2l7WJ3RER9xtqwdhxkhw/edit?usp=sharing"",""ปราจีนบุรี!J360"")"),0)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IFERROR(__xludf.DUMMYFUNCTION("IMPORTRANGE(""https://docs.google.com/spreadsheets/d/1SX6NBoVAgQJ6U1MVXOaj8PK2l7WJ3RER9xtqwdhxkhw/edit?usp=sharing"",""ปราจีนบุรี!I361"")"),142)</f>
        <v>142</v>
      </c>
      <c r="J466" s="428">
        <f ca="1">IFERROR(__xludf.DUMMYFUNCTION("IMPORTRANGE(""https://docs.google.com/spreadsheets/d/1SX6NBoVAgQJ6U1MVXOaj8PK2l7WJ3RER9xtqwdhxkhw/edit?usp=sharing"",""ปราจีนบุรี!J361"")"),0)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IFERROR(__xludf.DUMMYFUNCTION("IMPORTRANGE(""https://docs.google.com/spreadsheets/d/1SX6NBoVAgQJ6U1MVXOaj8PK2l7WJ3RER9xtqwdhxkhw/edit?usp=sharing"",""ปราจีนบุรี!I362"")"),0)</f>
        <v>0</v>
      </c>
      <c r="J467" s="219">
        <f ca="1">IFERROR(__xludf.DUMMYFUNCTION("IMPORTRANGE(""https://docs.google.com/spreadsheets/d/1SX6NBoVAgQJ6U1MVXOaj8PK2l7WJ3RER9xtqwdhxkhw/edit?usp=sharing"",""ปราจีนบุรี!J362"")"),0)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IFERROR(__xludf.DUMMYFUNCTION("IMPORTRANGE(""https://docs.google.com/spreadsheets/d/1SX6NBoVAgQJ6U1MVXOaj8PK2l7WJ3RER9xtqwdhxkhw/edit?usp=sharing"",""ปราจีนบุรี!I363"")"),0)</f>
        <v>0</v>
      </c>
      <c r="J468" s="219">
        <f ca="1">IFERROR(__xludf.DUMMYFUNCTION("IMPORTRANGE(""https://docs.google.com/spreadsheets/d/1SX6NBoVAgQJ6U1MVXOaj8PK2l7WJ3RER9xtqwdhxkhw/edit?usp=sharing"",""ปราจีนบุรี!J363"")"),0)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IFERROR(__xludf.DUMMYFUNCTION("IMPORTRANGE(""https://docs.google.com/spreadsheets/d/1SX6NBoVAgQJ6U1MVXOaj8PK2l7WJ3RER9xtqwdhxkhw/edit?usp=sharing"",""ปราจีนบุรี!I364"")"),0)</f>
        <v>0</v>
      </c>
      <c r="J469" s="219">
        <f ca="1">IFERROR(__xludf.DUMMYFUNCTION("IMPORTRANGE(""https://docs.google.com/spreadsheets/d/1SX6NBoVAgQJ6U1MVXOaj8PK2l7WJ3RER9xtqwdhxkhw/edit?usp=sharing"",""ปราจีนบุรี!J364"")"),0)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IFERROR(__xludf.DUMMYFUNCTION("IMPORTRANGE(""https://docs.google.com/spreadsheets/d/1SX6NBoVAgQJ6U1MVXOaj8PK2l7WJ3RER9xtqwdhxkhw/edit?usp=sharing"",""ปราจีนบุรี!I365"")"),0)</f>
        <v>0</v>
      </c>
      <c r="J470" s="219">
        <f ca="1">IFERROR(__xludf.DUMMYFUNCTION("IMPORTRANGE(""https://docs.google.com/spreadsheets/d/1SX6NBoVAgQJ6U1MVXOaj8PK2l7WJ3RER9xtqwdhxkhw/edit?usp=sharing"",""ปราจีนบุรี!J365"")"),0)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IFERROR(__xludf.DUMMYFUNCTION("IMPORTRANGE(""https://docs.google.com/spreadsheets/d/1SX6NBoVAgQJ6U1MVXOaj8PK2l7WJ3RER9xtqwdhxkhw/edit?usp=sharing"",""ปราจีนบุรี!I366"")"),0)</f>
        <v>0</v>
      </c>
      <c r="J471" s="219">
        <f ca="1">IFERROR(__xludf.DUMMYFUNCTION("IMPORTRANGE(""https://docs.google.com/spreadsheets/d/1SX6NBoVAgQJ6U1MVXOaj8PK2l7WJ3RER9xtqwdhxkhw/edit?usp=sharing"",""ปราจีนบุรี!J366"")"),0)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IFERROR(__xludf.DUMMYFUNCTION("IMPORTRANGE(""https://docs.google.com/spreadsheets/d/1SX6NBoVAgQJ6U1MVXOaj8PK2l7WJ3RER9xtqwdhxkhw/edit?usp=sharing"",""ปราจีนบุรี!I367"")"),0)</f>
        <v>0</v>
      </c>
      <c r="J472" s="219">
        <f ca="1">IFERROR(__xludf.DUMMYFUNCTION("IMPORTRANGE(""https://docs.google.com/spreadsheets/d/1SX6NBoVAgQJ6U1MVXOaj8PK2l7WJ3RER9xtqwdhxkhw/edit?usp=sharing"",""ปราจีนบุรี!J367"")"),0)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IFERROR(__xludf.DUMMYFUNCTION("IMPORTRANGE(""https://docs.google.com/spreadsheets/d/1SX6NBoVAgQJ6U1MVXOaj8PK2l7WJ3RER9xtqwdhxkhw/edit?usp=sharing"",""ปราจีนบุรี!I368"")"),2262)</f>
        <v>2262</v>
      </c>
      <c r="J473" s="428">
        <f ca="1">IFERROR(__xludf.DUMMYFUNCTION("IMPORTRANGE(""https://docs.google.com/spreadsheets/d/1SX6NBoVAgQJ6U1MVXOaj8PK2l7WJ3RER9xtqwdhxkhw/edit?usp=sharing"",""ปราจีนบุรี!J368"")"),0)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IFERROR(__xludf.DUMMYFUNCTION("IMPORTRANGE(""https://docs.google.com/spreadsheets/d/1SX6NBoVAgQJ6U1MVXOaj8PK2l7WJ3RER9xtqwdhxkhw/edit?usp=sharing"",""ปราจีนบุรี!I369"")"),142)</f>
        <v>142</v>
      </c>
      <c r="J474" s="428">
        <f ca="1">IFERROR(__xludf.DUMMYFUNCTION("IMPORTRANGE(""https://docs.google.com/spreadsheets/d/1SX6NBoVAgQJ6U1MVXOaj8PK2l7WJ3RER9xtqwdhxkhw/edit?usp=sharing"",""ปราจีนบุรี!J369"")"),0)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IFERROR(__xludf.DUMMYFUNCTION("IMPORTRANGE(""https://docs.google.com/spreadsheets/d/1SX6NBoVAgQJ6U1MVXOaj8PK2l7WJ3RER9xtqwdhxkhw/edit?usp=sharing"",""ปราจีนบุรี!I370"")"),0)</f>
        <v>0</v>
      </c>
      <c r="J475" s="219">
        <f ca="1">IFERROR(__xludf.DUMMYFUNCTION("IMPORTRANGE(""https://docs.google.com/spreadsheets/d/1SX6NBoVAgQJ6U1MVXOaj8PK2l7WJ3RER9xtqwdhxkhw/edit?usp=sharing"",""ปราจีนบุรี!J370"")"),0)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IFERROR(__xludf.DUMMYFUNCTION("IMPORTRANGE(""https://docs.google.com/spreadsheets/d/1SX6NBoVAgQJ6U1MVXOaj8PK2l7WJ3RER9xtqwdhxkhw/edit?usp=sharing"",""ปราจีนบุรี!I371"")"),0)</f>
        <v>0</v>
      </c>
      <c r="J476" s="219">
        <f ca="1">IFERROR(__xludf.DUMMYFUNCTION("IMPORTRANGE(""https://docs.google.com/spreadsheets/d/1SX6NBoVAgQJ6U1MVXOaj8PK2l7WJ3RER9xtqwdhxkhw/edit?usp=sharing"",""ปราจีนบุรี!J371"")"),0)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IFERROR(__xludf.DUMMYFUNCTION("IMPORTRANGE(""https://docs.google.com/spreadsheets/d/1SX6NBoVAgQJ6U1MVXOaj8PK2l7WJ3RER9xtqwdhxkhw/edit?usp=sharing"",""ปราจีนบุรี!I372"")"),0)</f>
        <v>0</v>
      </c>
      <c r="J477" s="219">
        <f ca="1">IFERROR(__xludf.DUMMYFUNCTION("IMPORTRANGE(""https://docs.google.com/spreadsheets/d/1SX6NBoVAgQJ6U1MVXOaj8PK2l7WJ3RER9xtqwdhxkhw/edit?usp=sharing"",""ปราจีนบุรี!J372"")"),0)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IFERROR(__xludf.DUMMYFUNCTION("IMPORTRANGE(""https://docs.google.com/spreadsheets/d/1SX6NBoVAgQJ6U1MVXOaj8PK2l7WJ3RER9xtqwdhxkhw/edit?usp=sharing"",""ปราจีนบุรี!I373"")"),0)</f>
        <v>0</v>
      </c>
      <c r="J478" s="219">
        <f ca="1">IFERROR(__xludf.DUMMYFUNCTION("IMPORTRANGE(""https://docs.google.com/spreadsheets/d/1SX6NBoVAgQJ6U1MVXOaj8PK2l7WJ3RER9xtqwdhxkhw/edit?usp=sharing"",""ปราจีนบุรี!J373"")"),0)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IFERROR(__xludf.DUMMYFUNCTION("IMPORTRANGE(""https://docs.google.com/spreadsheets/d/1SX6NBoVAgQJ6U1MVXOaj8PK2l7WJ3RER9xtqwdhxkhw/edit?usp=sharing"",""ปราจีนบุรี!I374"")"),0)</f>
        <v>0</v>
      </c>
      <c r="J479" s="219">
        <f ca="1">IFERROR(__xludf.DUMMYFUNCTION("IMPORTRANGE(""https://docs.google.com/spreadsheets/d/1SX6NBoVAgQJ6U1MVXOaj8PK2l7WJ3RER9xtqwdhxkhw/edit?usp=sharing"",""ปราจีนบุรี!J374"")"),0)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IFERROR(__xludf.DUMMYFUNCTION("IMPORTRANGE(""https://docs.google.com/spreadsheets/d/1SX6NBoVAgQJ6U1MVXOaj8PK2l7WJ3RER9xtqwdhxkhw/edit?usp=sharing"",""ปราจีนบุรี!I375"")"),0)</f>
        <v>0</v>
      </c>
      <c r="J480" s="219">
        <f ca="1">IFERROR(__xludf.DUMMYFUNCTION("IMPORTRANGE(""https://docs.google.com/spreadsheets/d/1SX6NBoVAgQJ6U1MVXOaj8PK2l7WJ3RER9xtqwdhxkhw/edit?usp=sharing"",""ปราจีนบุรี!J375"")"),0)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IFERROR(__xludf.DUMMYFUNCTION("IMPORTRANGE(""https://docs.google.com/spreadsheets/d/1SX6NBoVAgQJ6U1MVXOaj8PK2l7WJ3RER9xtqwdhxkhw/edit?usp=sharing"",""ปราจีนบุรี!I376"")"),2262)</f>
        <v>2262</v>
      </c>
      <c r="J481" s="428">
        <f ca="1">IFERROR(__xludf.DUMMYFUNCTION("IMPORTRANGE(""https://docs.google.com/spreadsheets/d/1SX6NBoVAgQJ6U1MVXOaj8PK2l7WJ3RER9xtqwdhxkhw/edit?usp=sharing"",""ปราจีนบุรี!J376"")"),0)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IFERROR(__xludf.DUMMYFUNCTION("IMPORTRANGE(""https://docs.google.com/spreadsheets/d/1SX6NBoVAgQJ6U1MVXOaj8PK2l7WJ3RER9xtqwdhxkhw/edit?usp=sharing"",""ปราจีนบุรี!I377"")"),142)</f>
        <v>142</v>
      </c>
      <c r="J482" s="428">
        <f ca="1">IFERROR(__xludf.DUMMYFUNCTION("IMPORTRANGE(""https://docs.google.com/spreadsheets/d/1SX6NBoVAgQJ6U1MVXOaj8PK2l7WJ3RER9xtqwdhxkhw/edit?usp=sharing"",""ปราจีนบุรี!J377"")"),0)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IFERROR(__xludf.DUMMYFUNCTION("IMPORTRANGE(""https://docs.google.com/spreadsheets/d/1SX6NBoVAgQJ6U1MVXOaj8PK2l7WJ3RER9xtqwdhxkhw/edit?usp=sharing"",""ปราจีนบุรี!I378"")"),0)</f>
        <v>0</v>
      </c>
      <c r="J483" s="219">
        <f ca="1">IFERROR(__xludf.DUMMYFUNCTION("IMPORTRANGE(""https://docs.google.com/spreadsheets/d/1SX6NBoVAgQJ6U1MVXOaj8PK2l7WJ3RER9xtqwdhxkhw/edit?usp=sharing"",""ปราจีนบุรี!J378"")"),0)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IFERROR(__xludf.DUMMYFUNCTION("IMPORTRANGE(""https://docs.google.com/spreadsheets/d/1SX6NBoVAgQJ6U1MVXOaj8PK2l7WJ3RER9xtqwdhxkhw/edit?usp=sharing"",""ปราจีนบุรี!I379"")"),0)</f>
        <v>0</v>
      </c>
      <c r="J484" s="219">
        <f ca="1">IFERROR(__xludf.DUMMYFUNCTION("IMPORTRANGE(""https://docs.google.com/spreadsheets/d/1SX6NBoVAgQJ6U1MVXOaj8PK2l7WJ3RER9xtqwdhxkhw/edit?usp=sharing"",""ปราจีนบุรี!J379"")"),0)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IFERROR(__xludf.DUMMYFUNCTION("IMPORTRANGE(""https://docs.google.com/spreadsheets/d/1SX6NBoVAgQJ6U1MVXOaj8PK2l7WJ3RER9xtqwdhxkhw/edit?usp=sharing"",""ปราจีนบุรี!I380"")"),0)</f>
        <v>0</v>
      </c>
      <c r="J485" s="219">
        <f ca="1">IFERROR(__xludf.DUMMYFUNCTION("IMPORTRANGE(""https://docs.google.com/spreadsheets/d/1SX6NBoVAgQJ6U1MVXOaj8PK2l7WJ3RER9xtqwdhxkhw/edit?usp=sharing"",""ปราจีนบุรี!J380"")"),0)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IFERROR(__xludf.DUMMYFUNCTION("IMPORTRANGE(""https://docs.google.com/spreadsheets/d/1SX6NBoVAgQJ6U1MVXOaj8PK2l7WJ3RER9xtqwdhxkhw/edit?usp=sharing"",""ปราจีนบุรี!I381"")"),0)</f>
        <v>0</v>
      </c>
      <c r="J486" s="219">
        <f ca="1">IFERROR(__xludf.DUMMYFUNCTION("IMPORTRANGE(""https://docs.google.com/spreadsheets/d/1SX6NBoVAgQJ6U1MVXOaj8PK2l7WJ3RER9xtqwdhxkhw/edit?usp=sharing"",""ปราจีนบุรี!J381"")"),0)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IFERROR(__xludf.DUMMYFUNCTION("IMPORTRANGE(""https://docs.google.com/spreadsheets/d/1SX6NBoVAgQJ6U1MVXOaj8PK2l7WJ3RER9xtqwdhxkhw/edit?usp=sharing"",""ปราจีนบุรี!I382"")"),0)</f>
        <v>0</v>
      </c>
      <c r="J487" s="428">
        <f ca="1">IFERROR(__xludf.DUMMYFUNCTION("IMPORTRANGE(""https://docs.google.com/spreadsheets/d/1SX6NBoVAgQJ6U1MVXOaj8PK2l7WJ3RER9xtqwdhxkhw/edit?usp=sharing"",""ปราจีนบุรี!J382"")"),0)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IFERROR(__xludf.DUMMYFUNCTION("IMPORTRANGE(""https://docs.google.com/spreadsheets/d/1SX6NBoVAgQJ6U1MVXOaj8PK2l7WJ3RER9xtqwdhxkhw/edit?usp=sharing"",""ปราจีนบุรี!I383"")"),0)</f>
        <v>0</v>
      </c>
      <c r="J488" s="428">
        <f ca="1">IFERROR(__xludf.DUMMYFUNCTION("IMPORTRANGE(""https://docs.google.com/spreadsheets/d/1SX6NBoVAgQJ6U1MVXOaj8PK2l7WJ3RER9xtqwdhxkhw/edit?usp=sharing"",""ปราจีนบุรี!J383"")"),0)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IFERROR(__xludf.DUMMYFUNCTION("IMPORTRANGE(""https://docs.google.com/spreadsheets/d/1SX6NBoVAgQJ6U1MVXOaj8PK2l7WJ3RER9xtqwdhxkhw/edit?usp=sharing"",""ปราจีนบุรี!I384"")"),0)</f>
        <v>0</v>
      </c>
      <c r="J489" s="219">
        <f ca="1">IFERROR(__xludf.DUMMYFUNCTION("IMPORTRANGE(""https://docs.google.com/spreadsheets/d/1SX6NBoVAgQJ6U1MVXOaj8PK2l7WJ3RER9xtqwdhxkhw/edit?usp=sharing"",""ปราจีนบุรี!J384"")"),0)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IFERROR(__xludf.DUMMYFUNCTION("IMPORTRANGE(""https://docs.google.com/spreadsheets/d/1SX6NBoVAgQJ6U1MVXOaj8PK2l7WJ3RER9xtqwdhxkhw/edit?usp=sharing"",""ปราจีนบุรี!I385"")"),0)</f>
        <v>0</v>
      </c>
      <c r="J490" s="219">
        <f ca="1">IFERROR(__xludf.DUMMYFUNCTION("IMPORTRANGE(""https://docs.google.com/spreadsheets/d/1SX6NBoVAgQJ6U1MVXOaj8PK2l7WJ3RER9xtqwdhxkhw/edit?usp=sharing"",""ปราจีนบุรี!J385"")"),0)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IFERROR(__xludf.DUMMYFUNCTION("IMPORTRANGE(""https://docs.google.com/spreadsheets/d/1SX6NBoVAgQJ6U1MVXOaj8PK2l7WJ3RER9xtqwdhxkhw/edit?usp=sharing"",""ปราจีนบุรี!I386"")"),0)</f>
        <v>0</v>
      </c>
      <c r="J491" s="219">
        <f ca="1">IFERROR(__xludf.DUMMYFUNCTION("IMPORTRANGE(""https://docs.google.com/spreadsheets/d/1SX6NBoVAgQJ6U1MVXOaj8PK2l7WJ3RER9xtqwdhxkhw/edit?usp=sharing"",""ปราจีนบุรี!J386"")"),0)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IFERROR(__xludf.DUMMYFUNCTION("IMPORTRANGE(""https://docs.google.com/spreadsheets/d/1SX6NBoVAgQJ6U1MVXOaj8PK2l7WJ3RER9xtqwdhxkhw/edit?usp=sharing"",""ปราจีนบุรี!I387"")"),0)</f>
        <v>0</v>
      </c>
      <c r="J492" s="219">
        <f ca="1">IFERROR(__xludf.DUMMYFUNCTION("IMPORTRANGE(""https://docs.google.com/spreadsheets/d/1SX6NBoVAgQJ6U1MVXOaj8PK2l7WJ3RER9xtqwdhxkhw/edit?usp=sharing"",""ปราจีนบุรี!J387"")"),0)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IFERROR(__xludf.DUMMYFUNCTION("IMPORTRANGE(""https://docs.google.com/spreadsheets/d/1SX6NBoVAgQJ6U1MVXOaj8PK2l7WJ3RER9xtqwdhxkhw/edit?usp=sharing"",""ปราจีนบุรี!I388"")"),0)</f>
        <v>0</v>
      </c>
      <c r="J493" s="219">
        <f ca="1">IFERROR(__xludf.DUMMYFUNCTION("IMPORTRANGE(""https://docs.google.com/spreadsheets/d/1SX6NBoVAgQJ6U1MVXOaj8PK2l7WJ3RER9xtqwdhxkhw/edit?usp=sharing"",""ปราจีนบุรี!J388"")"),0)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IFERROR(__xludf.DUMMYFUNCTION("IMPORTRANGE(""https://docs.google.com/spreadsheets/d/1SX6NBoVAgQJ6U1MVXOaj8PK2l7WJ3RER9xtqwdhxkhw/edit?usp=sharing"",""ปราจีนบุรี!I389"")"),0)</f>
        <v>0</v>
      </c>
      <c r="J494" s="444">
        <f ca="1">IFERROR(__xludf.DUMMYFUNCTION("IMPORTRANGE(""https://docs.google.com/spreadsheets/d/1SX6NBoVAgQJ6U1MVXOaj8PK2l7WJ3RER9xtqwdhxkhw/edit?usp=sharing"",""ปราจีนบุรี!J389"")"),0)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IFERROR(__xludf.DUMMYFUNCTION("IMPORTRANGE(""https://docs.google.com/spreadsheets/d/1SX6NBoVAgQJ6U1MVXOaj8PK2l7WJ3RER9xtqwdhxkhw/edit?usp=sharing"",""ปราจีนบุรี!I390"")"),0)</f>
        <v>0</v>
      </c>
      <c r="J495" s="444">
        <f ca="1">IFERROR(__xludf.DUMMYFUNCTION("IMPORTRANGE(""https://docs.google.com/spreadsheets/d/1SX6NBoVAgQJ6U1MVXOaj8PK2l7WJ3RER9xtqwdhxkhw/edit?usp=sharing"",""ปราจีนบุรี!J390"")"),0)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IFERROR(__xludf.DUMMYFUNCTION("IMPORTRANGE(""https://docs.google.com/spreadsheets/d/1SX6NBoVAgQJ6U1MVXOaj8PK2l7WJ3RER9xtqwdhxkhw/edit?usp=sharing"",""ปราจีนบุรี!I391"")"),0)</f>
        <v>0</v>
      </c>
      <c r="J496" s="444">
        <f ca="1">IFERROR(__xludf.DUMMYFUNCTION("IMPORTRANGE(""https://docs.google.com/spreadsheets/d/1SX6NBoVAgQJ6U1MVXOaj8PK2l7WJ3RER9xtqwdhxkhw/edit?usp=sharing"",""ปราจีนบุรี!J391"")"),0)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IFERROR(__xludf.DUMMYFUNCTION("IMPORTRANGE(""https://docs.google.com/spreadsheets/d/1SX6NBoVAgQJ6U1MVXOaj8PK2l7WJ3RER9xtqwdhxkhw/edit?usp=sharing"",""ปราจีนบุรี!I392"")"),495)</f>
        <v>495</v>
      </c>
      <c r="J497" s="451">
        <f ca="1">IFERROR(__xludf.DUMMYFUNCTION("IMPORTRANGE(""https://docs.google.com/spreadsheets/d/1SX6NBoVAgQJ6U1MVXOaj8PK2l7WJ3RER9xtqwdhxkhw/edit?usp=sharing"",""ปราจีนบุรี!J392"")"),0)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IFERROR(__xludf.DUMMYFUNCTION("IMPORTRANGE(""https://docs.google.com/spreadsheets/d/1SX6NBoVAgQJ6U1MVXOaj8PK2l7WJ3RER9xtqwdhxkhw/edit?usp=sharing"",""ปราจีนบุรี!I393"")"),495)</f>
        <v>495</v>
      </c>
      <c r="J498" s="428">
        <f ca="1">IFERROR(__xludf.DUMMYFUNCTION("IMPORTRANGE(""https://docs.google.com/spreadsheets/d/1SX6NBoVAgQJ6U1MVXOaj8PK2l7WJ3RER9xtqwdhxkhw/edit?usp=sharing"",""ปราจีนบุรี!J393"")"),0)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IFERROR(__xludf.DUMMYFUNCTION("IMPORTRANGE(""https://docs.google.com/spreadsheets/d/1SX6NBoVAgQJ6U1MVXOaj8PK2l7WJ3RER9xtqwdhxkhw/edit?usp=sharing"",""ปราจีนบุรี!I394"")"),17)</f>
        <v>17</v>
      </c>
      <c r="J499" s="428">
        <f ca="1">IFERROR(__xludf.DUMMYFUNCTION("IMPORTRANGE(""https://docs.google.com/spreadsheets/d/1SX6NBoVAgQJ6U1MVXOaj8PK2l7WJ3RER9xtqwdhxkhw/edit?usp=sharing"",""ปราจีนบุรี!J394"")"),0)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IFERROR(__xludf.DUMMYFUNCTION("IMPORTRANGE(""https://docs.google.com/spreadsheets/d/1SX6NBoVAgQJ6U1MVXOaj8PK2l7WJ3RER9xtqwdhxkhw/edit?usp=sharing"",""ปราจีนบุรี!I395"")"),0)</f>
        <v>0</v>
      </c>
      <c r="J500" s="194">
        <f ca="1">IFERROR(__xludf.DUMMYFUNCTION("IMPORTRANGE(""https://docs.google.com/spreadsheets/d/1SX6NBoVAgQJ6U1MVXOaj8PK2l7WJ3RER9xtqwdhxkhw/edit?usp=sharing"",""ปราจีนบุรี!J395"")"),0)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IFERROR(__xludf.DUMMYFUNCTION("IMPORTRANGE(""https://docs.google.com/spreadsheets/d/1SX6NBoVAgQJ6U1MVXOaj8PK2l7WJ3RER9xtqwdhxkhw/edit?usp=sharing"",""ปราจีนบุรี!I396"")"),0)</f>
        <v>0</v>
      </c>
      <c r="J501" s="194">
        <f ca="1">IFERROR(__xludf.DUMMYFUNCTION("IMPORTRANGE(""https://docs.google.com/spreadsheets/d/1SX6NBoVAgQJ6U1MVXOaj8PK2l7WJ3RER9xtqwdhxkhw/edit?usp=sharing"",""ปราจีนบุรี!J396"")"),0)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IFERROR(__xludf.DUMMYFUNCTION("IMPORTRANGE(""https://docs.google.com/spreadsheets/d/1SX6NBoVAgQJ6U1MVXOaj8PK2l7WJ3RER9xtqwdhxkhw/edit?usp=sharing"",""ปราจีนบุรี!I397"")"),0)</f>
        <v>0</v>
      </c>
      <c r="J502" s="219">
        <f ca="1">IFERROR(__xludf.DUMMYFUNCTION("IMPORTRANGE(""https://docs.google.com/spreadsheets/d/1SX6NBoVAgQJ6U1MVXOaj8PK2l7WJ3RER9xtqwdhxkhw/edit?usp=sharing"",""ปราจีนบุรี!J397"")"),0)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IFERROR(__xludf.DUMMYFUNCTION("IMPORTRANGE(""https://docs.google.com/spreadsheets/d/1SX6NBoVAgQJ6U1MVXOaj8PK2l7WJ3RER9xtqwdhxkhw/edit?usp=sharing"",""ปราจีนบุรี!I398"")"),0)</f>
        <v>0</v>
      </c>
      <c r="J503" s="219">
        <f ca="1">IFERROR(__xludf.DUMMYFUNCTION("IMPORTRANGE(""https://docs.google.com/spreadsheets/d/1SX6NBoVAgQJ6U1MVXOaj8PK2l7WJ3RER9xtqwdhxkhw/edit?usp=sharing"",""ปราจีนบุรี!J398"")"),0)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IFERROR(__xludf.DUMMYFUNCTION("IMPORTRANGE(""https://docs.google.com/spreadsheets/d/1SX6NBoVAgQJ6U1MVXOaj8PK2l7WJ3RER9xtqwdhxkhw/edit?usp=sharing"",""ปราจีนบุรี!I399"")"),0)</f>
        <v>0</v>
      </c>
      <c r="J504" s="219">
        <f ca="1">IFERROR(__xludf.DUMMYFUNCTION("IMPORTRANGE(""https://docs.google.com/spreadsheets/d/1SX6NBoVAgQJ6U1MVXOaj8PK2l7WJ3RER9xtqwdhxkhw/edit?usp=sharing"",""ปราจีนบุรี!J399"")"),0)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IFERROR(__xludf.DUMMYFUNCTION("IMPORTRANGE(""https://docs.google.com/spreadsheets/d/1SX6NBoVAgQJ6U1MVXOaj8PK2l7WJ3RER9xtqwdhxkhw/edit?usp=sharing"",""ปราจีนบุรี!I400"")"),0)</f>
        <v>0</v>
      </c>
      <c r="J505" s="219">
        <f ca="1">IFERROR(__xludf.DUMMYFUNCTION("IMPORTRANGE(""https://docs.google.com/spreadsheets/d/1SX6NBoVAgQJ6U1MVXOaj8PK2l7WJ3RER9xtqwdhxkhw/edit?usp=sharing"",""ปราจีนบุรี!J400"")"),0)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IFERROR(__xludf.DUMMYFUNCTION("IMPORTRANGE(""https://docs.google.com/spreadsheets/d/1SX6NBoVAgQJ6U1MVXOaj8PK2l7WJ3RER9xtqwdhxkhw/edit?usp=sharing"",""ปราจีนบุรี!I401"")"),0)</f>
        <v>0</v>
      </c>
      <c r="J506" s="219">
        <f ca="1">IFERROR(__xludf.DUMMYFUNCTION("IMPORTRANGE(""https://docs.google.com/spreadsheets/d/1SX6NBoVAgQJ6U1MVXOaj8PK2l7WJ3RER9xtqwdhxkhw/edit?usp=sharing"",""ปราจีนบุรี!J401"")"),0)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IFERROR(__xludf.DUMMYFUNCTION("IMPORTRANGE(""https://docs.google.com/spreadsheets/d/1SX6NBoVAgQJ6U1MVXOaj8PK2l7WJ3RER9xtqwdhxkhw/edit?usp=sharing"",""ปราจีนบุรี!I402"")"),0)</f>
        <v>0</v>
      </c>
      <c r="J507" s="219">
        <f ca="1">IFERROR(__xludf.DUMMYFUNCTION("IMPORTRANGE(""https://docs.google.com/spreadsheets/d/1SX6NBoVAgQJ6U1MVXOaj8PK2l7WJ3RER9xtqwdhxkhw/edit?usp=sharing"",""ปราจีนบุรี!J402"")"),0)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IFERROR(__xludf.DUMMYFUNCTION("IMPORTRANGE(""https://docs.google.com/spreadsheets/d/1SX6NBoVAgQJ6U1MVXOaj8PK2l7WJ3RER9xtqwdhxkhw/edit?usp=sharing"",""ปราจีนบุรี!I403"")"),0)</f>
        <v>0</v>
      </c>
      <c r="J508" s="194">
        <f ca="1">IFERROR(__xludf.DUMMYFUNCTION("IMPORTRANGE(""https://docs.google.com/spreadsheets/d/1SX6NBoVAgQJ6U1MVXOaj8PK2l7WJ3RER9xtqwdhxkhw/edit?usp=sharing"",""ปราจีนบุรี!J403"")"),0)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IFERROR(__xludf.DUMMYFUNCTION("IMPORTRANGE(""https://docs.google.com/spreadsheets/d/1SX6NBoVAgQJ6U1MVXOaj8PK2l7WJ3RER9xtqwdhxkhw/edit?usp=sharing"",""ปราจีนบุรี!I404"")"),0)</f>
        <v>0</v>
      </c>
      <c r="J509" s="194">
        <f ca="1">IFERROR(__xludf.DUMMYFUNCTION("IMPORTRANGE(""https://docs.google.com/spreadsheets/d/1SX6NBoVAgQJ6U1MVXOaj8PK2l7WJ3RER9xtqwdhxkhw/edit?usp=sharing"",""ปราจีนบุรี!J404"")"),0)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IFERROR(__xludf.DUMMYFUNCTION("IMPORTRANGE(""https://docs.google.com/spreadsheets/d/1SX6NBoVAgQJ6U1MVXOaj8PK2l7WJ3RER9xtqwdhxkhw/edit?usp=sharing"",""ปราจีนบุรี!I405"")"),0)</f>
        <v>0</v>
      </c>
      <c r="J510" s="219">
        <f ca="1">IFERROR(__xludf.DUMMYFUNCTION("IMPORTRANGE(""https://docs.google.com/spreadsheets/d/1SX6NBoVAgQJ6U1MVXOaj8PK2l7WJ3RER9xtqwdhxkhw/edit?usp=sharing"",""ปราจีนบุรี!J405"")"),0)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IFERROR(__xludf.DUMMYFUNCTION("IMPORTRANGE(""https://docs.google.com/spreadsheets/d/1SX6NBoVAgQJ6U1MVXOaj8PK2l7WJ3RER9xtqwdhxkhw/edit?usp=sharing"",""ปราจีนบุรี!I406"")"),0)</f>
        <v>0</v>
      </c>
      <c r="J511" s="219">
        <f ca="1">IFERROR(__xludf.DUMMYFUNCTION("IMPORTRANGE(""https://docs.google.com/spreadsheets/d/1SX6NBoVAgQJ6U1MVXOaj8PK2l7WJ3RER9xtqwdhxkhw/edit?usp=sharing"",""ปราจีนบุรี!J406"")"),0)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IFERROR(__xludf.DUMMYFUNCTION("IMPORTRANGE(""https://docs.google.com/spreadsheets/d/1SX6NBoVAgQJ6U1MVXOaj8PK2l7WJ3RER9xtqwdhxkhw/edit?usp=sharing"",""ปราจีนบุรี!I407"")"),0)</f>
        <v>0</v>
      </c>
      <c r="J512" s="219">
        <f ca="1">IFERROR(__xludf.DUMMYFUNCTION("IMPORTRANGE(""https://docs.google.com/spreadsheets/d/1SX6NBoVAgQJ6U1MVXOaj8PK2l7WJ3RER9xtqwdhxkhw/edit?usp=sharing"",""ปราจีนบุรี!J407"")"),0)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IFERROR(__xludf.DUMMYFUNCTION("IMPORTRANGE(""https://docs.google.com/spreadsheets/d/1SX6NBoVAgQJ6U1MVXOaj8PK2l7WJ3RER9xtqwdhxkhw/edit?usp=sharing"",""ปราจีนบุรี!I408"")"),0)</f>
        <v>0</v>
      </c>
      <c r="J513" s="219">
        <f ca="1">IFERROR(__xludf.DUMMYFUNCTION("IMPORTRANGE(""https://docs.google.com/spreadsheets/d/1SX6NBoVAgQJ6U1MVXOaj8PK2l7WJ3RER9xtqwdhxkhw/edit?usp=sharing"",""ปราจีนบุรี!J408"")"),0)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IFERROR(__xludf.DUMMYFUNCTION("IMPORTRANGE(""https://docs.google.com/spreadsheets/d/1SX6NBoVAgQJ6U1MVXOaj8PK2l7WJ3RER9xtqwdhxkhw/edit?usp=sharing"",""ปราจีนบุรี!I409"")"),0)</f>
        <v>0</v>
      </c>
      <c r="J514" s="219">
        <f ca="1">IFERROR(__xludf.DUMMYFUNCTION("IMPORTRANGE(""https://docs.google.com/spreadsheets/d/1SX6NBoVAgQJ6U1MVXOaj8PK2l7WJ3RER9xtqwdhxkhw/edit?usp=sharing"",""ปราจีนบุรี!J409"")"),0)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IFERROR(__xludf.DUMMYFUNCTION("IMPORTRANGE(""https://docs.google.com/spreadsheets/d/1SX6NBoVAgQJ6U1MVXOaj8PK2l7WJ3RER9xtqwdhxkhw/edit?usp=sharing"",""ปราจีนบุรี!I410"")"),0)</f>
        <v>0</v>
      </c>
      <c r="J515" s="219">
        <f ca="1">IFERROR(__xludf.DUMMYFUNCTION("IMPORTRANGE(""https://docs.google.com/spreadsheets/d/1SX6NBoVAgQJ6U1MVXOaj8PK2l7WJ3RER9xtqwdhxkhw/edit?usp=sharing"",""ปราจีนบุรี!J410"")"),0)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IFERROR(__xludf.DUMMYFUNCTION("IMPORTRANGE(""https://docs.google.com/spreadsheets/d/1SX6NBoVAgQJ6U1MVXOaj8PK2l7WJ3RER9xtqwdhxkhw/edit?usp=sharing"",""ปราจีนบุรี!I411"")"),0)</f>
        <v>0</v>
      </c>
      <c r="J516" s="291">
        <f ca="1">IFERROR(__xludf.DUMMYFUNCTION("IMPORTRANGE(""https://docs.google.com/spreadsheets/d/1SX6NBoVAgQJ6U1MVXOaj8PK2l7WJ3RER9xtqwdhxkhw/edit?usp=sharing"",""ปราจีนบุรี!J411"")"),0)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IFERROR(__xludf.DUMMYFUNCTION("IMPORTRANGE(""https://docs.google.com/spreadsheets/d/1SX6NBoVAgQJ6U1MVXOaj8PK2l7WJ3RER9xtqwdhxkhw/edit?usp=sharing"",""ปราจีนบุรี!I412"")"),0)</f>
        <v>0</v>
      </c>
      <c r="J517" s="304">
        <f ca="1">IFERROR(__xludf.DUMMYFUNCTION("IMPORTRANGE(""https://docs.google.com/spreadsheets/d/1SX6NBoVAgQJ6U1MVXOaj8PK2l7WJ3RER9xtqwdhxkhw/edit?usp=sharing"",""ปราจีนบุรี!J412"")"),0)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IFERROR(__xludf.DUMMYFUNCTION("IMPORTRANGE(""https://docs.google.com/spreadsheets/d/1SX6NBoVAgQJ6U1MVXOaj8PK2l7WJ3RER9xtqwdhxkhw/edit?usp=sharing"",""ปราจีนบุรี!I413"")"),0)</f>
        <v>0</v>
      </c>
      <c r="J518" s="304">
        <f ca="1">IFERROR(__xludf.DUMMYFUNCTION("IMPORTRANGE(""https://docs.google.com/spreadsheets/d/1SX6NBoVAgQJ6U1MVXOaj8PK2l7WJ3RER9xtqwdhxkhw/edit?usp=sharing"",""ปราจีนบุรี!J413"")"),0)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IFERROR(__xludf.DUMMYFUNCTION("IMPORTRANGE(""https://docs.google.com/spreadsheets/d/1SX6NBoVAgQJ6U1MVXOaj8PK2l7WJ3RER9xtqwdhxkhw/edit?usp=sharing"",""ปราจีนบุรี!I414"")"),0)</f>
        <v>0</v>
      </c>
      <c r="J519" s="218">
        <f ca="1">IFERROR(__xludf.DUMMYFUNCTION("IMPORTRANGE(""https://docs.google.com/spreadsheets/d/1SX6NBoVAgQJ6U1MVXOaj8PK2l7WJ3RER9xtqwdhxkhw/edit?usp=sharing"",""ปราจีนบุรี!J414"")"),0)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IFERROR(__xludf.DUMMYFUNCTION("IMPORTRANGE(""https://docs.google.com/spreadsheets/d/1SX6NBoVAgQJ6U1MVXOaj8PK2l7WJ3RER9xtqwdhxkhw/edit?usp=sharing"",""ปราจีนบุรี!I415"")"),0)</f>
        <v>0</v>
      </c>
      <c r="J520" s="218">
        <f ca="1">IFERROR(__xludf.DUMMYFUNCTION("IMPORTRANGE(""https://docs.google.com/spreadsheets/d/1SX6NBoVAgQJ6U1MVXOaj8PK2l7WJ3RER9xtqwdhxkhw/edit?usp=sharing"",""ปราจีนบุรี!J415"")"),0)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IFERROR(__xludf.DUMMYFUNCTION("IMPORTRANGE(""https://docs.google.com/spreadsheets/d/1SX6NBoVAgQJ6U1MVXOaj8PK2l7WJ3RER9xtqwdhxkhw/edit?usp=sharing"",""ปราจีนบุรี!I416"")"),0)</f>
        <v>0</v>
      </c>
      <c r="J521" s="218">
        <f ca="1">IFERROR(__xludf.DUMMYFUNCTION("IMPORTRANGE(""https://docs.google.com/spreadsheets/d/1SX6NBoVAgQJ6U1MVXOaj8PK2l7WJ3RER9xtqwdhxkhw/edit?usp=sharing"",""ปราจีนบุรี!J416"")"),0)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IFERROR(__xludf.DUMMYFUNCTION("IMPORTRANGE(""https://docs.google.com/spreadsheets/d/1SX6NBoVAgQJ6U1MVXOaj8PK2l7WJ3RER9xtqwdhxkhw/edit?usp=sharing"",""ปราจีนบุรี!I417"")"),0)</f>
        <v>0</v>
      </c>
      <c r="J522" s="218">
        <f ca="1">IFERROR(__xludf.DUMMYFUNCTION("IMPORTRANGE(""https://docs.google.com/spreadsheets/d/1SX6NBoVAgQJ6U1MVXOaj8PK2l7WJ3RER9xtqwdhxkhw/edit?usp=sharing"",""ปราจีนบุรี!J417"")"),0)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IFERROR(__xludf.DUMMYFUNCTION("IMPORTRANGE(""https://docs.google.com/spreadsheets/d/1SX6NBoVAgQJ6U1MVXOaj8PK2l7WJ3RER9xtqwdhxkhw/edit?usp=sharing"",""ปราจีนบุรี!I418"")"),0)</f>
        <v>0</v>
      </c>
      <c r="J523" s="218">
        <f ca="1">IFERROR(__xludf.DUMMYFUNCTION("IMPORTRANGE(""https://docs.google.com/spreadsheets/d/1SX6NBoVAgQJ6U1MVXOaj8PK2l7WJ3RER9xtqwdhxkhw/edit?usp=sharing"",""ปราจีนบุรี!J418"")"),0)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IFERROR(__xludf.DUMMYFUNCTION("IMPORTRANGE(""https://docs.google.com/spreadsheets/d/1SX6NBoVAgQJ6U1MVXOaj8PK2l7WJ3RER9xtqwdhxkhw/edit?usp=sharing"",""ปราจีนบุรี!I419"")"),0)</f>
        <v>0</v>
      </c>
      <c r="J524" s="218">
        <f ca="1">IFERROR(__xludf.DUMMYFUNCTION("IMPORTRANGE(""https://docs.google.com/spreadsheets/d/1SX6NBoVAgQJ6U1MVXOaj8PK2l7WJ3RER9xtqwdhxkhw/edit?usp=sharing"",""ปราจีนบุรี!J419"")"),0)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IFERROR(__xludf.DUMMYFUNCTION("IMPORTRANGE(""https://docs.google.com/spreadsheets/d/1SX6NBoVAgQJ6U1MVXOaj8PK2l7WJ3RER9xtqwdhxkhw/edit?usp=sharing"",""ปราจีนบุรี!I420"")"),0)</f>
        <v>0</v>
      </c>
      <c r="J525" s="304">
        <f ca="1">IFERROR(__xludf.DUMMYFUNCTION("IMPORTRANGE(""https://docs.google.com/spreadsheets/d/1SX6NBoVAgQJ6U1MVXOaj8PK2l7WJ3RER9xtqwdhxkhw/edit?usp=sharing"",""ปราจีนบุรี!J420"")"),0)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IFERROR(__xludf.DUMMYFUNCTION("IMPORTRANGE(""https://docs.google.com/spreadsheets/d/1SX6NBoVAgQJ6U1MVXOaj8PK2l7WJ3RER9xtqwdhxkhw/edit?usp=sharing"",""ปราจีนบุรี!I421"")"),0)</f>
        <v>0</v>
      </c>
      <c r="J526" s="304">
        <f ca="1">IFERROR(__xludf.DUMMYFUNCTION("IMPORTRANGE(""https://docs.google.com/spreadsheets/d/1SX6NBoVAgQJ6U1MVXOaj8PK2l7WJ3RER9xtqwdhxkhw/edit?usp=sharing"",""ปราจีนบุรี!J421"")"),0)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IFERROR(__xludf.DUMMYFUNCTION("IMPORTRANGE(""https://docs.google.com/spreadsheets/d/1SX6NBoVAgQJ6U1MVXOaj8PK2l7WJ3RER9xtqwdhxkhw/edit?usp=sharing"",""ปราจีนบุรี!I422"")"),0)</f>
        <v>0</v>
      </c>
      <c r="J527" s="219">
        <f ca="1">IFERROR(__xludf.DUMMYFUNCTION("IMPORTRANGE(""https://docs.google.com/spreadsheets/d/1SX6NBoVAgQJ6U1MVXOaj8PK2l7WJ3RER9xtqwdhxkhw/edit?usp=sharing"",""ปราจีนบุรี!J422"")"),0)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IFERROR(__xludf.DUMMYFUNCTION("IMPORTRANGE(""https://docs.google.com/spreadsheets/d/1SX6NBoVAgQJ6U1MVXOaj8PK2l7WJ3RER9xtqwdhxkhw/edit?usp=sharing"",""ปราจีนบุรี!I423"")"),0)</f>
        <v>0</v>
      </c>
      <c r="J528" s="219">
        <f ca="1">IFERROR(__xludf.DUMMYFUNCTION("IMPORTRANGE(""https://docs.google.com/spreadsheets/d/1SX6NBoVAgQJ6U1MVXOaj8PK2l7WJ3RER9xtqwdhxkhw/edit?usp=sharing"",""ปราจีนบุรี!J423"")"),0)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IFERROR(__xludf.DUMMYFUNCTION("IMPORTRANGE(""https://docs.google.com/spreadsheets/d/1SX6NBoVAgQJ6U1MVXOaj8PK2l7WJ3RER9xtqwdhxkhw/edit?usp=sharing"",""ปราจีนบุรี!I424"")"),0)</f>
        <v>0</v>
      </c>
      <c r="J529" s="219">
        <f ca="1">IFERROR(__xludf.DUMMYFUNCTION("IMPORTRANGE(""https://docs.google.com/spreadsheets/d/1SX6NBoVAgQJ6U1MVXOaj8PK2l7WJ3RER9xtqwdhxkhw/edit?usp=sharing"",""ปราจีนบุรี!J424"")"),0)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IFERROR(__xludf.DUMMYFUNCTION("IMPORTRANGE(""https://docs.google.com/spreadsheets/d/1SX6NBoVAgQJ6U1MVXOaj8PK2l7WJ3RER9xtqwdhxkhw/edit?usp=sharing"",""ปราจีนบุรี!I425"")"),0)</f>
        <v>0</v>
      </c>
      <c r="J530" s="219">
        <f ca="1">IFERROR(__xludf.DUMMYFUNCTION("IMPORTRANGE(""https://docs.google.com/spreadsheets/d/1SX6NBoVAgQJ6U1MVXOaj8PK2l7WJ3RER9xtqwdhxkhw/edit?usp=sharing"",""ปราจีนบุรี!J425"")"),0)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IFERROR(__xludf.DUMMYFUNCTION("IMPORTRANGE(""https://docs.google.com/spreadsheets/d/1SX6NBoVAgQJ6U1MVXOaj8PK2l7WJ3RER9xtqwdhxkhw/edit?usp=sharing"",""ปราจีนบุรี!I426"")"),0)</f>
        <v>0</v>
      </c>
      <c r="J531" s="219">
        <f ca="1">IFERROR(__xludf.DUMMYFUNCTION("IMPORTRANGE(""https://docs.google.com/spreadsheets/d/1SX6NBoVAgQJ6U1MVXOaj8PK2l7WJ3RER9xtqwdhxkhw/edit?usp=sharing"",""ปราจีนบุรี!J426"")"),0)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IFERROR(__xludf.DUMMYFUNCTION("IMPORTRANGE(""https://docs.google.com/spreadsheets/d/1SX6NBoVAgQJ6U1MVXOaj8PK2l7WJ3RER9xtqwdhxkhw/edit?usp=sharing"",""ปราจีนบุรี!I427"")"),0)</f>
        <v>0</v>
      </c>
      <c r="J532" s="472">
        <f ca="1">IFERROR(__xludf.DUMMYFUNCTION("IMPORTRANGE(""https://docs.google.com/spreadsheets/d/1SX6NBoVAgQJ6U1MVXOaj8PK2l7WJ3RER9xtqwdhxkhw/edit?usp=sharing"",""ปราจีนบุรี!J427"")"),0)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IFERROR(__xludf.DUMMYFUNCTION("IMPORTRANGE(""https://docs.google.com/spreadsheets/d/1SX6NBoVAgQJ6U1MVXOaj8PK2l7WJ3RER9xtqwdhxkhw/edit?usp=sharing"",""ปราจีนบุรี!I428"")"),22)</f>
        <v>22</v>
      </c>
      <c r="J533" s="420">
        <f ca="1">IFERROR(__xludf.DUMMYFUNCTION("IMPORTRANGE(""https://docs.google.com/spreadsheets/d/1SX6NBoVAgQJ6U1MVXOaj8PK2l7WJ3RER9xtqwdhxkhw/edit?usp=sharing"",""ปราจีนบุรี!J428"")"),0)</f>
        <v>0</v>
      </c>
      <c r="K533" s="421">
        <f ca="1">IF(I533&gt;0,J533*100/I533,0)</f>
        <v>0</v>
      </c>
      <c r="L533" s="422">
        <f ca="1">IFERROR(__xludf.DUMMYFUNCTION("IMPORTRANGE(""https://docs.google.com/spreadsheets/d/1SX6NBoVAgQJ6U1MVXOaj8PK2l7WJ3RER9xtqwdhxkhw/edit?usp=sharing"",""ปราจีนบุรี!L428"")"),34340)</f>
        <v>34340</v>
      </c>
      <c r="M533" s="422"/>
      <c r="N533" s="422">
        <f ca="1">IFERROR(__xludf.DUMMYFUNCTION("IMPORTRANGE(""https://docs.google.com/spreadsheets/d/1SX6NBoVAgQJ6U1MVXOaj8PK2l7WJ3RER9xtqwdhxkhw/edit?usp=sharing"",""ปราจีนบุรี!M428"")"),0)</f>
        <v>0</v>
      </c>
      <c r="O533" s="422">
        <f t="shared" ref="O533:O537" ca="1" si="118">+IF(L533&gt;0,N533*100/L533,0)</f>
        <v>0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IFERROR(__xludf.DUMMYFUNCTION("IMPORTRANGE(""https://docs.google.com/spreadsheets/d/1SX6NBoVAgQJ6U1MVXOaj8PK2l7WJ3RER9xtqwdhxkhw/edit?usp=sharing"",""ปราจีนบุรี!L429"")"),0)</f>
        <v>0</v>
      </c>
      <c r="M534" s="196"/>
      <c r="N534" s="198">
        <f ca="1">IFERROR(__xludf.DUMMYFUNCTION("IMPORTRANGE(""https://docs.google.com/spreadsheets/d/1SX6NBoVAgQJ6U1MVXOaj8PK2l7WJ3RER9xtqwdhxkhw/edit?usp=sharing"",""ปราจีนบุรี!M429"")"),0)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IFERROR(__xludf.DUMMYFUNCTION("IMPORTRANGE(""https://docs.google.com/spreadsheets/d/1SX6NBoVAgQJ6U1MVXOaj8PK2l7WJ3RER9xtqwdhxkhw/edit?usp=sharing"",""ปราจีนบุรี!L430"")"),34340)</f>
        <v>34340</v>
      </c>
      <c r="M535" s="196"/>
      <c r="N535" s="198">
        <f ca="1">IFERROR(__xludf.DUMMYFUNCTION("IMPORTRANGE(""https://docs.google.com/spreadsheets/d/1SX6NBoVAgQJ6U1MVXOaj8PK2l7WJ3RER9xtqwdhxkhw/edit?usp=sharing"",""ปราจีนบุรี!M430"")"),0)</f>
        <v>0</v>
      </c>
      <c r="O535" s="198">
        <f t="shared" ca="1" si="118"/>
        <v>0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IFERROR(__xludf.DUMMYFUNCTION("IMPORTRANGE(""https://docs.google.com/spreadsheets/d/1SX6NBoVAgQJ6U1MVXOaj8PK2l7WJ3RER9xtqwdhxkhw/edit?usp=sharing"",""ปราจีนบุรี!L431"")"),0)</f>
        <v>0</v>
      </c>
      <c r="M536" s="198"/>
      <c r="N536" s="198">
        <f ca="1">IFERROR(__xludf.DUMMYFUNCTION("IMPORTRANGE(""https://docs.google.com/spreadsheets/d/1SX6NBoVAgQJ6U1MVXOaj8PK2l7WJ3RER9xtqwdhxkhw/edit?usp=sharing"",""ปราจีนบุรี!M431"")"),0)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IFERROR(__xludf.DUMMYFUNCTION("IMPORTRANGE(""https://docs.google.com/spreadsheets/d/1SX6NBoVAgQJ6U1MVXOaj8PK2l7WJ3RER9xtqwdhxkhw/edit?usp=sharing"",""ปราจีนบุรี!L432"")"),34340)</f>
        <v>34340</v>
      </c>
      <c r="M537" s="198"/>
      <c r="N537" s="198">
        <f ca="1">IFERROR(__xludf.DUMMYFUNCTION("IMPORTRANGE(""https://docs.google.com/spreadsheets/d/1SX6NBoVAgQJ6U1MVXOaj8PK2l7WJ3RER9xtqwdhxkhw/edit?usp=sharing"",""ปราจีนบุรี!M432"")"),0)</f>
        <v>0</v>
      </c>
      <c r="O537" s="198">
        <f t="shared" ca="1" si="118"/>
        <v>0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IFERROR(__xludf.DUMMYFUNCTION("IMPORTRANGE(""https://docs.google.com/spreadsheets/d/1SX6NBoVAgQJ6U1MVXOaj8PK2l7WJ3RER9xtqwdhxkhw/edit?usp=sharing"",""ปราจีนบุรี!M433"")"),0)</f>
        <v>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IFERROR(__xludf.DUMMYFUNCTION("IMPORTRANGE(""https://docs.google.com/spreadsheets/d/1SX6NBoVAgQJ6U1MVXOaj8PK2l7WJ3RER9xtqwdhxkhw/edit?usp=sharing"",""ปราจีนบุรี!M434"")"),0)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IFERROR(__xludf.DUMMYFUNCTION("IMPORTRANGE(""https://docs.google.com/spreadsheets/d/1SX6NBoVAgQJ6U1MVXOaj8PK2l7WJ3RER9xtqwdhxkhw/edit?usp=sharing"",""ปราจีนบุรี!M435"")"),0)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IFERROR(__xludf.DUMMYFUNCTION("IMPORTRANGE(""https://docs.google.com/spreadsheets/d/1SX6NBoVAgQJ6U1MVXOaj8PK2l7WJ3RER9xtqwdhxkhw/edit?usp=sharing"",""ปราจีนบุรี!M436"")"),0)</f>
        <v>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IFERROR(__xludf.DUMMYFUNCTION("IMPORTRANGE(""https://docs.google.com/spreadsheets/d/1SX6NBoVAgQJ6U1MVXOaj8PK2l7WJ3RER9xtqwdhxkhw/edit?usp=sharing"",""ปราจีนบุรี!J438"")"),1)</f>
        <v>1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IFERROR(__xludf.DUMMYFUNCTION("IMPORTRANGE(""https://docs.google.com/spreadsheets/d/1SX6NBoVAgQJ6U1MVXOaj8PK2l7WJ3RER9xtqwdhxkhw/edit?usp=sharing"",""ปราจีนบุรี!J439"")"),0)</f>
        <v>0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IFERROR(__xludf.DUMMYFUNCTION("IMPORTRANGE(""https://docs.google.com/spreadsheets/d/1SX6NBoVAgQJ6U1MVXOaj8PK2l7WJ3RER9xtqwdhxkhw/edit?usp=sharing"",""ปราจีนบุรี!J440"")"),0)</f>
        <v>0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IFERROR(__xludf.DUMMYFUNCTION("IMPORTRANGE(""https://docs.google.com/spreadsheets/d/1SX6NBoVAgQJ6U1MVXOaj8PK2l7WJ3RER9xtqwdhxkhw/edit?usp=sharing"",""ปราจีนบุรี!J441"")"),0)</f>
        <v>0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IFERROR(__xludf.DUMMYFUNCTION("IMPORTRANGE(""https://docs.google.com/spreadsheets/d/1SX6NBoVAgQJ6U1MVXOaj8PK2l7WJ3RER9xtqwdhxkhw/edit?usp=sharing"",""ปราจีนบุรี!I442"")"),22)</f>
        <v>22</v>
      </c>
      <c r="J547" s="219">
        <f ca="1">IFERROR(__xludf.DUMMYFUNCTION("IMPORTRANGE(""https://docs.google.com/spreadsheets/d/1SX6NBoVAgQJ6U1MVXOaj8PK2l7WJ3RER9xtqwdhxkhw/edit?usp=sharing"",""ปราจีนบุรี!J442"")"),0)</f>
        <v>0</v>
      </c>
      <c r="K547" s="195">
        <f t="shared" ref="K547:K548" ca="1" si="119">IF(I547&gt;0,J547*100/I547,0)</f>
        <v>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IFERROR(__xludf.DUMMYFUNCTION("IMPORTRANGE(""https://docs.google.com/spreadsheets/d/1SX6NBoVAgQJ6U1MVXOaj8PK2l7WJ3RER9xtqwdhxkhw/edit?usp=sharing"",""ปราจีนบุรี!J166"")"),0)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IFERROR(__xludf.DUMMYFUNCTION("IMPORTRANGE(""https://docs.google.com/spreadsheets/d/1SX6NBoVAgQJ6U1MVXOaj8PK2l7WJ3RER9xtqwdhxkhw/edit?usp=sharing"",""ปราจีนบุรี!J444"")"),0)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IFERROR(__xludf.DUMMYFUNCTION("IMPORTRANGE(""https://docs.google.com/spreadsheets/d/1SX6NBoVAgQJ6U1MVXOaj8PK2l7WJ3RER9xtqwdhxkhw/edit?usp=sharing"",""ปราจีนบุรี!J445"")"),0)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IFERROR(__xludf.DUMMYFUNCTION("IMPORTRANGE(""https://docs.google.com/spreadsheets/d/1SX6NBoVAgQJ6U1MVXOaj8PK2l7WJ3RER9xtqwdhxkhw/edit?usp=sharing"",""ปราจีนบุรี!I446"")"),0)</f>
        <v>0</v>
      </c>
      <c r="J551" s="420">
        <f ca="1">IFERROR(__xludf.DUMMYFUNCTION("IMPORTRANGE(""https://docs.google.com/spreadsheets/d/1SX6NBoVAgQJ6U1MVXOaj8PK2l7WJ3RER9xtqwdhxkhw/edit?usp=sharing"",""ปราจีนบุรี!J446"")"),0)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IFERROR(__xludf.DUMMYFUNCTION("IMPORTRANGE(""https://docs.google.com/spreadsheets/d/1SX6NBoVAgQJ6U1MVXOaj8PK2l7WJ3RER9xtqwdhxkhw/edit?usp=sharing"",""ปราจีนบุรี!L446"")"),0)</f>
        <v>0</v>
      </c>
      <c r="M551" s="422"/>
      <c r="N551" s="422">
        <f ca="1">IFERROR(__xludf.DUMMYFUNCTION("IMPORTRANGE(""https://docs.google.com/spreadsheets/d/1SX6NBoVAgQJ6U1MVXOaj8PK2l7WJ3RER9xtqwdhxkhw/edit?usp=sharing"",""ปราจีนบุรี!M446"")"),0)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IFERROR(__xludf.DUMMYFUNCTION("IMPORTRANGE(""https://docs.google.com/spreadsheets/d/1SX6NBoVAgQJ6U1MVXOaj8PK2l7WJ3RER9xtqwdhxkhw/edit?usp=sharing"",""ปราจีนบุรี!L447"")"),0)</f>
        <v>0</v>
      </c>
      <c r="M552" s="196"/>
      <c r="N552" s="198">
        <f ca="1">IFERROR(__xludf.DUMMYFUNCTION("IMPORTRANGE(""https://docs.google.com/spreadsheets/d/1SX6NBoVAgQJ6U1MVXOaj8PK2l7WJ3RER9xtqwdhxkhw/edit?usp=sharing"",""ปราจีนบุรี!M447"")"),0)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IFERROR(__xludf.DUMMYFUNCTION("IMPORTRANGE(""https://docs.google.com/spreadsheets/d/1SX6NBoVAgQJ6U1MVXOaj8PK2l7WJ3RER9xtqwdhxkhw/edit?usp=sharing"",""ปราจีนบุรี!L448"")"),0)</f>
        <v>0</v>
      </c>
      <c r="M553" s="196"/>
      <c r="N553" s="198">
        <f ca="1">IFERROR(__xludf.DUMMYFUNCTION("IMPORTRANGE(""https://docs.google.com/spreadsheets/d/1SX6NBoVAgQJ6U1MVXOaj8PK2l7WJ3RER9xtqwdhxkhw/edit?usp=sharing"",""ปราจีนบุรี!M448"")"),0)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IFERROR(__xludf.DUMMYFUNCTION("IMPORTRANGE(""https://docs.google.com/spreadsheets/d/1SX6NBoVAgQJ6U1MVXOaj8PK2l7WJ3RER9xtqwdhxkhw/edit?usp=sharing"",""ปราจีนบุรี!L449"")"),0)</f>
        <v>0</v>
      </c>
      <c r="M554" s="198"/>
      <c r="N554" s="198">
        <f ca="1">IFERROR(__xludf.DUMMYFUNCTION("IMPORTRANGE(""https://docs.google.com/spreadsheets/d/1SX6NBoVAgQJ6U1MVXOaj8PK2l7WJ3RER9xtqwdhxkhw/edit?usp=sharing"",""ปราจีนบุรี!M449"")"),0)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IFERROR(__xludf.DUMMYFUNCTION("IMPORTRANGE(""https://docs.google.com/spreadsheets/d/1SX6NBoVAgQJ6U1MVXOaj8PK2l7WJ3RER9xtqwdhxkhw/edit?usp=sharing"",""ปราจีนบุรี!L450"")"),0)</f>
        <v>0</v>
      </c>
      <c r="M555" s="198"/>
      <c r="N555" s="198">
        <f ca="1">IFERROR(__xludf.DUMMYFUNCTION("IMPORTRANGE(""https://docs.google.com/spreadsheets/d/1SX6NBoVAgQJ6U1MVXOaj8PK2l7WJ3RER9xtqwdhxkhw/edit?usp=sharing"",""ปราจีนบุรี!M450"")"),0)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IFERROR(__xludf.DUMMYFUNCTION("IMPORTRANGE(""https://docs.google.com/spreadsheets/d/1SX6NBoVAgQJ6U1MVXOaj8PK2l7WJ3RER9xtqwdhxkhw/edit?usp=sharing"",""ปราจีนบุรี!M451"")"),0)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IFERROR(__xludf.DUMMYFUNCTION("IMPORTRANGE(""https://docs.google.com/spreadsheets/d/1SX6NBoVAgQJ6U1MVXOaj8PK2l7WJ3RER9xtqwdhxkhw/edit?usp=sharing"",""ปราจีนบุรี!M452"")"),0)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IFERROR(__xludf.DUMMYFUNCTION("IMPORTRANGE(""https://docs.google.com/spreadsheets/d/1SX6NBoVAgQJ6U1MVXOaj8PK2l7WJ3RER9xtqwdhxkhw/edit?usp=sharing"",""ปราจีนบุรี!M453"")"),0)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IFERROR(__xludf.DUMMYFUNCTION("IMPORTRANGE(""https://docs.google.com/spreadsheets/d/1SX6NBoVAgQJ6U1MVXOaj8PK2l7WJ3RER9xtqwdhxkhw/edit?usp=sharing"",""ปราจีนบุรี!M454"")"),0)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IFERROR(__xludf.DUMMYFUNCTION("IMPORTRANGE(""https://docs.google.com/spreadsheets/d/1SX6NBoVAgQJ6U1MVXOaj8PK2l7WJ3RER9xtqwdhxkhw/edit?usp=sharing"",""ปราจีนบุรี!I455"")"),0)</f>
        <v>0</v>
      </c>
      <c r="J560" s="194">
        <f ca="1">IFERROR(__xludf.DUMMYFUNCTION("IMPORTRANGE(""https://docs.google.com/spreadsheets/d/1SX6NBoVAgQJ6U1MVXOaj8PK2l7WJ3RER9xtqwdhxkhw/edit?usp=sharing"",""ปราจีนบุรี!J455"")"),0)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IFERROR(__xludf.DUMMYFUNCTION("IMPORTRANGE(""https://docs.google.com/spreadsheets/d/1SX6NBoVAgQJ6U1MVXOaj8PK2l7WJ3RER9xtqwdhxkhw/edit?usp=sharing"",""ปราจีนบุรี!I456"")"),0)</f>
        <v>0</v>
      </c>
      <c r="J561" s="218">
        <f ca="1">IFERROR(__xludf.DUMMYFUNCTION("IMPORTRANGE(""https://docs.google.com/spreadsheets/d/1SX6NBoVAgQJ6U1MVXOaj8PK2l7WJ3RER9xtqwdhxkhw/edit?usp=sharing"",""ปราจีนบุรี!J456"")"),0)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IFERROR(__xludf.DUMMYFUNCTION("IMPORTRANGE(""https://docs.google.com/spreadsheets/d/1SX6NBoVAgQJ6U1MVXOaj8PK2l7WJ3RER9xtqwdhxkhw/edit?usp=sharing"",""ปราจีนบุรี!I457"")"),"")</f>
        <v/>
      </c>
      <c r="J562" s="218" t="str">
        <f ca="1">IFERROR(__xludf.DUMMYFUNCTION("IMPORTRANGE(""https://docs.google.com/spreadsheets/d/1SX6NBoVAgQJ6U1MVXOaj8PK2l7WJ3RER9xtqwdhxkhw/edit?usp=sharing"",""ปราจีนบุรี!J457"")"),"")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IFERROR(__xludf.DUMMYFUNCTION("IMPORTRANGE(""https://docs.google.com/spreadsheets/d/1SX6NBoVAgQJ6U1MVXOaj8PK2l7WJ3RER9xtqwdhxkhw/edit?usp=sharing"",""ปราจีนบุรี!I458"")"),"")</f>
        <v/>
      </c>
      <c r="J563" s="218" t="str">
        <f ca="1">IFERROR(__xludf.DUMMYFUNCTION("IMPORTRANGE(""https://docs.google.com/spreadsheets/d/1SX6NBoVAgQJ6U1MVXOaj8PK2l7WJ3RER9xtqwdhxkhw/edit?usp=sharing"",""ปราจีนบุรี!J458"")"),"")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IFERROR(__xludf.DUMMYFUNCTION("IMPORTRANGE(""https://docs.google.com/spreadsheets/d/1SX6NBoVAgQJ6U1MVXOaj8PK2l7WJ3RER9xtqwdhxkhw/edit?usp=sharing"",""ปราจีนบุรี!I459"")"),500)</f>
        <v>500</v>
      </c>
      <c r="J564" s="387">
        <f ca="1">IFERROR(__xludf.DUMMYFUNCTION("IMPORTRANGE(""https://docs.google.com/spreadsheets/d/1SX6NBoVAgQJ6U1MVXOaj8PK2l7WJ3RER9xtqwdhxkhw/edit?usp=sharing"",""ปราจีนบุรี!J459"")"),195)</f>
        <v>195</v>
      </c>
      <c r="K564" s="388">
        <f t="shared" ca="1" si="121"/>
        <v>39</v>
      </c>
      <c r="L564" s="389">
        <f ca="1">IFERROR(__xludf.DUMMYFUNCTION("IMPORTRANGE(""https://docs.google.com/spreadsheets/d/1SX6NBoVAgQJ6U1MVXOaj8PK2l7WJ3RER9xtqwdhxkhw/edit?usp=sharing"",""ปราจีนบุรี!L459"")"),128480)</f>
        <v>128480</v>
      </c>
      <c r="M564" s="389"/>
      <c r="N564" s="389">
        <f ca="1">IFERROR(__xludf.DUMMYFUNCTION("IMPORTRANGE(""https://docs.google.com/spreadsheets/d/1SX6NBoVAgQJ6U1MVXOaj8PK2l7WJ3RER9xtqwdhxkhw/edit?usp=sharing"",""ปราจีนบุรี!M459"")"),9516)</f>
        <v>9516</v>
      </c>
      <c r="O564" s="389">
        <f t="shared" ref="O564:O568" ca="1" si="122">+IF(L564&gt;0,N564*100/L564,0)</f>
        <v>7.4066002490660026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IFERROR(__xludf.DUMMYFUNCTION("IMPORTRANGE(""https://docs.google.com/spreadsheets/d/1SX6NBoVAgQJ6U1MVXOaj8PK2l7WJ3RER9xtqwdhxkhw/edit?usp=sharing"",""ปราจีนบุรี!L460"")"),0)</f>
        <v>0</v>
      </c>
      <c r="M565" s="196"/>
      <c r="N565" s="198">
        <f ca="1">IFERROR(__xludf.DUMMYFUNCTION("IMPORTRANGE(""https://docs.google.com/spreadsheets/d/1SX6NBoVAgQJ6U1MVXOaj8PK2l7WJ3RER9xtqwdhxkhw/edit?usp=sharing"",""ปราจีนบุรี!M460"")"),0)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IFERROR(__xludf.DUMMYFUNCTION("IMPORTRANGE(""https://docs.google.com/spreadsheets/d/1SX6NBoVAgQJ6U1MVXOaj8PK2l7WJ3RER9xtqwdhxkhw/edit?usp=sharing"",""ปราจีนบุรี!L461"")"),128480)</f>
        <v>128480</v>
      </c>
      <c r="M566" s="196"/>
      <c r="N566" s="198">
        <f ca="1">IFERROR(__xludf.DUMMYFUNCTION("IMPORTRANGE(""https://docs.google.com/spreadsheets/d/1SX6NBoVAgQJ6U1MVXOaj8PK2l7WJ3RER9xtqwdhxkhw/edit?usp=sharing"",""ปราจีนบุรี!M461"")"),9516)</f>
        <v>9516</v>
      </c>
      <c r="O566" s="198">
        <f t="shared" ca="1" si="122"/>
        <v>7.4066002490660026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IFERROR(__xludf.DUMMYFUNCTION("IMPORTRANGE(""https://docs.google.com/spreadsheets/d/1SX6NBoVAgQJ6U1MVXOaj8PK2l7WJ3RER9xtqwdhxkhw/edit?usp=sharing"",""ปราจีนบุรี!L462"")"),0)</f>
        <v>0</v>
      </c>
      <c r="M567" s="198"/>
      <c r="N567" s="198">
        <f ca="1">IFERROR(__xludf.DUMMYFUNCTION("IMPORTRANGE(""https://docs.google.com/spreadsheets/d/1SX6NBoVAgQJ6U1MVXOaj8PK2l7WJ3RER9xtqwdhxkhw/edit?usp=sharing"",""ปราจีนบุรี!M462"")"),0)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IFERROR(__xludf.DUMMYFUNCTION("IMPORTRANGE(""https://docs.google.com/spreadsheets/d/1SX6NBoVAgQJ6U1MVXOaj8PK2l7WJ3RER9xtqwdhxkhw/edit?usp=sharing"",""ปราจีนบุรี!L463"")"),128480)</f>
        <v>128480</v>
      </c>
      <c r="M568" s="198"/>
      <c r="N568" s="198">
        <f ca="1">IFERROR(__xludf.DUMMYFUNCTION("IMPORTRANGE(""https://docs.google.com/spreadsheets/d/1SX6NBoVAgQJ6U1MVXOaj8PK2l7WJ3RER9xtqwdhxkhw/edit?usp=sharing"",""ปราจีนบุรี!M463"")"),9516)</f>
        <v>9516</v>
      </c>
      <c r="O568" s="198">
        <f t="shared" ca="1" si="122"/>
        <v>7.4066002490660026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IFERROR(__xludf.DUMMYFUNCTION("IMPORTRANGE(""https://docs.google.com/spreadsheets/d/1SX6NBoVAgQJ6U1MVXOaj8PK2l7WJ3RER9xtqwdhxkhw/edit?usp=sharing"",""ปราจีนบุรี!M464"")"),0)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IFERROR(__xludf.DUMMYFUNCTION("IMPORTRANGE(""https://docs.google.com/spreadsheets/d/1SX6NBoVAgQJ6U1MVXOaj8PK2l7WJ3RER9xtqwdhxkhw/edit?usp=sharing"",""ปราจีนบุรี!M465"")"),0)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IFERROR(__xludf.DUMMYFUNCTION("IMPORTRANGE(""https://docs.google.com/spreadsheets/d/1SX6NBoVAgQJ6U1MVXOaj8PK2l7WJ3RER9xtqwdhxkhw/edit?usp=sharing"",""ปราจีนบุรี!M466"")"),9516)</f>
        <v>9516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IFERROR(__xludf.DUMMYFUNCTION("IMPORTRANGE(""https://docs.google.com/spreadsheets/d/1SX6NBoVAgQJ6U1MVXOaj8PK2l7WJ3RER9xtqwdhxkhw/edit?usp=sharing"",""ปราจีนบุรี!M467"")"),0)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IFERROR(__xludf.DUMMYFUNCTION("IMPORTRANGE(""https://docs.google.com/spreadsheets/d/1SX6NBoVAgQJ6U1MVXOaj8PK2l7WJ3RER9xtqwdhxkhw/edit?usp=sharing"",""ปราจีนบุรี!I468"")"),500)</f>
        <v>500</v>
      </c>
      <c r="J573" s="428">
        <f ca="1">IFERROR(__xludf.DUMMYFUNCTION("IMPORTRANGE(""https://docs.google.com/spreadsheets/d/1SX6NBoVAgQJ6U1MVXOaj8PK2l7WJ3RER9xtqwdhxkhw/edit?usp=sharing"",""ปราจีนบุรี!J468"")"),195)</f>
        <v>195</v>
      </c>
      <c r="K573" s="231">
        <f ca="1">IF(I573&gt;0,J573*100/I573,0)</f>
        <v>39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IFERROR(__xludf.DUMMYFUNCTION("IMPORTRANGE(""https://docs.google.com/spreadsheets/d/1SX6NBoVAgQJ6U1MVXOaj8PK2l7WJ3RER9xtqwdhxkhw/edit?usp=sharing"",""ปราจีนบุรี!I470"")"),0)</f>
        <v>0</v>
      </c>
      <c r="J575" s="219">
        <f ca="1">IFERROR(__xludf.DUMMYFUNCTION("IMPORTRANGE(""https://docs.google.com/spreadsheets/d/1SX6NBoVAgQJ6U1MVXOaj8PK2l7WJ3RER9xtqwdhxkhw/edit?usp=sharing"",""ปราจีนบุรี!J470"")"),0)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IFERROR(__xludf.DUMMYFUNCTION("IMPORTRANGE(""https://docs.google.com/spreadsheets/d/1SX6NBoVAgQJ6U1MVXOaj8PK2l7WJ3RER9xtqwdhxkhw/edit?usp=sharing"",""ปราจีนบุรี!I471"")"),0)</f>
        <v>0</v>
      </c>
      <c r="J576" s="219">
        <f ca="1">IFERROR(__xludf.DUMMYFUNCTION("IMPORTRANGE(""https://docs.google.com/spreadsheets/d/1SX6NBoVAgQJ6U1MVXOaj8PK2l7WJ3RER9xtqwdhxkhw/edit?usp=sharing"",""ปราจีนบุรี!J471"")"),0)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IFERROR(__xludf.DUMMYFUNCTION("IMPORTRANGE(""https://docs.google.com/spreadsheets/d/1SX6NBoVAgQJ6U1MVXOaj8PK2l7WJ3RER9xtqwdhxkhw/edit?usp=sharing"",""ปราจีนบุรี!I472"")"),0)</f>
        <v>0</v>
      </c>
      <c r="J577" s="219">
        <f ca="1">IFERROR(__xludf.DUMMYFUNCTION("IMPORTRANGE(""https://docs.google.com/spreadsheets/d/1SX6NBoVAgQJ6U1MVXOaj8PK2l7WJ3RER9xtqwdhxkhw/edit?usp=sharing"",""ปราจีนบุรี!J472"")"),195)</f>
        <v>195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IFERROR(__xludf.DUMMYFUNCTION("IMPORTRANGE(""https://docs.google.com/spreadsheets/d/1SX6NBoVAgQJ6U1MVXOaj8PK2l7WJ3RER9xtqwdhxkhw/edit?usp=sharing"",""ปราจีนบุรี!I473"")"),0)</f>
        <v>0</v>
      </c>
      <c r="J578" s="219">
        <f ca="1">IFERROR(__xludf.DUMMYFUNCTION("IMPORTRANGE(""https://docs.google.com/spreadsheets/d/1SX6NBoVAgQJ6U1MVXOaj8PK2l7WJ3RER9xtqwdhxkhw/edit?usp=sharing"",""ปราจีนบุรี!J473"")"),0)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IFERROR(__xludf.DUMMYFUNCTION("IMPORTRANGE(""https://docs.google.com/spreadsheets/d/1SX6NBoVAgQJ6U1MVXOaj8PK2l7WJ3RER9xtqwdhxkhw/edit?usp=sharing"",""ปราจีนบุรี!I474"")"),0)</f>
        <v>0</v>
      </c>
      <c r="J579" s="219">
        <f ca="1">IFERROR(__xludf.DUMMYFUNCTION("IMPORTRANGE(""https://docs.google.com/spreadsheets/d/1SX6NBoVAgQJ6U1MVXOaj8PK2l7WJ3RER9xtqwdhxkhw/edit?usp=sharing"",""ปราจีนบุรี!J474"")"),0)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IFERROR(__xludf.DUMMYFUNCTION("IMPORTRANGE(""https://docs.google.com/spreadsheets/d/1SX6NBoVAgQJ6U1MVXOaj8PK2l7WJ3RER9xtqwdhxkhw/edit?usp=sharing"",""ปราจีนบุรี!I475"")"),2)</f>
        <v>2</v>
      </c>
      <c r="J580" s="387">
        <f ca="1">IFERROR(__xludf.DUMMYFUNCTION("IMPORTRANGE(""https://docs.google.com/spreadsheets/d/1SX6NBoVAgQJ6U1MVXOaj8PK2l7WJ3RER9xtqwdhxkhw/edit?usp=sharing"",""ปราจีนบุรี!J475"")"),2)</f>
        <v>2</v>
      </c>
      <c r="K580" s="388">
        <f ca="1">IF(I580&gt;0,J580*100/I580,0)</f>
        <v>100</v>
      </c>
      <c r="L580" s="389">
        <f ca="1">IFERROR(__xludf.DUMMYFUNCTION("IMPORTRANGE(""https://docs.google.com/spreadsheets/d/1SX6NBoVAgQJ6U1MVXOaj8PK2l7WJ3RER9xtqwdhxkhw/edit?usp=sharing"",""ปราจีนบุรี!L475"")"),106902)</f>
        <v>106902</v>
      </c>
      <c r="M580" s="389"/>
      <c r="N580" s="389">
        <f ca="1">IFERROR(__xludf.DUMMYFUNCTION("IMPORTRANGE(""https://docs.google.com/spreadsheets/d/1SX6NBoVAgQJ6U1MVXOaj8PK2l7WJ3RER9xtqwdhxkhw/edit?usp=sharing"",""ปราจีนบุรี!M475"")"),0)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IFERROR(__xludf.DUMMYFUNCTION("IMPORTRANGE(""https://docs.google.com/spreadsheets/d/1SX6NBoVAgQJ6U1MVXOaj8PK2l7WJ3RER9xtqwdhxkhw/edit?usp=sharing"",""ปราจีนบุรี!L476"")"),0)</f>
        <v>0</v>
      </c>
      <c r="M581" s="196"/>
      <c r="N581" s="198">
        <f ca="1">IFERROR(__xludf.DUMMYFUNCTION("IMPORTRANGE(""https://docs.google.com/spreadsheets/d/1SX6NBoVAgQJ6U1MVXOaj8PK2l7WJ3RER9xtqwdhxkhw/edit?usp=sharing"",""ปราจีนบุรี!M476"")"),0)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IFERROR(__xludf.DUMMYFUNCTION("IMPORTRANGE(""https://docs.google.com/spreadsheets/d/1SX6NBoVAgQJ6U1MVXOaj8PK2l7WJ3RER9xtqwdhxkhw/edit?usp=sharing"",""ปราจีนบุรี!L477"")"),106902)</f>
        <v>106902</v>
      </c>
      <c r="M582" s="196"/>
      <c r="N582" s="198">
        <f ca="1">IFERROR(__xludf.DUMMYFUNCTION("IMPORTRANGE(""https://docs.google.com/spreadsheets/d/1SX6NBoVAgQJ6U1MVXOaj8PK2l7WJ3RER9xtqwdhxkhw/edit?usp=sharing"",""ปราจีนบุรี!M477"")"),0)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IFERROR(__xludf.DUMMYFUNCTION("IMPORTRANGE(""https://docs.google.com/spreadsheets/d/1SX6NBoVAgQJ6U1MVXOaj8PK2l7WJ3RER9xtqwdhxkhw/edit?usp=sharing"",""ปราจีนบุรี!L478"")"),0)</f>
        <v>0</v>
      </c>
      <c r="M583" s="198"/>
      <c r="N583" s="198">
        <f ca="1">IFERROR(__xludf.DUMMYFUNCTION("IMPORTRANGE(""https://docs.google.com/spreadsheets/d/1SX6NBoVAgQJ6U1MVXOaj8PK2l7WJ3RER9xtqwdhxkhw/edit?usp=sharing"",""ปราจีนบุรี!M478"")"),0)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IFERROR(__xludf.DUMMYFUNCTION("IMPORTRANGE(""https://docs.google.com/spreadsheets/d/1SX6NBoVAgQJ6U1MVXOaj8PK2l7WJ3RER9xtqwdhxkhw/edit?usp=sharing"",""ปราจีนบุรี!L479"")"),106902)</f>
        <v>106902</v>
      </c>
      <c r="M584" s="198"/>
      <c r="N584" s="198">
        <f ca="1">IFERROR(__xludf.DUMMYFUNCTION("IMPORTRANGE(""https://docs.google.com/spreadsheets/d/1SX6NBoVAgQJ6U1MVXOaj8PK2l7WJ3RER9xtqwdhxkhw/edit?usp=sharing"",""ปราจีนบุรี!M479"")"),0)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IFERROR(__xludf.DUMMYFUNCTION("IMPORTRANGE(""https://docs.google.com/spreadsheets/d/1SX6NBoVAgQJ6U1MVXOaj8PK2l7WJ3RER9xtqwdhxkhw/edit?usp=sharing"",""ปราจีนบุรี!M480"")"),0)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IFERROR(__xludf.DUMMYFUNCTION("IMPORTRANGE(""https://docs.google.com/spreadsheets/d/1SX6NBoVAgQJ6U1MVXOaj8PK2l7WJ3RER9xtqwdhxkhw/edit?usp=sharing"",""ปราจีนบุรี!M481"")"),0)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IFERROR(__xludf.DUMMYFUNCTION("IMPORTRANGE(""https://docs.google.com/spreadsheets/d/1SX6NBoVAgQJ6U1MVXOaj8PK2l7WJ3RER9xtqwdhxkhw/edit?usp=sharing"",""ปราจีนบุรี!M482"")"),0)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IFERROR(__xludf.DUMMYFUNCTION("IMPORTRANGE(""https://docs.google.com/spreadsheets/d/1SX6NBoVAgQJ6U1MVXOaj8PK2l7WJ3RER9xtqwdhxkhw/edit?usp=sharing"",""ปราจีนบุรี!M483"")"),0)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IFERROR(__xludf.DUMMYFUNCTION("IMPORTRANGE(""https://docs.google.com/spreadsheets/d/1SX6NBoVAgQJ6U1MVXOaj8PK2l7WJ3RER9xtqwdhxkhw/edit?usp=sharing"",""ปราจีนบุรี!I484"")"),2)</f>
        <v>2</v>
      </c>
      <c r="J589" s="218">
        <f ca="1">IFERROR(__xludf.DUMMYFUNCTION("IMPORTRANGE(""https://docs.google.com/spreadsheets/d/1SX6NBoVAgQJ6U1MVXOaj8PK2l7WJ3RER9xtqwdhxkhw/edit?usp=sharing"",""ปราจีนบุรี!J484"")"),0)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IFERROR(__xludf.DUMMYFUNCTION("IMPORTRANGE(""https://docs.google.com/spreadsheets/d/1SX6NBoVAgQJ6U1MVXOaj8PK2l7WJ3RER9xtqwdhxkhw/edit?usp=sharing"",""ปราจีนบุรี!I485"")"),0)</f>
        <v>0</v>
      </c>
      <c r="J590" s="218">
        <f ca="1">IFERROR(__xludf.DUMMYFUNCTION("IMPORTRANGE(""https://docs.google.com/spreadsheets/d/1SX6NBoVAgQJ6U1MVXOaj8PK2l7WJ3RER9xtqwdhxkhw/edit?usp=sharing"",""ปราจีนบุรี!J485"")"),0)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IFERROR(__xludf.DUMMYFUNCTION("IMPORTRANGE(""https://docs.google.com/spreadsheets/d/1SX6NBoVAgQJ6U1MVXOaj8PK2l7WJ3RER9xtqwdhxkhw/edit?usp=sharing"",""ปราจีนบุรี!I486"")"),2)</f>
        <v>2</v>
      </c>
      <c r="J591" s="218">
        <f ca="1">IFERROR(__xludf.DUMMYFUNCTION("IMPORTRANGE(""https://docs.google.com/spreadsheets/d/1SX6NBoVAgQJ6U1MVXOaj8PK2l7WJ3RER9xtqwdhxkhw/edit?usp=sharing"",""ปราจีนบุรี!J486"")"),0)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IFERROR(__xludf.DUMMYFUNCTION("IMPORTRANGE(""https://docs.google.com/spreadsheets/d/1SX6NBoVAgQJ6U1MVXOaj8PK2l7WJ3RER9xtqwdhxkhw/edit?usp=sharing"",""ปราจีนบุรี!I487"")"),0)</f>
        <v>0</v>
      </c>
      <c r="J592" s="218">
        <f ca="1">IFERROR(__xludf.DUMMYFUNCTION("IMPORTRANGE(""https://docs.google.com/spreadsheets/d/1SX6NBoVAgQJ6U1MVXOaj8PK2l7WJ3RER9xtqwdhxkhw/edit?usp=sharing"",""ปราจีนบุรี!J487"")"),0)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IFERROR(__xludf.DUMMYFUNCTION("IMPORTRANGE(""https://docs.google.com/spreadsheets/d/1SX6NBoVAgQJ6U1MVXOaj8PK2l7WJ3RER9xtqwdhxkhw/edit?usp=sharing"",""ปราจีนบุรี!I488"")"),2)</f>
        <v>2</v>
      </c>
      <c r="J593" s="218">
        <f ca="1">IFERROR(__xludf.DUMMYFUNCTION("IMPORTRANGE(""https://docs.google.com/spreadsheets/d/1SX6NBoVAgQJ6U1MVXOaj8PK2l7WJ3RER9xtqwdhxkhw/edit?usp=sharing"",""ปราจีนบุรี!J488"")"),0)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IFERROR(__xludf.DUMMYFUNCTION("IMPORTRANGE(""https://docs.google.com/spreadsheets/d/1SX6NBoVAgQJ6U1MVXOaj8PK2l7WJ3RER9xtqwdhxkhw/edit?usp=sharing"",""ปราจีนบุรี!I489"")"),0)</f>
        <v>0</v>
      </c>
      <c r="J594" s="218">
        <f ca="1">IFERROR(__xludf.DUMMYFUNCTION("IMPORTRANGE(""https://docs.google.com/spreadsheets/d/1SX6NBoVAgQJ6U1MVXOaj8PK2l7WJ3RER9xtqwdhxkhw/edit?usp=sharing"",""ปราจีนบุรี!J489"")"),0)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IFERROR(__xludf.DUMMYFUNCTION("IMPORTRANGE(""https://docs.google.com/spreadsheets/d/1SX6NBoVAgQJ6U1MVXOaj8PK2l7WJ3RER9xtqwdhxkhw/edit?usp=sharing"",""ปราจีนบุรี!I490"")"),2)</f>
        <v>2</v>
      </c>
      <c r="J595" s="218">
        <f ca="1">IFERROR(__xludf.DUMMYFUNCTION("IMPORTRANGE(""https://docs.google.com/spreadsheets/d/1SX6NBoVAgQJ6U1MVXOaj8PK2l7WJ3RER9xtqwdhxkhw/edit?usp=sharing"",""ปราจีนบุรี!J490"")"),2)</f>
        <v>2</v>
      </c>
      <c r="K595" s="195">
        <f t="shared" ca="1" si="125"/>
        <v>100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IFERROR(__xludf.DUMMYFUNCTION("IMPORTRANGE(""https://docs.google.com/spreadsheets/d/1SX6NBoVAgQJ6U1MVXOaj8PK2l7WJ3RER9xtqwdhxkhw/edit?usp=sharing"",""ปราจีนบุรี!I491"")"),0)</f>
        <v>0</v>
      </c>
      <c r="J596" s="265">
        <f ca="1">IFERROR(__xludf.DUMMYFUNCTION("IMPORTRANGE(""https://docs.google.com/spreadsheets/d/1SX6NBoVAgQJ6U1MVXOaj8PK2l7WJ3RER9xtqwdhxkhw/edit?usp=sharing"",""ปราจีนบุรี!J491"")"),1.68)</f>
        <v>1.68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IFERROR(__xludf.DUMMYFUNCTION("IMPORTRANGE(""https://docs.google.com/spreadsheets/d/1SX6NBoVAgQJ6U1MVXOaj8PK2l7WJ3RER9xtqwdhxkhw/edit?usp=sharing"",""ปราจีนบุรี!I492"")"),50)</f>
        <v>50</v>
      </c>
      <c r="J597" s="491">
        <f ca="1">IFERROR(__xludf.DUMMYFUNCTION("IMPORTRANGE(""https://docs.google.com/spreadsheets/d/1SX6NBoVAgQJ6U1MVXOaj8PK2l7WJ3RER9xtqwdhxkhw/edit?usp=sharing"",""ปราจีนบุรี!J492"")"),0)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IFERROR(__xludf.DUMMYFUNCTION("IMPORTRANGE(""https://docs.google.com/spreadsheets/d/1SX6NBoVAgQJ6U1MVXOaj8PK2l7WJ3RER9xtqwdhxkhw/edit?usp=sharing"",""ปราจีนบุรี!L492"")"),4550)</f>
        <v>4550</v>
      </c>
      <c r="M597" s="422"/>
      <c r="N597" s="422">
        <f ca="1">IFERROR(__xludf.DUMMYFUNCTION("IMPORTRANGE(""https://docs.google.com/spreadsheets/d/1SX6NBoVAgQJ6U1MVXOaj8PK2l7WJ3RER9xtqwdhxkhw/edit?usp=sharing"",""ปราจีนบุรี!M492"")"),0)</f>
        <v>0</v>
      </c>
      <c r="O597" s="422">
        <f t="shared" ref="O597:O601" ca="1" si="126">+IF(L597&gt;0,N597*100/L597,0)</f>
        <v>0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IFERROR(__xludf.DUMMYFUNCTION("IMPORTRANGE(""https://docs.google.com/spreadsheets/d/1SX6NBoVAgQJ6U1MVXOaj8PK2l7WJ3RER9xtqwdhxkhw/edit?usp=sharing"",""ปราจีนบุรี!L493"")"),0)</f>
        <v>0</v>
      </c>
      <c r="M598" s="196"/>
      <c r="N598" s="198">
        <f ca="1">IFERROR(__xludf.DUMMYFUNCTION("IMPORTRANGE(""https://docs.google.com/spreadsheets/d/1SX6NBoVAgQJ6U1MVXOaj8PK2l7WJ3RER9xtqwdhxkhw/edit?usp=sharing"",""ปราจีนบุรี!M493"")"),0)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IFERROR(__xludf.DUMMYFUNCTION("IMPORTRANGE(""https://docs.google.com/spreadsheets/d/1SX6NBoVAgQJ6U1MVXOaj8PK2l7WJ3RER9xtqwdhxkhw/edit?usp=sharing"",""ปราจีนบุรี!L494"")"),4550)</f>
        <v>4550</v>
      </c>
      <c r="M599" s="196"/>
      <c r="N599" s="198">
        <f ca="1">IFERROR(__xludf.DUMMYFUNCTION("IMPORTRANGE(""https://docs.google.com/spreadsheets/d/1SX6NBoVAgQJ6U1MVXOaj8PK2l7WJ3RER9xtqwdhxkhw/edit?usp=sharing"",""ปราจีนบุรี!M494"")"),0)</f>
        <v>0</v>
      </c>
      <c r="O599" s="198">
        <f t="shared" ca="1" si="126"/>
        <v>0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IFERROR(__xludf.DUMMYFUNCTION("IMPORTRANGE(""https://docs.google.com/spreadsheets/d/1SX6NBoVAgQJ6U1MVXOaj8PK2l7WJ3RER9xtqwdhxkhw/edit?usp=sharing"",""ปราจีนบุรี!L495"")"),0)</f>
        <v>0</v>
      </c>
      <c r="M600" s="198"/>
      <c r="N600" s="198">
        <f ca="1">IFERROR(__xludf.DUMMYFUNCTION("IMPORTRANGE(""https://docs.google.com/spreadsheets/d/1SX6NBoVAgQJ6U1MVXOaj8PK2l7WJ3RER9xtqwdhxkhw/edit?usp=sharing"",""ปราจีนบุรี!M495"")"),0)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IFERROR(__xludf.DUMMYFUNCTION("IMPORTRANGE(""https://docs.google.com/spreadsheets/d/1SX6NBoVAgQJ6U1MVXOaj8PK2l7WJ3RER9xtqwdhxkhw/edit?usp=sharing"",""ปราจีนบุรี!L496"")"),4550)</f>
        <v>4550</v>
      </c>
      <c r="M601" s="198"/>
      <c r="N601" s="198">
        <f ca="1">IFERROR(__xludf.DUMMYFUNCTION("IMPORTRANGE(""https://docs.google.com/spreadsheets/d/1SX6NBoVAgQJ6U1MVXOaj8PK2l7WJ3RER9xtqwdhxkhw/edit?usp=sharing"",""ปราจีนบุรี!M496"")"),0)</f>
        <v>0</v>
      </c>
      <c r="O601" s="198">
        <f t="shared" ca="1" si="126"/>
        <v>0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IFERROR(__xludf.DUMMYFUNCTION("IMPORTRANGE(""https://docs.google.com/spreadsheets/d/1SX6NBoVAgQJ6U1MVXOaj8PK2l7WJ3RER9xtqwdhxkhw/edit?usp=sharing"",""ปราจีนบุรี!M497"")"),0)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IFERROR(__xludf.DUMMYFUNCTION("IMPORTRANGE(""https://docs.google.com/spreadsheets/d/1SX6NBoVAgQJ6U1MVXOaj8PK2l7WJ3RER9xtqwdhxkhw/edit?usp=sharing"",""ปราจีนบุรี!M498"")"),0)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IFERROR(__xludf.DUMMYFUNCTION("IMPORTRANGE(""https://docs.google.com/spreadsheets/d/1SX6NBoVAgQJ6U1MVXOaj8PK2l7WJ3RER9xtqwdhxkhw/edit?usp=sharing"",""ปราจีนบุรี!M499"")"),0)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IFERROR(__xludf.DUMMYFUNCTION("IMPORTRANGE(""https://docs.google.com/spreadsheets/d/1SX6NBoVAgQJ6U1MVXOaj8PK2l7WJ3RER9xtqwdhxkhw/edit?usp=sharing"",""ปราจีนบุรี!M500"")"),0)</f>
        <v>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IFERROR(__xludf.DUMMYFUNCTION("IMPORTRANGE(""https://docs.google.com/spreadsheets/d/1SX6NBoVAgQJ6U1MVXOaj8PK2l7WJ3RER9xtqwdhxkhw/edit?usp=sharing"",""ปราจีนบุรี!J502"")"),1)</f>
        <v>1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IFERROR(__xludf.DUMMYFUNCTION("IMPORTRANGE(""https://docs.google.com/spreadsheets/d/1SX6NBoVAgQJ6U1MVXOaj8PK2l7WJ3RER9xtqwdhxkhw/edit?usp=sharing"",""ปราจีนบุรี!J503"")"),0)</f>
        <v>0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IFERROR(__xludf.DUMMYFUNCTION("IMPORTRANGE(""https://docs.google.com/spreadsheets/d/1SX6NBoVAgQJ6U1MVXOaj8PK2l7WJ3RER9xtqwdhxkhw/edit?usp=sharing"",""ปราจีนบุรี!J166"")"),0)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IFERROR(__xludf.DUMMYFUNCTION("IMPORTRANGE(""https://docs.google.com/spreadsheets/d/1SX6NBoVAgQJ6U1MVXOaj8PK2l7WJ3RER9xtqwdhxkhw/edit?usp=sharing"",""ปราจีนบุรี!J166"")"),0)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IFERROR(__xludf.DUMMYFUNCTION("IMPORTRANGE(""https://docs.google.com/spreadsheets/d/1SX6NBoVAgQJ6U1MVXOaj8PK2l7WJ3RER9xtqwdhxkhw/edit?usp=sharing"",""ปราจีนบุรี!I506"")"),50)</f>
        <v>50</v>
      </c>
      <c r="J611" s="194">
        <f ca="1">IFERROR(__xludf.DUMMYFUNCTION("IMPORTRANGE(""https://docs.google.com/spreadsheets/d/1SX6NBoVAgQJ6U1MVXOaj8PK2l7WJ3RER9xtqwdhxkhw/edit?usp=sharing"",""ปราจีนบุรี!J506"")"),0)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IFERROR(__xludf.DUMMYFUNCTION("IMPORTRANGE(""https://docs.google.com/spreadsheets/d/1SX6NBoVAgQJ6U1MVXOaj8PK2l7WJ3RER9xtqwdhxkhw/edit?usp=sharing"",""ปราจีนบุรี!I507"")"),0)</f>
        <v>0</v>
      </c>
      <c r="J612" s="219">
        <f ca="1">IFERROR(__xludf.DUMMYFUNCTION("IMPORTRANGE(""https://docs.google.com/spreadsheets/d/1SX6NBoVAgQJ6U1MVXOaj8PK2l7WJ3RER9xtqwdhxkhw/edit?usp=sharing"",""ปราจีนบุรี!J507"")"),0)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IFERROR(__xludf.DUMMYFUNCTION("IMPORTRANGE(""https://docs.google.com/spreadsheets/d/1SX6NBoVAgQJ6U1MVXOaj8PK2l7WJ3RER9xtqwdhxkhw/edit?usp=sharing"",""ปราจีนบุรี!I508"")"),0)</f>
        <v>0</v>
      </c>
      <c r="J613" s="219">
        <f ca="1">IFERROR(__xludf.DUMMYFUNCTION("IMPORTRANGE(""https://docs.google.com/spreadsheets/d/1SX6NBoVAgQJ6U1MVXOaj8PK2l7WJ3RER9xtqwdhxkhw/edit?usp=sharing"",""ปราจีนบุรี!J508"")"),0)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IFERROR(__xludf.DUMMYFUNCTION("IMPORTRANGE(""https://docs.google.com/spreadsheets/d/1SX6NBoVAgQJ6U1MVXOaj8PK2l7WJ3RER9xtqwdhxkhw/edit?usp=sharing"",""ปราจีนบุรี!I509"")"),0)</f>
        <v>0</v>
      </c>
      <c r="J614" s="219">
        <f ca="1">IFERROR(__xludf.DUMMYFUNCTION("IMPORTRANGE(""https://docs.google.com/spreadsheets/d/1SX6NBoVAgQJ6U1MVXOaj8PK2l7WJ3RER9xtqwdhxkhw/edit?usp=sharing"",""ปราจีนบุรี!J509"")"),0)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IFERROR(__xludf.DUMMYFUNCTION("IMPORTRANGE(""https://docs.google.com/spreadsheets/d/1SX6NBoVAgQJ6U1MVXOaj8PK2l7WJ3RER9xtqwdhxkhw/edit?usp=sharing"",""ปราจีนบุรี!I510"")"),0)</f>
        <v>0</v>
      </c>
      <c r="J615" s="219">
        <f ca="1">IFERROR(__xludf.DUMMYFUNCTION("IMPORTRANGE(""https://docs.google.com/spreadsheets/d/1SX6NBoVAgQJ6U1MVXOaj8PK2l7WJ3RER9xtqwdhxkhw/edit?usp=sharing"",""ปราจีนบุรี!J510"")"),0)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IFERROR(__xludf.DUMMYFUNCTION("IMPORTRANGE(""https://docs.google.com/spreadsheets/d/1SX6NBoVAgQJ6U1MVXOaj8PK2l7WJ3RER9xtqwdhxkhw/edit?usp=sharing"",""ปราจีนบุรี!I511"")"),0)</f>
        <v>0</v>
      </c>
      <c r="J616" s="219">
        <f ca="1">IFERROR(__xludf.DUMMYFUNCTION("IMPORTRANGE(""https://docs.google.com/spreadsheets/d/1SX6NBoVAgQJ6U1MVXOaj8PK2l7WJ3RER9xtqwdhxkhw/edit?usp=sharing"",""ปราจีนบุรี!J511"")"),0)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IFERROR(__xludf.DUMMYFUNCTION("IMPORTRANGE(""https://docs.google.com/spreadsheets/d/1SX6NBoVAgQJ6U1MVXOaj8PK2l7WJ3RER9xtqwdhxkhw/edit?usp=sharing"",""ปราจีนบุรี!I512"")"),0)</f>
        <v>0</v>
      </c>
      <c r="J617" s="218">
        <f ca="1">IFERROR(__xludf.DUMMYFUNCTION("IMPORTRANGE(""https://docs.google.com/spreadsheets/d/1SX6NBoVAgQJ6U1MVXOaj8PK2l7WJ3RER9xtqwdhxkhw/edit?usp=sharing"",""ปราจีนบุรี!J512"")"),0)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IFERROR(__xludf.DUMMYFUNCTION("IMPORTRANGE(""https://docs.google.com/spreadsheets/d/1SX6NBoVAgQJ6U1MVXOaj8PK2l7WJ3RER9xtqwdhxkhw/edit?usp=sharing"",""ปราจีนบุรี!I513"")"),0)</f>
        <v>0</v>
      </c>
      <c r="J618" s="219">
        <f ca="1">IFERROR(__xludf.DUMMYFUNCTION("IMPORTRANGE(""https://docs.google.com/spreadsheets/d/1SX6NBoVAgQJ6U1MVXOaj8PK2l7WJ3RER9xtqwdhxkhw/edit?usp=sharing"",""ปราจีนบุรี!J513"")"),0)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IFERROR(__xludf.DUMMYFUNCTION("IMPORTRANGE(""https://docs.google.com/spreadsheets/d/1SX6NBoVAgQJ6U1MVXOaj8PK2l7WJ3RER9xtqwdhxkhw/edit?usp=sharing"",""ปราจีนบุรี!I514"")"),0)</f>
        <v>0</v>
      </c>
      <c r="J619" s="219">
        <f ca="1">IFERROR(__xludf.DUMMYFUNCTION("IMPORTRANGE(""https://docs.google.com/spreadsheets/d/1SX6NBoVAgQJ6U1MVXOaj8PK2l7WJ3RER9xtqwdhxkhw/edit?usp=sharing"",""ปราจีนบุรี!J514"")"),0)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IFERROR(__xludf.DUMMYFUNCTION("IMPORTRANGE(""https://docs.google.com/spreadsheets/d/1SX6NBoVAgQJ6U1MVXOaj8PK2l7WJ3RER9xtqwdhxkhw/edit?usp=sharing"",""ปราจีนบุรี!I515"")"),0)</f>
        <v>0</v>
      </c>
      <c r="J620" s="194">
        <f ca="1">IFERROR(__xludf.DUMMYFUNCTION("IMPORTRANGE(""https://docs.google.com/spreadsheets/d/1SX6NBoVAgQJ6U1MVXOaj8PK2l7WJ3RER9xtqwdhxkhw/edit?usp=sharing"",""ปราจีนบุรี!J515"")"),0)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IFERROR(__xludf.DUMMYFUNCTION("IMPORTRANGE(""https://docs.google.com/spreadsheets/d/1SX6NBoVAgQJ6U1MVXOaj8PK2l7WJ3RER9xtqwdhxkhw/edit?usp=sharing"",""ปราจีนบุรี!I516"")"),0)</f>
        <v>0</v>
      </c>
      <c r="J621" s="194">
        <f ca="1">IFERROR(__xludf.DUMMYFUNCTION("IMPORTRANGE(""https://docs.google.com/spreadsheets/d/1SX6NBoVAgQJ6U1MVXOaj8PK2l7WJ3RER9xtqwdhxkhw/edit?usp=sharing"",""ปราจีนบุรี!J516"")"),0)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IFERROR(__xludf.DUMMYFUNCTION("IMPORTRANGE(""https://docs.google.com/spreadsheets/d/1SX6NBoVAgQJ6U1MVXOaj8PK2l7WJ3RER9xtqwdhxkhw/edit?usp=sharing"",""ปราจีนบุรี!I517"")"),0)</f>
        <v>0</v>
      </c>
      <c r="J622" s="219">
        <f ca="1">IFERROR(__xludf.DUMMYFUNCTION("IMPORTRANGE(""https://docs.google.com/spreadsheets/d/1SX6NBoVAgQJ6U1MVXOaj8PK2l7WJ3RER9xtqwdhxkhw/edit?usp=sharing"",""ปราจีนบุรี!J517"")"),0)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IFERROR(__xludf.DUMMYFUNCTION("IMPORTRANGE(""https://docs.google.com/spreadsheets/d/1SX6NBoVAgQJ6U1MVXOaj8PK2l7WJ3RER9xtqwdhxkhw/edit?usp=sharing"",""ปราจีนบุรี!I518"")"),0)</f>
        <v>0</v>
      </c>
      <c r="J623" s="219">
        <f ca="1">IFERROR(__xludf.DUMMYFUNCTION("IMPORTRANGE(""https://docs.google.com/spreadsheets/d/1SX6NBoVAgQJ6U1MVXOaj8PK2l7WJ3RER9xtqwdhxkhw/edit?usp=sharing"",""ปราจีนบุรี!J518"")"),0)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IFERROR(__xludf.DUMMYFUNCTION("IMPORTRANGE(""https://docs.google.com/spreadsheets/d/1SX6NBoVAgQJ6U1MVXOaj8PK2l7WJ3RER9xtqwdhxkhw/edit?usp=sharing"",""ปราจีนบุรี!I519"")"),0)</f>
        <v>0</v>
      </c>
      <c r="J624" s="218">
        <f ca="1">IFERROR(__xludf.DUMMYFUNCTION("IMPORTRANGE(""https://docs.google.com/spreadsheets/d/1SX6NBoVAgQJ6U1MVXOaj8PK2l7WJ3RER9xtqwdhxkhw/edit?usp=sharing"",""ปราจีนบุรี!J519"")"),0)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IFERROR(__xludf.DUMMYFUNCTION("IMPORTRANGE(""https://docs.google.com/spreadsheets/d/1SX6NBoVAgQJ6U1MVXOaj8PK2l7WJ3RER9xtqwdhxkhw/edit?usp=sharing"",""ปราจีนบุรี!I520"")"),0)</f>
        <v>0</v>
      </c>
      <c r="J625" s="219">
        <f ca="1">IFERROR(__xludf.DUMMYFUNCTION("IMPORTRANGE(""https://docs.google.com/spreadsheets/d/1SX6NBoVAgQJ6U1MVXOaj8PK2l7WJ3RER9xtqwdhxkhw/edit?usp=sharing"",""ปราจีนบุรี!J520"")"),0)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IFERROR(__xludf.DUMMYFUNCTION("IMPORTRANGE(""https://docs.google.com/spreadsheets/d/1SX6NBoVAgQJ6U1MVXOaj8PK2l7WJ3RER9xtqwdhxkhw/edit?usp=sharing"",""ปราจีนบุรี!I521"")"),0)</f>
        <v>0</v>
      </c>
      <c r="J626" s="219">
        <f ca="1">IFERROR(__xludf.DUMMYFUNCTION("IMPORTRANGE(""https://docs.google.com/spreadsheets/d/1SX6NBoVAgQJ6U1MVXOaj8PK2l7WJ3RER9xtqwdhxkhw/edit?usp=sharing"",""ปราจีนบุรี!J521"")"),0)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59">
        <f ca="1">IFERROR(__xludf.DUMMYFUNCTION("IMPORTRANGE(""https://docs.google.com/spreadsheets/d/1SX6NBoVAgQJ6U1MVXOaj8PK2l7WJ3RER9xtqwdhxkhw/edit?usp=sharing"",""ปราจีนบุรี!J523"")"),395000)</f>
        <v>395000</v>
      </c>
      <c r="K628" s="360">
        <f t="shared" ref="K628:K635" ca="1" si="129">IF(I628&gt;0,J628*100/I628,0)</f>
        <v>4.283730348431761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IFERROR(__xludf.DUMMYFUNCTION("IMPORTRANGE(""https://docs.google.com/spreadsheets/d/1SX6NBoVAgQJ6U1MVXOaj8PK2l7WJ3RER9xtqwdhxkhw/edit?usp=sharing"",""ปราจีนบุรี!I524"")"),216)</f>
        <v>216</v>
      </c>
      <c r="J629" s="359">
        <f ca="1">IFERROR(__xludf.DUMMYFUNCTION("IMPORTRANGE(""https://docs.google.com/spreadsheets/d/1SX6NBoVAgQJ6U1MVXOaj8PK2l7WJ3RER9xtqwdhxkhw/edit?usp=sharing"",""ปราจีนบุรี!J524"")"),12)</f>
        <v>12</v>
      </c>
      <c r="K629" s="360">
        <f t="shared" ca="1" si="129"/>
        <v>5.5555555555555554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IFERROR(__xludf.DUMMYFUNCTION("IMPORTRANGE(""https://docs.google.com/spreadsheets/d/1SX6NBoVAgQJ6U1MVXOaj8PK2l7WJ3RER9xtqwdhxkhw/edit?usp=sharing"",""ปราจีนบุรี!I525"")"),6735945.67)</f>
        <v>6735945.6699999999</v>
      </c>
      <c r="J630" s="359">
        <f ca="1">IFERROR(__xludf.DUMMYFUNCTION("IMPORTRANGE(""https://docs.google.com/spreadsheets/d/1SX6NBoVAgQJ6U1MVXOaj8PK2l7WJ3RER9xtqwdhxkhw/edit?usp=sharing"",""ปราจีนบุรี!J525"")"),91665.92)</f>
        <v>91665.919999999998</v>
      </c>
      <c r="K630" s="360">
        <f t="shared" ca="1" si="129"/>
        <v>1.3608470805851971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IFERROR(__xludf.DUMMYFUNCTION("IMPORTRANGE(""https://docs.google.com/spreadsheets/d/1SX6NBoVAgQJ6U1MVXOaj8PK2l7WJ3RER9xtqwdhxkhw/edit?usp=sharing"",""ปราจีนบุรี!I526"")"),154)</f>
        <v>154</v>
      </c>
      <c r="J631" s="359">
        <f ca="1">IFERROR(__xludf.DUMMYFUNCTION("IMPORTRANGE(""https://docs.google.com/spreadsheets/d/1SX6NBoVAgQJ6U1MVXOaj8PK2l7WJ3RER9xtqwdhxkhw/edit?usp=sharing"",""ปราจีนบุรี!J526"")"),10)</f>
        <v>10</v>
      </c>
      <c r="K631" s="360">
        <f t="shared" ca="1" si="129"/>
        <v>6.4935064935064934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59">
        <f ca="1">IFERROR(__xludf.DUMMYFUNCTION("IMPORTRANGE(""https://docs.google.com/spreadsheets/d/1SX6NBoVAgQJ6U1MVXOaj8PK2l7WJ3RER9xtqwdhxkhw/edit?usp=sharing"",""ปราจีนบุรี!J527"")"),48170.66)</f>
        <v>48170.66</v>
      </c>
      <c r="K632" s="360">
        <f t="shared" ca="1" si="129"/>
        <v>16.988502746566294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IFERROR(__xludf.DUMMYFUNCTION("IMPORTRANGE(""https://docs.google.com/spreadsheets/d/1SX6NBoVAgQJ6U1MVXOaj8PK2l7WJ3RER9xtqwdhxkhw/edit?usp=sharing"",""ปราจีนบุรี!I528"")"),136)</f>
        <v>136</v>
      </c>
      <c r="J633" s="359">
        <f ca="1">IFERROR(__xludf.DUMMYFUNCTION("IMPORTRANGE(""https://docs.google.com/spreadsheets/d/1SX6NBoVAgQJ6U1MVXOaj8PK2l7WJ3RER9xtqwdhxkhw/edit?usp=sharing"",""ปราจีนบุรี!J528"")"),6)</f>
        <v>6</v>
      </c>
      <c r="K633" s="360">
        <f t="shared" ca="1" si="129"/>
        <v>4.4117647058823533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59">
        <f ca="1">IFERROR(__xludf.DUMMYFUNCTION("IMPORTRANGE(""https://docs.google.com/spreadsheets/d/1SX6NBoVAgQJ6U1MVXOaj8PK2l7WJ3RER9xtqwdhxkhw/edit?usp=sharing"",""ปราจีนบุรี!J529"")"),0)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IFERROR(__xludf.DUMMYFUNCTION("IMPORTRANGE(""https://docs.google.com/spreadsheets/d/1SX6NBoVAgQJ6U1MVXOaj8PK2l7WJ3RER9xtqwdhxkhw/edit?usp=sharing"",""ปราจีนบุรี!I530"")"),90)</f>
        <v>90</v>
      </c>
      <c r="J635" s="489">
        <f ca="1">IFERROR(__xludf.DUMMYFUNCTION("IMPORTRANGE(""https://docs.google.com/spreadsheets/d/1SX6NBoVAgQJ6U1MVXOaj8PK2l7WJ3RER9xtqwdhxkhw/edit?usp=sharing"",""ปราจีนบุรี!J530"")"),0)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workbookViewId="0">
      <pane ySplit="6" topLeftCell="A574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248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3047482</v>
      </c>
      <c r="M8" s="43">
        <f t="shared" ca="1" si="0"/>
        <v>1358735</v>
      </c>
      <c r="N8" s="43">
        <f t="shared" ca="1" si="0"/>
        <v>766799</v>
      </c>
      <c r="O8" s="42">
        <f t="shared" ref="O8:O16" ca="1" si="1">IF(L8&gt;0,N8*100/L8,0)</f>
        <v>25.161723678761678</v>
      </c>
      <c r="P8" s="42">
        <f t="shared" ref="P8:P16" ca="1" si="2">IF(M8&gt;0,N8*100/M8,0)</f>
        <v>56.434772049001459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3047482</v>
      </c>
      <c r="M10" s="50">
        <f t="shared" ca="1" si="4"/>
        <v>1358735</v>
      </c>
      <c r="N10" s="50">
        <f t="shared" ca="1" si="4"/>
        <v>766799</v>
      </c>
      <c r="O10" s="49">
        <f t="shared" ca="1" si="1"/>
        <v>25.161723678761678</v>
      </c>
      <c r="P10" s="49">
        <f t="shared" ca="1" si="2"/>
        <v>56.434772049001459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2994282</v>
      </c>
      <c r="M12" s="60">
        <f t="shared" ca="1" si="6"/>
        <v>1358735</v>
      </c>
      <c r="N12" s="60">
        <f t="shared" ca="1" si="6"/>
        <v>713599</v>
      </c>
      <c r="O12" s="60">
        <f t="shared" ca="1" si="1"/>
        <v>23.832057234422141</v>
      </c>
      <c r="P12" s="60">
        <f t="shared" ca="1" si="2"/>
        <v>52.51936543917688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1551000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1443282</v>
      </c>
      <c r="M14" s="60">
        <f t="shared" si="8"/>
        <v>0</v>
      </c>
      <c r="N14" s="60">
        <f t="shared" ca="1" si="8"/>
        <v>19304</v>
      </c>
      <c r="O14" s="63">
        <f t="shared" ca="1" si="1"/>
        <v>1.3375071538341086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53200</v>
      </c>
      <c r="M16" s="60">
        <f t="shared" si="10"/>
        <v>0</v>
      </c>
      <c r="N16" s="60">
        <f t="shared" ca="1" si="10"/>
        <v>53200</v>
      </c>
      <c r="O16" s="72">
        <f t="shared" ca="1" si="1"/>
        <v>100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2451635</v>
      </c>
      <c r="M18" s="43">
        <f t="shared" ca="1" si="11"/>
        <v>1358735</v>
      </c>
      <c r="N18" s="43">
        <f t="shared" ca="1" si="11"/>
        <v>747495</v>
      </c>
      <c r="O18" s="42">
        <f t="shared" ref="O18:O20" ca="1" si="12">IF(L18&gt;0,N18*100/L18,0)</f>
        <v>30.489652823523894</v>
      </c>
      <c r="P18" s="42">
        <f t="shared" ref="P18:P26" ca="1" si="13">IF(M18&gt;0,N18*100/M18,0)</f>
        <v>55.014038793436541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2451635</v>
      </c>
      <c r="M20" s="50">
        <f t="shared" ca="1" si="15"/>
        <v>1358735</v>
      </c>
      <c r="N20" s="50">
        <f t="shared" ca="1" si="15"/>
        <v>747495</v>
      </c>
      <c r="O20" s="49">
        <f t="shared" ca="1" si="12"/>
        <v>30.489652823523894</v>
      </c>
      <c r="P20" s="49">
        <f t="shared" ca="1" si="13"/>
        <v>55.014038793436541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2398435</v>
      </c>
      <c r="M22" s="64">
        <f t="shared" ca="1" si="18"/>
        <v>1358735</v>
      </c>
      <c r="N22" s="63">
        <f t="shared" ca="1" si="18"/>
        <v>694295</v>
      </c>
      <c r="O22" s="63">
        <f t="shared" ca="1" si="17"/>
        <v>28.947834733899398</v>
      </c>
      <c r="P22" s="63">
        <f t="shared" ca="1" si="13"/>
        <v>51.098632183611961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1551000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847435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53200</v>
      </c>
      <c r="M26" s="72">
        <f t="shared" si="22"/>
        <v>0</v>
      </c>
      <c r="N26" s="72">
        <f t="shared" ca="1" si="22"/>
        <v>53200</v>
      </c>
      <c r="O26" s="72">
        <f t="shared" ca="1" si="17"/>
        <v>100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595847</v>
      </c>
      <c r="M28" s="43">
        <f t="shared" si="23"/>
        <v>0</v>
      </c>
      <c r="N28" s="43">
        <f t="shared" ca="1" si="23"/>
        <v>19304</v>
      </c>
      <c r="O28" s="42">
        <f t="shared" ref="O28:O30" ca="1" si="24">IF(L28&gt;0,N28*100/L28,0)</f>
        <v>3.239757857302294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595847</v>
      </c>
      <c r="M30" s="50">
        <f t="shared" si="27"/>
        <v>0</v>
      </c>
      <c r="N30" s="50">
        <f t="shared" ca="1" si="27"/>
        <v>19304</v>
      </c>
      <c r="O30" s="49">
        <f t="shared" ca="1" si="24"/>
        <v>3.239757857302294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595847</v>
      </c>
      <c r="M32" s="63">
        <f t="shared" si="30"/>
        <v>0</v>
      </c>
      <c r="N32" s="63">
        <f t="shared" ca="1" si="30"/>
        <v>19304</v>
      </c>
      <c r="O32" s="63">
        <f t="shared" ca="1" si="29"/>
        <v>3.239757857302294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595847</v>
      </c>
      <c r="M34" s="63">
        <f t="shared" si="32"/>
        <v>0</v>
      </c>
      <c r="N34" s="63">
        <f t="shared" ca="1" si="32"/>
        <v>19304</v>
      </c>
      <c r="O34" s="63">
        <f t="shared" ca="1" si="29"/>
        <v>3.239757857302294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2451635</v>
      </c>
      <c r="M37" s="75">
        <f t="shared" ca="1" si="33"/>
        <v>1358735</v>
      </c>
      <c r="N37" s="75">
        <f t="shared" ca="1" si="33"/>
        <v>747495</v>
      </c>
      <c r="O37" s="76">
        <f t="shared" ca="1" si="29"/>
        <v>30.489652823523894</v>
      </c>
      <c r="P37" s="76">
        <f t="shared" ca="1" si="25"/>
        <v>55.014038793436541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353800</v>
      </c>
      <c r="M41" s="102">
        <f t="shared" ca="1" si="34"/>
        <v>176900</v>
      </c>
      <c r="N41" s="102">
        <f t="shared" ca="1" si="34"/>
        <v>110879</v>
      </c>
      <c r="O41" s="101">
        <f t="shared" ref="O41:O43" ca="1" si="35">IF(L41&gt;0,N41*100/L41,0)</f>
        <v>31.339457320520069</v>
      </c>
      <c r="P41" s="101">
        <f t="shared" ref="P41:P43" ca="1" si="36">IF(M41&gt;0,N41*100/M41,0)</f>
        <v>62.678914641040137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353800</v>
      </c>
      <c r="M43" s="102">
        <f t="shared" ca="1" si="38"/>
        <v>176900</v>
      </c>
      <c r="N43" s="102">
        <f t="shared" ca="1" si="38"/>
        <v>110879</v>
      </c>
      <c r="O43" s="101">
        <f t="shared" ca="1" si="35"/>
        <v>31.339457320520069</v>
      </c>
      <c r="P43" s="101">
        <f t="shared" ca="1" si="36"/>
        <v>62.678914641040137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353800</v>
      </c>
      <c r="M45" s="72">
        <f ca="1">IFERROR(__xludf.DUMMYFUNCTION("IMPORTRANGE(""https://docs.google.com/spreadsheets/d/1Yj_ptqi66GCucihVvJfMjLAmec39IyEx_6qawtMGysU/edit?usp=sharing"",""สบก!Q70"")"),176900)</f>
        <v>176900</v>
      </c>
      <c r="N45" s="72">
        <f ca="1">IFERROR(__xludf.DUMMYFUNCTION("IMPORTRANGE(""https://docs.google.com/spreadsheets/d/1Yj_ptqi66GCucihVvJfMjLAmec39IyEx_6qawtMGysU/edit?usp=sharing"",""สบก!R70"")"),110879)</f>
        <v>110879</v>
      </c>
      <c r="O45" s="63">
        <f ca="1">IF(L45&gt;0,N45*100/L45,0)</f>
        <v>31.339457320520069</v>
      </c>
      <c r="P45" s="63">
        <f ca="1">IF(M45&gt;0,N45*100/M45,0)</f>
        <v>62.678914641040137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IFERROR(__xludf.DUMMYFUNCTION("IMPORTRANGE(""https://docs.google.com/spreadsheets/d/1Yj_ptqi66GCucihVvJfMjLAmec39IyEx_6qawtMGysU/edit?usp=sharing"",""สบก!M70"")"),353800)</f>
        <v>353800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IFERROR(__xludf.DUMMYFUNCTION("IMPORTRANGE(""https://docs.google.com/spreadsheets/d/1Yj_ptqi66GCucihVvJfMjLAmec39IyEx_6qawtMGysU/edit?usp=sharing"",""สบก!N70"")"),0)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IFERROR(__xludf.DUMMYFUNCTION("IMPORTRANGE(""https://docs.google.com/spreadsheets/d/1Yj_ptqi66GCucihVvJfMjLAmec39IyEx_6qawtMGysU/edit?usp=sharing"",""สบก!O70"")"),0)</f>
        <v>0</v>
      </c>
      <c r="M49" s="72"/>
      <c r="N49" s="72">
        <f ca="1">IFERROR(__xludf.DUMMYFUNCTION("IMPORTRANGE(""https://docs.google.com/spreadsheets/d/1Yj_ptqi66GCucihVvJfMjLAmec39IyEx_6qawtMGysU/edit?usp=sharing"",""สบก!S70"")"),0)</f>
        <v>0</v>
      </c>
      <c r="O49" s="72">
        <f ca="1">IF(L49&gt;0,N49*100/L49,0)</f>
        <v>0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310000</v>
      </c>
      <c r="M53" s="151">
        <f t="shared" ca="1" si="39"/>
        <v>164000</v>
      </c>
      <c r="N53" s="151">
        <f t="shared" ca="1" si="39"/>
        <v>71500</v>
      </c>
      <c r="O53" s="150">
        <f t="shared" ref="O53:O55" ca="1" si="40">IF(L53&gt;0,N53*100/L53,0)</f>
        <v>23.06451612903226</v>
      </c>
      <c r="P53" s="150">
        <f t="shared" ref="P53:P55" ca="1" si="41">IF(M53&gt;0,N53*100/M53,0)</f>
        <v>43.597560975609753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310000</v>
      </c>
      <c r="M55" s="151">
        <f t="shared" ca="1" si="43"/>
        <v>164000</v>
      </c>
      <c r="N55" s="151">
        <f t="shared" ca="1" si="43"/>
        <v>71500</v>
      </c>
      <c r="O55" s="150">
        <f t="shared" ca="1" si="40"/>
        <v>23.06451612903226</v>
      </c>
      <c r="P55" s="150">
        <f t="shared" ca="1" si="41"/>
        <v>43.597560975609753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310000</v>
      </c>
      <c r="M57" s="72">
        <f ca="1">IFERROR(__xludf.DUMMYFUNCTION("IMPORTRANGE(""https://docs.google.com/spreadsheets/d/1Yj_ptqi66GCucihVvJfMjLAmec39IyEx_6qawtMGysU/edit?usp=sharing"",""สบก!Z70"")"),164000)</f>
        <v>164000</v>
      </c>
      <c r="N57" s="72">
        <f ca="1">IFERROR(__xludf.DUMMYFUNCTION("IMPORTRANGE(""https://docs.google.com/spreadsheets/d/1Yj_ptqi66GCucihVvJfMjLAmec39IyEx_6qawtMGysU/edit?usp=sharing"",""สบก!AA70"")"),71500)</f>
        <v>71500</v>
      </c>
      <c r="O57" s="63">
        <f ca="1">IF(L57&gt;0,N57*100/L57,0)</f>
        <v>23.06451612903226</v>
      </c>
      <c r="P57" s="63">
        <f ca="1">IF(M57&gt;0,N57*100/M57,0)</f>
        <v>43.597560975609753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IFERROR(__xludf.DUMMYFUNCTION("IMPORTRANGE(""https://docs.google.com/spreadsheets/d/1Yj_ptqi66GCucihVvJfMjLAmec39IyEx_6qawtMGysU/edit?usp=sharing"",""สบก!V70"")"),310000)</f>
        <v>310000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IFERROR(__xludf.DUMMYFUNCTION("IMPORTRANGE(""https://docs.google.com/spreadsheets/d/1Yj_ptqi66GCucihVvJfMjLAmec39IyEx_6qawtMGysU/edit?usp=sharing"",""สบก!W70"")"),0)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IFERROR(__xludf.DUMMYFUNCTION("IMPORTRANGE(""https://docs.google.com/spreadsheets/d/1Yj_ptqi66GCucihVvJfMjLAmec39IyEx_6qawtMGysU/edit?usp=sharing"",""สบก!AB70"")"),0)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7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73">
        <f t="shared" ref="K64:K65" ca="1" si="44">IF(I64&gt;0,J64*100/I64,0)</f>
        <v>100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7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73">
        <f t="shared" ca="1" si="44"/>
        <v>100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557200</v>
      </c>
      <c r="M66" s="182">
        <f t="shared" ca="1" si="45"/>
        <v>315220</v>
      </c>
      <c r="N66" s="182">
        <f t="shared" ca="1" si="45"/>
        <v>123336</v>
      </c>
      <c r="O66" s="181">
        <f t="shared" ref="O66:O68" ca="1" si="46">IF(L66&gt;0,N66*100/L66,0)</f>
        <v>22.134960516870066</v>
      </c>
      <c r="P66" s="181">
        <f t="shared" ref="P66:P68" ca="1" si="47">IF(M66&gt;0,N66*100/M66,0)</f>
        <v>39.126958949305248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557200</v>
      </c>
      <c r="M68" s="187">
        <f t="shared" ca="1" si="49"/>
        <v>315220</v>
      </c>
      <c r="N68" s="187">
        <f t="shared" ca="1" si="49"/>
        <v>123336</v>
      </c>
      <c r="O68" s="186">
        <f t="shared" ca="1" si="46"/>
        <v>22.134960516870066</v>
      </c>
      <c r="P68" s="186">
        <f t="shared" ca="1" si="47"/>
        <v>39.126958949305248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557200</v>
      </c>
      <c r="M70" s="198">
        <f ca="1">IFERROR(__xludf.DUMMYFUNCTION("IMPORTRANGE(""https://docs.google.com/spreadsheets/d/1Yj_ptqi66GCucihVvJfMjLAmec39IyEx_6qawtMGysU/edit?usp=sharing"",""สบก!AI70"")"),315220)</f>
        <v>315220</v>
      </c>
      <c r="N70" s="198">
        <f ca="1">IFERROR(__xludf.DUMMYFUNCTION("IMPORTRANGE(""https://docs.google.com/spreadsheets/d/1Yj_ptqi66GCucihVvJfMjLAmec39IyEx_6qawtMGysU/edit?usp=sharing"",""สบก!AJ70"")"),123336)</f>
        <v>123336</v>
      </c>
      <c r="O70" s="198">
        <f ca="1">IF(L70&gt;0,N70*100/L70,0)</f>
        <v>22.134960516870066</v>
      </c>
      <c r="P70" s="198">
        <f ca="1">IF(M70&gt;0,N70*100/M70,0)</f>
        <v>39.126958949305248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IFERROR(__xludf.DUMMYFUNCTION("IMPORTRANGE(""https://docs.google.com/spreadsheets/d/1Yj_ptqi66GCucihVvJfMjLAmec39IyEx_6qawtMGysU/edit?usp=sharing"",""สบก!AE70"")"),185200)</f>
        <v>185200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IFERROR(__xludf.DUMMYFUNCTION("IMPORTRANGE(""https://docs.google.com/spreadsheets/d/1Yj_ptqi66GCucihVvJfMjLAmec39IyEx_6qawtMGysU/edit?usp=sharing"",""สบก!AF70"")"),372000)</f>
        <v>372000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IFERROR(__xludf.DUMMYFUNCTION("IMPORTRANGE(""https://docs.google.com/spreadsheets/d/1Yj_ptqi66GCucihVvJfMjLAmec39IyEx_6qawtMGysU/edit?usp=sharing"",""สบก!AG70"")"),0)</f>
        <v>0</v>
      </c>
      <c r="M74" s="72"/>
      <c r="N74" s="72">
        <f ca="1">IFERROR(__xludf.DUMMYFUNCTION("IMPORTRANGE(""https://docs.google.com/spreadsheets/d/1Yj_ptqi66GCucihVvJfMjLAmec39IyEx_6qawtMGysU/edit?usp=sharing"",""สบก!AK70"")"),0)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30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31">
        <f t="shared" ref="K80:K88" ca="1" si="50">IF(I80&gt;0,J80*100/I80,0)</f>
        <v>100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30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31">
        <f t="shared" ca="1" si="50"/>
        <v>100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18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18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21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21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18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95">
        <f t="shared" ca="1" si="50"/>
        <v>100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18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95">
        <f t="shared" ca="1" si="50"/>
        <v>100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IFERROR(__xludf.DUMMYFUNCTION("IMPORTRANGE(""https://docs.google.com/spreadsheets/d/1SX6NBoVAgQJ6U1MVXOaj8PK2l7WJ3RER9xtqwdhxkhw/edit?usp=sharing"",""พระนครศรีอยุธยา!I28"")"),0)</f>
        <v>0</v>
      </c>
      <c r="J88" s="218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7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7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8">
        <f ca="1">IFERROR(__xludf.DUMMYFUNCTION("IMPORTRANGE(""https://docs.google.com/spreadsheets/d/1Yj_ptqi66GCucihVvJfMjLAmec39IyEx_6qawtMGysU/edit?usp=sharing"",""สบก!AR70"")"),0)</f>
        <v>0</v>
      </c>
      <c r="N98" s="198">
        <f ca="1">IFERROR(__xludf.DUMMYFUNCTION("IMPORTRANGE(""https://docs.google.com/spreadsheets/d/1Yj_ptqi66GCucihVvJfMjLAmec39IyEx_6qawtMGysU/edit?usp=sharing"",""สบก!AS70"")"),0)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IFERROR(__xludf.DUMMYFUNCTION("IMPORTRANGE(""https://docs.google.com/spreadsheets/d/1Yj_ptqi66GCucihVvJfMjLAmec39IyEx_6qawtMGysU/edit?usp=sharing"",""สบก!AN70"")"),0)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IFERROR(__xludf.DUMMYFUNCTION("IMPORTRANGE(""https://docs.google.com/spreadsheets/d/1Yj_ptqi66GCucihVvJfMjLAmec39IyEx_6qawtMGysU/edit?usp=sharing"",""สบก!AO70"")"),0)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IFERROR(__xludf.DUMMYFUNCTION("IMPORTRANGE(""https://docs.google.com/spreadsheets/d/1Yj_ptqi66GCucihVvJfMjLAmec39IyEx_6qawtMGysU/edit?usp=sharing"",""สบก!AP70"")"),0)</f>
        <v>0</v>
      </c>
      <c r="M102" s="72"/>
      <c r="N102" s="72">
        <f ca="1">IFERROR(__xludf.DUMMYFUNCTION("IMPORTRANGE(""https://docs.google.com/spreadsheets/d/1Yj_ptqi66GCucihVvJfMjLAmec39IyEx_6qawtMGysU/edit?usp=sharing"",""สบก!AT70"")"),0)</f>
        <v>0</v>
      </c>
      <c r="O102" s="72">
        <f ca="1">IF(L102&gt;0,N102*100/L102,0)</f>
        <v>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18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18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18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18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18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18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7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IFERROR(__xludf.DUMMYFUNCTION("IMPORTRANGE(""https://docs.google.com/spreadsheets/d/1Yj_ptqi66GCucihVvJfMjLAmec39IyEx_6qawtMGysU/edit?usp=sharing"",""สบก!BA70"")"),0)</f>
        <v>0</v>
      </c>
      <c r="N122" s="198">
        <f ca="1">IFERROR(__xludf.DUMMYFUNCTION("IMPORTRANGE(""https://docs.google.com/spreadsheets/d/1Yj_ptqi66GCucihVvJfMjLAmec39IyEx_6qawtMGysU/edit?usp=sharing"",""สบก!BB70"")"),0)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IFERROR(__xludf.DUMMYFUNCTION("IMPORTRANGE(""https://docs.google.com/spreadsheets/d/1Yj_ptqi66GCucihVvJfMjLAmec39IyEx_6qawtMGysU/edit?usp=sharing"",""สบก!AW70"")"),0)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IFERROR(__xludf.DUMMYFUNCTION("IMPORTRANGE(""https://docs.google.com/spreadsheets/d/1Yj_ptqi66GCucihVvJfMjLAmec39IyEx_6qawtMGysU/edit?usp=sharing"",""สบก!AX70"")"),0)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IFERROR(__xludf.DUMMYFUNCTION("IMPORTRANGE(""https://docs.google.com/spreadsheets/d/1Yj_ptqi66GCucihVvJfMjLAmec39IyEx_6qawtMGysU/edit?usp=sharing"",""สบก!AY70"")"),0)</f>
        <v>0</v>
      </c>
      <c r="M126" s="72"/>
      <c r="N126" s="72">
        <f ca="1">IFERROR(__xludf.DUMMYFUNCTION("IMPORTRANGE(""https://docs.google.com/spreadsheets/d/1Yj_ptqi66GCucihVvJfMjLAmec39IyEx_6qawtMGysU/edit?usp=sharing"",""สบก!BC70"")"),0)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18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18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91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92">
        <f ca="1">IF(I138&gt;0,J138*100/I138,0)</f>
        <v>100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670200</v>
      </c>
      <c r="M140" s="182">
        <f t="shared" ca="1" si="64"/>
        <v>438430</v>
      </c>
      <c r="N140" s="182">
        <f t="shared" ca="1" si="64"/>
        <v>252329</v>
      </c>
      <c r="O140" s="181">
        <f t="shared" ref="O140:O142" ca="1" si="65">IF(L140&gt;0,N140*100/L140,0)</f>
        <v>37.64980602805133</v>
      </c>
      <c r="P140" s="181">
        <f t="shared" ref="P140:P142" ca="1" si="66">IF(M140&gt;0,N140*100/M140,0)</f>
        <v>57.552859065301192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670200</v>
      </c>
      <c r="M142" s="187">
        <f t="shared" ca="1" si="68"/>
        <v>438430</v>
      </c>
      <c r="N142" s="187">
        <f t="shared" ca="1" si="68"/>
        <v>252329</v>
      </c>
      <c r="O142" s="186">
        <f t="shared" ca="1" si="65"/>
        <v>37.64980602805133</v>
      </c>
      <c r="P142" s="186">
        <f t="shared" ca="1" si="66"/>
        <v>57.552859065301192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670200</v>
      </c>
      <c r="M144" s="198">
        <f ca="1">IFERROR(__xludf.DUMMYFUNCTION("IMPORTRANGE(""https://docs.google.com/spreadsheets/d/1Yj_ptqi66GCucihVvJfMjLAmec39IyEx_6qawtMGysU/edit?usp=sharing"",""สบก!BJ70"")"),438430)</f>
        <v>438430</v>
      </c>
      <c r="N144" s="198">
        <f ca="1">IFERROR(__xludf.DUMMYFUNCTION("IMPORTRANGE(""https://docs.google.com/spreadsheets/d/1Yj_ptqi66GCucihVvJfMjLAmec39IyEx_6qawtMGysU/edit?usp=sharing"",""สบก!BK70"")"),252329)</f>
        <v>252329</v>
      </c>
      <c r="O144" s="198">
        <f ca="1">IF(L144&gt;0,N144*100/L144,0)</f>
        <v>37.64980602805133</v>
      </c>
      <c r="P144" s="198">
        <f ca="1">IF(M144&gt;0,N144*100/M144,0)</f>
        <v>57.552859065301192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IFERROR(__xludf.DUMMYFUNCTION("IMPORTRANGE(""https://docs.google.com/spreadsheets/d/1Yj_ptqi66GCucihVvJfMjLAmec39IyEx_6qawtMGysU/edit?usp=sharing"",""สบก!BF70"")"),396000)</f>
        <v>396000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IFERROR(__xludf.DUMMYFUNCTION("IMPORTRANGE(""https://docs.google.com/spreadsheets/d/1Yj_ptqi66GCucihVvJfMjLAmec39IyEx_6qawtMGysU/edit?usp=sharing"",""สบก!BG70"")"),274200)</f>
        <v>274200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IFERROR(__xludf.DUMMYFUNCTION("IMPORTRANGE(""https://docs.google.com/spreadsheets/d/1Yj_ptqi66GCucihVvJfMjLAmec39IyEx_6qawtMGysU/edit?usp=sharing"",""สบก!BH70"")"),0)</f>
        <v>0</v>
      </c>
      <c r="M148" s="72"/>
      <c r="N148" s="72">
        <f ca="1">IFERROR(__xludf.DUMMYFUNCTION("IMPORTRANGE(""https://docs.google.com/spreadsheets/d/1Yj_ptqi66GCucihVvJfMjLAmec39IyEx_6qawtMGysU/edit?usp=sharing"",""สบก!BL70"")"),0)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99">
        <f ca="1">IFERROR(__xludf.DUMMYFUNCTION("IMPORTRANGE(""https://docs.google.com/spreadsheets/d/1SX6NBoVAgQJ6U1MVXOaj8PK2l7WJ3RER9xtqwdhxkhw/edit?usp=sharing"",""พระนครศรีอยุธยา!J74"")"),0)</f>
        <v>0</v>
      </c>
      <c r="K149" s="300">
        <f ca="1">IF(I149&gt;0,J149*100/I149,0)</f>
        <v>0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IFERROR(__xludf.DUMMYFUNCTION("IMPORTRANGE(""https://docs.google.com/spreadsheets/d/1SX6NBoVAgQJ6U1MVXOaj8PK2l7WJ3RER9xtqwdhxkhw/edit?usp=sharing"",""พระนครศรีอยุธยา!J82"")"),0)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219">
        <f ca="1">IFERROR(__xludf.DUMMYFUNCTION("IMPORTRANGE(""https://docs.google.com/spreadsheets/d/1SX6NBoVAgQJ6U1MVXOaj8PK2l7WJ3RER9xtqwdhxkhw/edit?usp=sharing"",""พระนครศรีอยุธยา!J83"")"),0)</f>
        <v>0</v>
      </c>
      <c r="K158" s="195">
        <f ca="1">IF(I158&gt;0,J158*100/I158,0)</f>
        <v>0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IFERROR(__xludf.DUMMYFUNCTION("IMPORTRANGE(""https://docs.google.com/spreadsheets/d/1SX6NBoVAgQJ6U1MVXOaj8PK2l7WJ3RER9xtqwdhxkhw/edit?usp=sharing"",""พระนครศรีอยุธยา!J84"")"),0)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IFERROR(__xludf.DUMMYFUNCTION("IMPORTRANGE(""https://docs.google.com/spreadsheets/d/1SX6NBoVAgQJ6U1MVXOaj8PK2l7WJ3RER9xtqwdhxkhw/edit?usp=sharing"",""พระนครศรีอยุธยา!J85"")"),0)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304">
        <f ca="1">IFERROR(__xludf.DUMMYFUNCTION("IMPORTRANGE(""https://docs.google.com/spreadsheets/d/1SX6NBoVAgQJ6U1MVXOaj8PK2l7WJ3RER9xtqwdhxkhw/edit?usp=sharing"",""พระนครศรีอยุธยา!J89"")"),0)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IFERROR(__xludf.DUMMYFUNCTION("IMPORTRANGE(""https://docs.google.com/spreadsheets/d/1SX6NBoVAgQJ6U1MVXOaj8PK2l7WJ3RER9xtqwdhxkhw/edit?usp=sharing"",""พระนครศรีอยุธยา!J97"")"),0)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219">
        <f ca="1">IFERROR(__xludf.DUMMYFUNCTION("IMPORTRANGE(""https://docs.google.com/spreadsheets/d/1SX6NBoVAgQJ6U1MVXOaj8PK2l7WJ3RER9xtqwdhxkhw/edit?usp=sharing"",""พระนครศรีอยุธยา!J98"")"),0)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304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18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18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304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219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219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21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304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305">
        <f ca="1">IF(I204&gt;0,J204*100/I204,0)</f>
        <v>100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18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49">
        <f ca="1">IF(I213&gt;0,J213*100/I213,0)</f>
        <v>100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18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18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91">
        <f ca="1">IFERROR(__xludf.DUMMYFUNCTION("IMPORTRANGE(""https://docs.google.com/spreadsheets/d/1SX6NBoVAgQJ6U1MVXOaj8PK2l7WJ3RER9xtqwdhxkhw/edit?usp=sharing"",""พระนครศรีอยุธยา!J144"")"),22)</f>
        <v>22</v>
      </c>
      <c r="K219" s="292">
        <f ca="1">IF(I219&gt;0,J219*100/I219,0)</f>
        <v>146.66666666666666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21125</v>
      </c>
      <c r="M220" s="182">
        <f t="shared" ca="1" si="72"/>
        <v>21125</v>
      </c>
      <c r="N220" s="182">
        <f t="shared" ca="1" si="72"/>
        <v>20698</v>
      </c>
      <c r="O220" s="181">
        <f t="shared" ref="O220:O222" ca="1" si="73">IF(L220&gt;0,N220*100/L220,0)</f>
        <v>97.978698224852067</v>
      </c>
      <c r="P220" s="181">
        <f t="shared" ref="P220:P222" ca="1" si="74">IF(M220&gt;0,N220*100/M220,0)</f>
        <v>97.978698224852067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21125</v>
      </c>
      <c r="M222" s="187">
        <f t="shared" ca="1" si="76"/>
        <v>21125</v>
      </c>
      <c r="N222" s="187">
        <f t="shared" ca="1" si="76"/>
        <v>20698</v>
      </c>
      <c r="O222" s="186">
        <f t="shared" ca="1" si="73"/>
        <v>97.978698224852067</v>
      </c>
      <c r="P222" s="186">
        <f t="shared" ca="1" si="74"/>
        <v>97.978698224852067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21125</v>
      </c>
      <c r="M224" s="198">
        <f ca="1">IFERROR(__xludf.DUMMYFUNCTION("IMPORTRANGE(""https://docs.google.com/spreadsheets/d/1Yj_ptqi66GCucihVvJfMjLAmec39IyEx_6qawtMGysU/edit?usp=sharing"",""สบก!BS70"")"),21125)</f>
        <v>21125</v>
      </c>
      <c r="N224" s="198">
        <f ca="1">IFERROR(__xludf.DUMMYFUNCTION("IMPORTRANGE(""https://docs.google.com/spreadsheets/d/1Yj_ptqi66GCucihVvJfMjLAmec39IyEx_6qawtMGysU/edit?usp=sharing"",""สบก!BT70"")"),20698)</f>
        <v>20698</v>
      </c>
      <c r="O224" s="198">
        <f ca="1">IF(L224&gt;0,N224*100/L224,0)</f>
        <v>97.978698224852067</v>
      </c>
      <c r="P224" s="198">
        <f ca="1">IF(M224&gt;0,N224*100/M224,0)</f>
        <v>97.978698224852067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IFERROR(__xludf.DUMMYFUNCTION("IMPORTRANGE(""https://docs.google.com/spreadsheets/d/1Yj_ptqi66GCucihVvJfMjLAmec39IyEx_6qawtMGysU/edit?usp=sharing"",""สบก!BO70"")"),0)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IFERROR(__xludf.DUMMYFUNCTION("IMPORTRANGE(""https://docs.google.com/spreadsheets/d/1Yj_ptqi66GCucihVvJfMjLAmec39IyEx_6qawtMGysU/edit?usp=sharing"",""สบก!BP70"")"),21125)</f>
        <v>21125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IFERROR(__xludf.DUMMYFUNCTION("IMPORTRANGE(""https://docs.google.com/spreadsheets/d/1Yj_ptqi66GCucihVvJfMjLAmec39IyEx_6qawtMGysU/edit?usp=sharing"",""สบก!BQ70"")"),0)</f>
        <v>0</v>
      </c>
      <c r="M228" s="72"/>
      <c r="N228" s="72">
        <f ca="1">IFERROR(__xludf.DUMMYFUNCTION("IMPORTRANGE(""https://docs.google.com/spreadsheets/d/1Yj_ptqi66GCucihVvJfMjLAmec39IyEx_6qawtMGysU/edit?usp=sharing"",""สบก!BU70"")"),0)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91">
        <f ca="1">IFERROR(__xludf.DUMMYFUNCTION("IMPORTRANGE(""https://docs.google.com/spreadsheets/d/1SX6NBoVAgQJ6U1MVXOaj8PK2l7WJ3RER9xtqwdhxkhw/edit?usp=sharing"",""พระนครศรีอยุธยา!J149"")"),22)</f>
        <v>22</v>
      </c>
      <c r="K229" s="292">
        <f ca="1">IF(I229&gt;0,J229*100/I229,0)</f>
        <v>146.66666666666666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219">
        <f ca="1">IFERROR(__xludf.DUMMYFUNCTION("IMPORTRANGE(""https://docs.google.com/spreadsheets/d/1SX6NBoVAgQJ6U1MVXOaj8PK2l7WJ3RER9xtqwdhxkhw/edit?usp=sharing"",""พระนครศรีอยุธยา!J155"")"),22)</f>
        <v>22</v>
      </c>
      <c r="K235" s="195">
        <f ca="1">IF(I235&gt;0,J235*100/I235,0)</f>
        <v>146.66666666666666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IFERROR(__xludf.DUMMYFUNCTION("IMPORTRANGE(""https://docs.google.com/spreadsheets/d/1SX6NBoVAgQJ6U1MVXOaj8PK2l7WJ3RER9xtqwdhxkhw/edit?usp=sharing"",""พระนครศรีอยุธยา!J157"")"),0)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91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21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35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8">
        <f ca="1">IFERROR(__xludf.DUMMYFUNCTION("IMPORTRANGE(""https://docs.google.com/spreadsheets/d/1Yj_ptqi66GCucihVvJfMjLAmec39IyEx_6qawtMGysU/edit?usp=sharing"",""สบก!CB70"")"),0)</f>
        <v>0</v>
      </c>
      <c r="N254" s="198">
        <f ca="1">IFERROR(__xludf.DUMMYFUNCTION("IMPORTRANGE(""https://docs.google.com/spreadsheets/d/1Yj_ptqi66GCucihVvJfMjLAmec39IyEx_6qawtMGysU/edit?usp=sharing"",""สบก!CC70"")"),0)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IFERROR(__xludf.DUMMYFUNCTION("IMPORTRANGE(""https://docs.google.com/spreadsheets/d/1Yj_ptqi66GCucihVvJfMjLAmec39IyEx_6qawtMGysU/edit?usp=sharing"",""สบก!BX70"")"),0)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IFERROR(__xludf.DUMMYFUNCTION("IMPORTRANGE(""https://docs.google.com/spreadsheets/d/1Yj_ptqi66GCucihVvJfMjLAmec39IyEx_6qawtMGysU/edit?usp=sharing"",""สบก!BY70"")"),0)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IFERROR(__xludf.DUMMYFUNCTION("IMPORTRANGE(""https://docs.google.com/spreadsheets/d/1Yj_ptqi66GCucihVvJfMjLAmec39IyEx_6qawtMGysU/edit?usp=sharing"",""สบก!BZ70"")"),0)</f>
        <v>0</v>
      </c>
      <c r="M258" s="72"/>
      <c r="N258" s="72">
        <f ca="1">IFERROR(__xludf.DUMMYFUNCTION("IMPORTRANGE(""https://docs.google.com/spreadsheets/d/1Yj_ptqi66GCucihVvJfMjLAmec39IyEx_6qawtMGysU/edit?usp=sharing"",""สบก!CD70"")"),0)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21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21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21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21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35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0</v>
      </c>
      <c r="M271" s="182">
        <f t="shared" ca="1" si="83"/>
        <v>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0</v>
      </c>
      <c r="M273" s="187">
        <f t="shared" ca="1" si="87"/>
        <v>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0</v>
      </c>
      <c r="M275" s="198">
        <f ca="1">IFERROR(__xludf.DUMMYFUNCTION("IMPORTRANGE(""https://docs.google.com/spreadsheets/d/1Yj_ptqi66GCucihVvJfMjLAmec39IyEx_6qawtMGysU/edit?usp=sharing"",""สบก!CK70"")"),0)</f>
        <v>0</v>
      </c>
      <c r="N275" s="198">
        <f ca="1">IFERROR(__xludf.DUMMYFUNCTION("IMPORTRANGE(""https://docs.google.com/spreadsheets/d/1Yj_ptqi66GCucihVvJfMjLAmec39IyEx_6qawtMGysU/edit?usp=sharing"",""สบก!CL70"")"),0)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IFERROR(__xludf.DUMMYFUNCTION("IMPORTRANGE(""https://docs.google.com/spreadsheets/d/1Yj_ptqi66GCucihVvJfMjLAmec39IyEx_6qawtMGysU/edit?usp=sharing"",""สบก!CG70"")"),0)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IFERROR(__xludf.DUMMYFUNCTION("IMPORTRANGE(""https://docs.google.com/spreadsheets/d/1Yj_ptqi66GCucihVvJfMjLAmec39IyEx_6qawtMGysU/edit?usp=sharing"",""สบก!CH70"")"),0)</f>
        <v>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IFERROR(__xludf.DUMMYFUNCTION("IMPORTRANGE(""https://docs.google.com/spreadsheets/d/1Yj_ptqi66GCucihVvJfMjLAmec39IyEx_6qawtMGysU/edit?usp=sharing"",""สบก!CI70"")"),0)</f>
        <v>0</v>
      </c>
      <c r="M279" s="72"/>
      <c r="N279" s="72">
        <f ca="1">IFERROR(__xludf.DUMMYFUNCTION("IMPORTRANGE(""https://docs.google.com/spreadsheets/d/1Yj_ptqi66GCucihVvJfMjLAmec39IyEx_6qawtMGysU/edit?usp=sharing"",""สบก!CM70"")"),0)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21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35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IFERROR(__xludf.DUMMYFUNCTION("IMPORTRANGE(""https://docs.google.com/spreadsheets/d/1Yj_ptqi66GCucihVvJfMjLAmec39IyEx_6qawtMGysU/edit?usp=sharing"",""สบก!CT70"")"),0)</f>
        <v>0</v>
      </c>
      <c r="N294" s="198">
        <f ca="1">IFERROR(__xludf.DUMMYFUNCTION("IMPORTRANGE(""https://docs.google.com/spreadsheets/d/1Yj_ptqi66GCucihVvJfMjLAmec39IyEx_6qawtMGysU/edit?usp=sharing"",""สบก!CU70"")"),0)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IFERROR(__xludf.DUMMYFUNCTION("IMPORTRANGE(""https://docs.google.com/spreadsheets/d/1Yj_ptqi66GCucihVvJfMjLAmec39IyEx_6qawtMGysU/edit?usp=sharing"",""สบก!CP70"")"),0)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IFERROR(__xludf.DUMMYFUNCTION("IMPORTRANGE(""https://docs.google.com/spreadsheets/d/1Yj_ptqi66GCucihVvJfMjLAmec39IyEx_6qawtMGysU/edit?usp=sharing"",""สบก!CQ70"")"),0)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IFERROR(__xludf.DUMMYFUNCTION("IMPORTRANGE(""https://docs.google.com/spreadsheets/d/1Yj_ptqi66GCucihVvJfMjLAmec39IyEx_6qawtMGysU/edit?usp=sharing"",""สบก!CR70"")"),0)</f>
        <v>0</v>
      </c>
      <c r="M298" s="72"/>
      <c r="N298" s="72">
        <f ca="1">IFERROR(__xludf.DUMMYFUNCTION("IMPORTRANGE(""https://docs.google.com/spreadsheets/d/1Yj_ptqi66GCucihVvJfMjLAmec39IyEx_6qawtMGysU/edit?usp=sharing"",""สบก!CV70"")"),0)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18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18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52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IFERROR(__xludf.DUMMYFUNCTION("IMPORTRANGE(""https://docs.google.com/spreadsheets/d/1Yj_ptqi66GCucihVvJfMjLAmec39IyEx_6qawtMGysU/edit?usp=sharing"",""สบก!DC70"")"),0)</f>
        <v>0</v>
      </c>
      <c r="N314" s="198">
        <f ca="1">IFERROR(__xludf.DUMMYFUNCTION("IMPORTRANGE(""https://docs.google.com/spreadsheets/d/1Yj_ptqi66GCucihVvJfMjLAmec39IyEx_6qawtMGysU/edit?usp=sharing"",""สบก!DD70"")"),0)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IFERROR(__xludf.DUMMYFUNCTION("IMPORTRANGE(""https://docs.google.com/spreadsheets/d/1Yj_ptqi66GCucihVvJfMjLAmec39IyEx_6qawtMGysU/edit?usp=sharing"",""สบก!CY70"")"),0)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IFERROR(__xludf.DUMMYFUNCTION("IMPORTRANGE(""https://docs.google.com/spreadsheets/d/1Yj_ptqi66GCucihVvJfMjLAmec39IyEx_6qawtMGysU/edit?usp=sharing"",""สบก!CZ70"")"),0)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IFERROR(__xludf.DUMMYFUNCTION("IMPORTRANGE(""https://docs.google.com/spreadsheets/d/1Yj_ptqi66GCucihVvJfMjLAmec39IyEx_6qawtMGysU/edit?usp=sharing"",""สบก!DA70"")"),0)</f>
        <v>0</v>
      </c>
      <c r="M318" s="72"/>
      <c r="N318" s="72">
        <f ca="1">IFERROR(__xludf.DUMMYFUNCTION("IMPORTRANGE(""https://docs.google.com/spreadsheets/d/1Yj_ptqi66GCucihVvJfMjLAmec39IyEx_6qawtMGysU/edit?usp=sharing"",""สบก!DE70"")"),0)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18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57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539310</v>
      </c>
      <c r="M329" s="182">
        <f t="shared" ca="1" si="98"/>
        <v>243060</v>
      </c>
      <c r="N329" s="182">
        <f t="shared" ca="1" si="98"/>
        <v>168753</v>
      </c>
      <c r="O329" s="181">
        <f t="shared" ref="O329:O331" ca="1" si="99">IF(L329&gt;0,N329*100/L329,0)</f>
        <v>31.290537909551094</v>
      </c>
      <c r="P329" s="181">
        <f t="shared" ref="P329:P331" ca="1" si="100">IF(M329&gt;0,N329*100/M329,0)</f>
        <v>69.428536163910152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539310</v>
      </c>
      <c r="M331" s="187">
        <f t="shared" ca="1" si="102"/>
        <v>243060</v>
      </c>
      <c r="N331" s="187">
        <f t="shared" ca="1" si="102"/>
        <v>168753</v>
      </c>
      <c r="O331" s="186">
        <f t="shared" ca="1" si="99"/>
        <v>31.290537909551094</v>
      </c>
      <c r="P331" s="186">
        <f t="shared" ca="1" si="100"/>
        <v>69.428536163910152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486110</v>
      </c>
      <c r="M333" s="198">
        <f ca="1">IFERROR(__xludf.DUMMYFUNCTION("IMPORTRANGE(""https://docs.google.com/spreadsheets/d/1Yj_ptqi66GCucihVvJfMjLAmec39IyEx_6qawtMGysU/edit?usp=sharing"",""สบก!DL70"")"),243060)</f>
        <v>243060</v>
      </c>
      <c r="N333" s="198">
        <f ca="1">IFERROR(__xludf.DUMMYFUNCTION("IMPORTRANGE(""https://docs.google.com/spreadsheets/d/1Yj_ptqi66GCucihVvJfMjLAmec39IyEx_6qawtMGysU/edit?usp=sharing"",""สบก!DM70"")"),115553)</f>
        <v>115553</v>
      </c>
      <c r="O333" s="198">
        <f ca="1">IF(L333&gt;0,N333*100/L333,0)</f>
        <v>23.770957190759294</v>
      </c>
      <c r="P333" s="198">
        <f ca="1">IF(M333&gt;0,N333*100/M333,0)</f>
        <v>47.54093639430593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IFERROR(__xludf.DUMMYFUNCTION("IMPORTRANGE(""https://docs.google.com/spreadsheets/d/1Yj_ptqi66GCucihVvJfMjLAmec39IyEx_6qawtMGysU/edit?usp=sharing"",""สบก!DH70"")"),306000)</f>
        <v>306000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IFERROR(__xludf.DUMMYFUNCTION("IMPORTRANGE(""https://docs.google.com/spreadsheets/d/1Yj_ptqi66GCucihVvJfMjLAmec39IyEx_6qawtMGysU/edit?usp=sharing"",""สบก!DI70"")"),180110)</f>
        <v>180110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IFERROR(__xludf.DUMMYFUNCTION("IMPORTRANGE(""https://docs.google.com/spreadsheets/d/1Yj_ptqi66GCucihVvJfMjLAmec39IyEx_6qawtMGysU/edit?usp=sharing"",""สบก!DJ70"")"),53200)</f>
        <v>53200</v>
      </c>
      <c r="M337" s="72"/>
      <c r="N337" s="72">
        <f ca="1">IFERROR(__xludf.DUMMYFUNCTION("IMPORTRANGE(""https://docs.google.com/spreadsheets/d/1Yj_ptqi66GCucihVvJfMjLAmec39IyEx_6qawtMGysU/edit?usp=sharing"",""สบก!DN70"")"),53200)</f>
        <v>53200</v>
      </c>
      <c r="O337" s="72">
        <f ca="1">IF(L337&gt;0,N337*100/L337,0)</f>
        <v>100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21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21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21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60">
        <f t="shared" ca="1" si="103"/>
        <v>0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21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21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21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21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21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IFERROR(__xludf.DUMMYFUNCTION("IMPORTRANGE(""https://docs.google.com/spreadsheets/d/1SX6NBoVAgQJ6U1MVXOaj8PK2l7WJ3RER9xtqwdhxkhw/edit?usp=sharing"",""พระนครศรีอยุธยา!L242"")"),595847)</f>
        <v>595847</v>
      </c>
      <c r="M347" s="374"/>
      <c r="N347" s="374">
        <f ca="1">IFERROR(__xludf.DUMMYFUNCTION("IMPORTRANGE(""https://docs.google.com/spreadsheets/d/1SX6NBoVAgQJ6U1MVXOaj8PK2l7WJ3RER9xtqwdhxkhw/edit?usp=sharing"",""พระนครศรีอยุธยา!M242"")"),19304)</f>
        <v>19304</v>
      </c>
      <c r="O347" s="374">
        <f ca="1">+IF(L347&gt;0,N347*100/L347,0)</f>
        <v>3.239757857302294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87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89"/>
      <c r="N349" s="389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87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96"/>
      <c r="N351" s="196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96"/>
      <c r="N352" s="196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98"/>
      <c r="N353" s="198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98"/>
      <c r="N354" s="19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21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18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18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21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21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18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21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21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21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18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87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89"/>
      <c r="N380" s="389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89">
        <f ca="1">+IF(L380&gt;0,N380*100/L380,0)</f>
        <v>0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87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96"/>
      <c r="N382" s="196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96"/>
      <c r="N383" s="196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96">
        <f t="shared" ca="1" si="109"/>
        <v>0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98"/>
      <c r="N384" s="198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98"/>
      <c r="N385" s="19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98">
        <f t="shared" ca="1" si="109"/>
        <v>0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IFERROR(__xludf.DUMMYFUNCTION("IMPORTRANGE(""https://docs.google.com/spreadsheets/d/1SX6NBoVAgQJ6U1MVXOaj8PK2l7WJ3RER9xtqwdhxkhw/edit?usp=sharing"",""พระนครศรีอยุธยา!J287"")"),1)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IFERROR(__xludf.DUMMYFUNCTION("IMPORTRANGE(""https://docs.google.com/spreadsheets/d/1SX6NBoVAgQJ6U1MVXOaj8PK2l7WJ3RER9xtqwdhxkhw/edit?usp=sharing"",""พระนครศรีอยุธยา!J288"")"),1)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219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219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219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87">
        <f ca="1">IFERROR(__xludf.DUMMYFUNCTION("IMPORTRANGE(""https://docs.google.com/spreadsheets/d/1SX6NBoVAgQJ6U1MVXOaj8PK2l7WJ3RER9xtqwdhxkhw/edit?usp=sharing"",""พระนครศรีอยุธยา!J296"")"),0)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89"/>
      <c r="N401" s="389">
        <f ca="1">IFERROR(__xludf.DUMMYFUNCTION("IMPORTRANGE(""https://docs.google.com/spreadsheets/d/1SX6NBoVAgQJ6U1MVXOaj8PK2l7WJ3RER9xtqwdhxkhw/edit?usp=sharing"",""พระนครศรีอยุธยา!M296"")"),620)</f>
        <v>620</v>
      </c>
      <c r="O401" s="389">
        <f ca="1">+IF(L401&gt;0,N401*100/L401,0)</f>
        <v>0.26948320076498455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87">
        <f ca="1">IFERROR(__xludf.DUMMYFUNCTION("IMPORTRANGE(""https://docs.google.com/spreadsheets/d/1SX6NBoVAgQJ6U1MVXOaj8PK2l7WJ3RER9xtqwdhxkhw/edit?usp=sharing"",""พระนครศรีอยุธยา!J297"")"),0)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96"/>
      <c r="N403" s="198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96"/>
      <c r="N404" s="198">
        <f ca="1">IFERROR(__xludf.DUMMYFUNCTION("IMPORTRANGE(""https://docs.google.com/spreadsheets/d/1SX6NBoVAgQJ6U1MVXOaj8PK2l7WJ3RER9xtqwdhxkhw/edit?usp=sharing"",""พระนครศรีอยุธยา!M299"")"),620)</f>
        <v>620</v>
      </c>
      <c r="O404" s="198">
        <f t="shared" ca="1" si="112"/>
        <v>0.26948320076498455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98"/>
      <c r="N405" s="198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98"/>
      <c r="N406" s="198">
        <f ca="1">IFERROR(__xludf.DUMMYFUNCTION("IMPORTRANGE(""https://docs.google.com/spreadsheets/d/1SX6NBoVAgQJ6U1MVXOaj8PK2l7WJ3RER9xtqwdhxkhw/edit?usp=sharing"",""พระนครศรีอยุธยา!M301"")"),620)</f>
        <v>620</v>
      </c>
      <c r="O406" s="198">
        <f t="shared" ca="1" si="112"/>
        <v>0.26948320076498455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IFERROR(__xludf.DUMMYFUNCTION("IMPORTRANGE(""https://docs.google.com/spreadsheets/d/1SX6NBoVAgQJ6U1MVXOaj8PK2l7WJ3RER9xtqwdhxkhw/edit?usp=sharing"",""พระนครศรีอยุธยา!M302"")"),0)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IFERROR(__xludf.DUMMYFUNCTION("IMPORTRANGE(""https://docs.google.com/spreadsheets/d/1SX6NBoVAgQJ6U1MVXOaj8PK2l7WJ3RER9xtqwdhxkhw/edit?usp=sharing"",""พระนครศรีอยุธยา!M305"")"),620)</f>
        <v>620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IFERROR(__xludf.DUMMYFUNCTION("IMPORTRANGE(""https://docs.google.com/spreadsheets/d/1SX6NBoVAgQJ6U1MVXOaj8PK2l7WJ3RER9xtqwdhxkhw/edit?usp=sharing"",""พระนครศรีอยุธยา!J310"")"),0)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30">
        <f ca="1">IFERROR(__xludf.DUMMYFUNCTION("IMPORTRANGE(""https://docs.google.com/spreadsheets/d/1SX6NBoVAgQJ6U1MVXOaj8PK2l7WJ3RER9xtqwdhxkhw/edit?usp=sharing"",""พระนครศรีอยุธยา!J311"")"),0)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406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407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02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02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406">
        <f ca="1">IFERROR(__xludf.DUMMYFUNCTION("IMPORTRANGE(""https://docs.google.com/spreadsheets/d/1SX6NBoVAgQJ6U1MVXOaj8PK2l7WJ3RER9xtqwdhxkhw/edit?usp=sharing"",""พระนครศรีอยุธยา!J316"")"),0)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407">
        <f ca="1">IFERROR(__xludf.DUMMYFUNCTION("IMPORTRANGE(""https://docs.google.com/spreadsheets/d/1SX6NBoVAgQJ6U1MVXOaj8PK2l7WJ3RER9xtqwdhxkhw/edit?usp=sharing"",""พระนครศรีอยุธยา!J317"")"),0)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02">
        <f ca="1">IFERROR(__xludf.DUMMYFUNCTION("IMPORTRANGE(""https://docs.google.com/spreadsheets/d/1SX6NBoVAgQJ6U1MVXOaj8PK2l7WJ3RER9xtqwdhxkhw/edit?usp=sharing"",""พระนครศรีอยุธยา!J318"")"),0)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02">
        <f ca="1">IFERROR(__xludf.DUMMYFUNCTION("IMPORTRANGE(""https://docs.google.com/spreadsheets/d/1SX6NBoVAgQJ6U1MVXOaj8PK2l7WJ3RER9xtqwdhxkhw/edit?usp=sharing"",""พระนครศรีอยุธยา!J319"")"),0)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02">
        <f ca="1">IFERROR(__xludf.DUMMYFUNCTION("IMPORTRANGE(""https://docs.google.com/spreadsheets/d/1SX6NBoVAgQJ6U1MVXOaj8PK2l7WJ3RER9xtqwdhxkhw/edit?usp=sharing"",""พระนครศรีอยุธยา!J320"")"),0)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406">
        <f ca="1">IFERROR(__xludf.DUMMYFUNCTION("IMPORTRANGE(""https://docs.google.com/spreadsheets/d/1SX6NBoVAgQJ6U1MVXOaj8PK2l7WJ3RER9xtqwdhxkhw/edit?usp=sharing"",""พระนครศรีอยุธยา!J321"")"),0)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407">
        <f ca="1">IFERROR(__xludf.DUMMYFUNCTION("IMPORTRANGE(""https://docs.google.com/spreadsheets/d/1SX6NBoVAgQJ6U1MVXOaj8PK2l7WJ3RER9xtqwdhxkhw/edit?usp=sharing"",""พระนครศรีอยุธยา!J322"")"),0)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02">
        <f ca="1">IFERROR(__xludf.DUMMYFUNCTION("IMPORTRANGE(""https://docs.google.com/spreadsheets/d/1SX6NBoVAgQJ6U1MVXOaj8PK2l7WJ3RER9xtqwdhxkhw/edit?usp=sharing"",""พระนครศรีอยุธยา!J323"")"),0)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02">
        <f ca="1">IFERROR(__xludf.DUMMYFUNCTION("IMPORTRANGE(""https://docs.google.com/spreadsheets/d/1SX6NBoVAgQJ6U1MVXOaj8PK2l7WJ3RER9xtqwdhxkhw/edit?usp=sharing"",""พระนครศรีอยุธยา!J324"")"),0)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406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02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02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20">
        <f ca="1">IFERROR(__xludf.DUMMYFUNCTION("IMPORTRANGE(""https://docs.google.com/spreadsheets/d/1SX6NBoVAgQJ6U1MVXOaj8PK2l7WJ3RER9xtqwdhxkhw/edit?usp=sharing"",""พระนครศรีอยุธยา!J330"")"),0)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IFERROR(__xludf.DUMMYFUNCTION("IMPORTRANGE(""https://docs.google.com/spreadsheets/d/1SX6NBoVAgQJ6U1MVXOaj8PK2l7WJ3RER9xtqwdhxkhw/edit?usp=sharing"",""พระนครศรีอยุธยา!L330"")"),95000)</f>
        <v>95000</v>
      </c>
      <c r="M435" s="422"/>
      <c r="N435" s="422">
        <f ca="1">IFERROR(__xludf.DUMMYFUNCTION("IMPORTRANGE(""https://docs.google.com/spreadsheets/d/1SX6NBoVAgQJ6U1MVXOaj8PK2l7WJ3RER9xtqwdhxkhw/edit?usp=sharing"",""พระนครศรีอยุธยา!M330"")"),0)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96"/>
      <c r="N436" s="198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IFERROR(__xludf.DUMMYFUNCTION("IMPORTRANGE(""https://docs.google.com/spreadsheets/d/1SX6NBoVAgQJ6U1MVXOaj8PK2l7WJ3RER9xtqwdhxkhw/edit?usp=sharing"",""พระนครศรีอยุธยา!L332"")"),95000)</f>
        <v>95000</v>
      </c>
      <c r="M437" s="196"/>
      <c r="N437" s="198">
        <f ca="1">IFERROR(__xludf.DUMMYFUNCTION("IMPORTRANGE(""https://docs.google.com/spreadsheets/d/1SX6NBoVAgQJ6U1MVXOaj8PK2l7WJ3RER9xtqwdhxkhw/edit?usp=sharing"",""พระนครศรีอยุธยา!M332"")"),0)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98"/>
      <c r="N438" s="198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IFERROR(__xludf.DUMMYFUNCTION("IMPORTRANGE(""https://docs.google.com/spreadsheets/d/1SX6NBoVAgQJ6U1MVXOaj8PK2l7WJ3RER9xtqwdhxkhw/edit?usp=sharing"",""พระนครศรีอยุธยา!L334"")"),95000)</f>
        <v>95000</v>
      </c>
      <c r="M439" s="198"/>
      <c r="N439" s="198">
        <f ca="1">IFERROR(__xludf.DUMMYFUNCTION("IMPORTRANGE(""https://docs.google.com/spreadsheets/d/1SX6NBoVAgQJ6U1MVXOaj8PK2l7WJ3RER9xtqwdhxkhw/edit?usp=sharing"",""พระนครศรีอยุธยา!M334"")"),0)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IFERROR(__xludf.DUMMYFUNCTION("IMPORTRANGE(""https://docs.google.com/spreadsheets/d/1SX6NBoVAgQJ6U1MVXOaj8PK2l7WJ3RER9xtqwdhxkhw/edit?usp=sharing"",""พระนครศรีอยุธยา!M335"")"),0)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IFERROR(__xludf.DUMMYFUNCTION("IMPORTRANGE(""https://docs.google.com/spreadsheets/d/1SX6NBoVAgQJ6U1MVXOaj8PK2l7WJ3RER9xtqwdhxkhw/edit?usp=sharing"",""พระนครศรีอยุธยา!M338"")"),0)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IFERROR(__xludf.DUMMYFUNCTION("IMPORTRANGE(""https://docs.google.com/spreadsheets/d/1SX6NBoVAgQJ6U1MVXOaj8PK2l7WJ3RER9xtqwdhxkhw/edit?usp=sharing"",""พระนครศรีอยุธยา!J343"")"),0)</f>
        <v>0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30">
        <f ca="1">IFERROR(__xludf.DUMMYFUNCTION("IMPORTRANGE(""https://docs.google.com/spreadsheets/d/1SX6NBoVAgQJ6U1MVXOaj8PK2l7WJ3RER9xtqwdhxkhw/edit?usp=sharing"",""พระนครศรีอยุธยา!J344"")"),0)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219">
        <f ca="1">IFERROR(__xludf.DUMMYFUNCTION("IMPORTRANGE(""https://docs.google.com/spreadsheets/d/1SX6NBoVAgQJ6U1MVXOaj8PK2l7WJ3RER9xtqwdhxkhw/edit?usp=sharing"",""พระนครศรีอยุธยา!J345"")"),0)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21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21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IFERROR(__xludf.DUMMYFUNCTION("IMPORTRANGE(""https://docs.google.com/spreadsheets/d/1SX6NBoVAgQJ6U1MVXOaj8PK2l7WJ3RER9xtqwdhxkhw/edit?usp=sharing"",""พระนครศรีอยุธยา!I350"")"),2147)</f>
        <v>2147</v>
      </c>
      <c r="J455" s="387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IFERROR(__xludf.DUMMYFUNCTION("IMPORTRANGE(""https://docs.google.com/spreadsheets/d/1SX6NBoVAgQJ6U1MVXOaj8PK2l7WJ3RER9xtqwdhxkhw/edit?usp=sharing"",""พระนครศรีอยุธยา!L350"")"),103457)</f>
        <v>103457</v>
      </c>
      <c r="M455" s="389"/>
      <c r="N455" s="389">
        <f ca="1">IFERROR(__xludf.DUMMYFUNCTION("IMPORTRANGE(""https://docs.google.com/spreadsheets/d/1SX6NBoVAgQJ6U1MVXOaj8PK2l7WJ3RER9xtqwdhxkhw/edit?usp=sharing"",""พระนครศรีอยุธยา!M350"")"),0)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96"/>
      <c r="N456" s="198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IFERROR(__xludf.DUMMYFUNCTION("IMPORTRANGE(""https://docs.google.com/spreadsheets/d/1SX6NBoVAgQJ6U1MVXOaj8PK2l7WJ3RER9xtqwdhxkhw/edit?usp=sharing"",""พระนครศรีอยุธยา!L352"")"),103457)</f>
        <v>103457</v>
      </c>
      <c r="M457" s="196"/>
      <c r="N457" s="198">
        <f ca="1">IFERROR(__xludf.DUMMYFUNCTION("IMPORTRANGE(""https://docs.google.com/spreadsheets/d/1SX6NBoVAgQJ6U1MVXOaj8PK2l7WJ3RER9xtqwdhxkhw/edit?usp=sharing"",""พระนครศรีอยุธยา!M352"")"),0)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98"/>
      <c r="N458" s="198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IFERROR(__xludf.DUMMYFUNCTION("IMPORTRANGE(""https://docs.google.com/spreadsheets/d/1SX6NBoVAgQJ6U1MVXOaj8PK2l7WJ3RER9xtqwdhxkhw/edit?usp=sharing"",""พระนครศรีอยุธยา!L354"")"),103457)</f>
        <v>103457</v>
      </c>
      <c r="M459" s="198"/>
      <c r="N459" s="198">
        <f ca="1">IFERROR(__xludf.DUMMYFUNCTION("IMPORTRANGE(""https://docs.google.com/spreadsheets/d/1SX6NBoVAgQJ6U1MVXOaj8PK2l7WJ3RER9xtqwdhxkhw/edit?usp=sharing"",""พระนครศรีอยุธยา!M354"")"),0)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IFERROR(__xludf.DUMMYFUNCTION("IMPORTRANGE(""https://docs.google.com/spreadsheets/d/1SX6NBoVAgQJ6U1MVXOaj8PK2l7WJ3RER9xtqwdhxkhw/edit?usp=sharing"",""พระนครศรีอยุธยา!M358"")"),0)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IFERROR(__xludf.DUMMYFUNCTION("IMPORTRANGE(""https://docs.google.com/spreadsheets/d/1SX6NBoVAgQJ6U1MVXOaj8PK2l7WJ3RER9xtqwdhxkhw/edit?usp=sharing"",""พระนครศรีอยุธยา!I359"")"),2147)</f>
        <v>2147</v>
      </c>
      <c r="J464" s="291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IFERROR(__xludf.DUMMYFUNCTION("IMPORTRANGE(""https://docs.google.com/spreadsheets/d/1SX6NBoVAgQJ6U1MVXOaj8PK2l7WJ3RER9xtqwdhxkhw/edit?usp=sharing"",""พระนครศรีอยุธยา!I360"")"),2147)</f>
        <v>2147</v>
      </c>
      <c r="J465" s="428">
        <f ca="1">IFERROR(__xludf.DUMMYFUNCTION("IMPORTRANGE(""https://docs.google.com/spreadsheets/d/1SX6NBoVAgQJ6U1MVXOaj8PK2l7WJ3RER9xtqwdhxkhw/edit?usp=sharing"",""พระนครศรีอยุธยา!J360"")"),0)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8">
        <f ca="1">IFERROR(__xludf.DUMMYFUNCTION("IMPORTRANGE(""https://docs.google.com/spreadsheets/d/1SX6NBoVAgQJ6U1MVXOaj8PK2l7WJ3RER9xtqwdhxkhw/edit?usp=sharing"",""พระนครศรีอยุธยา!J361"")"),0)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219">
        <f ca="1">IFERROR(__xludf.DUMMYFUNCTION("IMPORTRANGE(""https://docs.google.com/spreadsheets/d/1SX6NBoVAgQJ6U1MVXOaj8PK2l7WJ3RER9xtqwdhxkhw/edit?usp=sharing"",""พระนครศรีอยุธยา!J362"")"),0)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219">
        <f ca="1">IFERROR(__xludf.DUMMYFUNCTION("IMPORTRANGE(""https://docs.google.com/spreadsheets/d/1SX6NBoVAgQJ6U1MVXOaj8PK2l7WJ3RER9xtqwdhxkhw/edit?usp=sharing"",""พระนครศรีอยุธยา!J363"")"),0)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219">
        <f ca="1">IFERROR(__xludf.DUMMYFUNCTION("IMPORTRANGE(""https://docs.google.com/spreadsheets/d/1SX6NBoVAgQJ6U1MVXOaj8PK2l7WJ3RER9xtqwdhxkhw/edit?usp=sharing"",""พระนครศรีอยุธยา!J364"")"),0)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219">
        <f ca="1">IFERROR(__xludf.DUMMYFUNCTION("IMPORTRANGE(""https://docs.google.com/spreadsheets/d/1SX6NBoVAgQJ6U1MVXOaj8PK2l7WJ3RER9xtqwdhxkhw/edit?usp=sharing"",""พระนครศรีอยุธยา!J365"")"),0)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219">
        <f ca="1">IFERROR(__xludf.DUMMYFUNCTION("IMPORTRANGE(""https://docs.google.com/spreadsheets/d/1SX6NBoVAgQJ6U1MVXOaj8PK2l7WJ3RER9xtqwdhxkhw/edit?usp=sharing"",""พระนครศรีอยุธยา!J366"")"),0)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219">
        <f ca="1">IFERROR(__xludf.DUMMYFUNCTION("IMPORTRANGE(""https://docs.google.com/spreadsheets/d/1SX6NBoVAgQJ6U1MVXOaj8PK2l7WJ3RER9xtqwdhxkhw/edit?usp=sharing"",""พระนครศรีอยุธยา!J367"")"),0)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IFERROR(__xludf.DUMMYFUNCTION("IMPORTRANGE(""https://docs.google.com/spreadsheets/d/1SX6NBoVAgQJ6U1MVXOaj8PK2l7WJ3RER9xtqwdhxkhw/edit?usp=sharing"",""พระนครศรีอยุธยา!I368"")"),2147)</f>
        <v>2147</v>
      </c>
      <c r="J473" s="428">
        <f ca="1">IFERROR(__xludf.DUMMYFUNCTION("IMPORTRANGE(""https://docs.google.com/spreadsheets/d/1SX6NBoVAgQJ6U1MVXOaj8PK2l7WJ3RER9xtqwdhxkhw/edit?usp=sharing"",""พระนครศรีอยุธยา!J368"")"),0)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8">
        <f ca="1">IFERROR(__xludf.DUMMYFUNCTION("IMPORTRANGE(""https://docs.google.com/spreadsheets/d/1SX6NBoVAgQJ6U1MVXOaj8PK2l7WJ3RER9xtqwdhxkhw/edit?usp=sharing"",""พระนครศรีอยุธยา!J369"")"),0)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219">
        <f ca="1">IFERROR(__xludf.DUMMYFUNCTION("IMPORTRANGE(""https://docs.google.com/spreadsheets/d/1SX6NBoVAgQJ6U1MVXOaj8PK2l7WJ3RER9xtqwdhxkhw/edit?usp=sharing"",""พระนครศรีอยุธยา!J370"")"),0)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219">
        <f ca="1">IFERROR(__xludf.DUMMYFUNCTION("IMPORTRANGE(""https://docs.google.com/spreadsheets/d/1SX6NBoVAgQJ6U1MVXOaj8PK2l7WJ3RER9xtqwdhxkhw/edit?usp=sharing"",""พระนครศรีอยุธยา!J371"")"),0)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219">
        <f ca="1">IFERROR(__xludf.DUMMYFUNCTION("IMPORTRANGE(""https://docs.google.com/spreadsheets/d/1SX6NBoVAgQJ6U1MVXOaj8PK2l7WJ3RER9xtqwdhxkhw/edit?usp=sharing"",""พระนครศรีอยุธยา!J372"")"),0)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219">
        <f ca="1">IFERROR(__xludf.DUMMYFUNCTION("IMPORTRANGE(""https://docs.google.com/spreadsheets/d/1SX6NBoVAgQJ6U1MVXOaj8PK2l7WJ3RER9xtqwdhxkhw/edit?usp=sharing"",""พระนครศรีอยุธยา!J373"")"),0)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219">
        <f ca="1">IFERROR(__xludf.DUMMYFUNCTION("IMPORTRANGE(""https://docs.google.com/spreadsheets/d/1SX6NBoVAgQJ6U1MVXOaj8PK2l7WJ3RER9xtqwdhxkhw/edit?usp=sharing"",""พระนครศรีอยุธยา!J374"")"),0)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219">
        <f ca="1">IFERROR(__xludf.DUMMYFUNCTION("IMPORTRANGE(""https://docs.google.com/spreadsheets/d/1SX6NBoVAgQJ6U1MVXOaj8PK2l7WJ3RER9xtqwdhxkhw/edit?usp=sharing"",""พระนครศรีอยุธยา!J375"")"),0)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IFERROR(__xludf.DUMMYFUNCTION("IMPORTRANGE(""https://docs.google.com/spreadsheets/d/1SX6NBoVAgQJ6U1MVXOaj8PK2l7WJ3RER9xtqwdhxkhw/edit?usp=sharing"",""พระนครศรีอยุธยา!I376"")"),2147)</f>
        <v>2147</v>
      </c>
      <c r="J481" s="428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8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219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219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219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219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8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8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219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219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219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219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21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44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44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44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IFERROR(__xludf.DUMMYFUNCTION("IMPORTRANGE(""https://docs.google.com/spreadsheets/d/1SX6NBoVAgQJ6U1MVXOaj8PK2l7WJ3RER9xtqwdhxkhw/edit?usp=sharing"",""พระนครศรีอยุธยา!I392"")"),0)</f>
        <v>0</v>
      </c>
      <c r="J497" s="451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IFERROR(__xludf.DUMMYFUNCTION("IMPORTRANGE(""https://docs.google.com/spreadsheets/d/1SX6NBoVAgQJ6U1MVXOaj8PK2l7WJ3RER9xtqwdhxkhw/edit?usp=sharing"",""พระนครศรีอยุธยา!I393"")"),0)</f>
        <v>0</v>
      </c>
      <c r="J498" s="428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IFERROR(__xludf.DUMMYFUNCTION("IMPORTRANGE(""https://docs.google.com/spreadsheets/d/1SX6NBoVAgQJ6U1MVXOaj8PK2l7WJ3RER9xtqwdhxkhw/edit?usp=sharing"",""พระนครศรีอยุธยา!I394"")"),0)</f>
        <v>0</v>
      </c>
      <c r="J499" s="428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94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94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219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219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219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219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21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219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94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94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219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219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219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219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219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219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91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304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304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21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21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21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21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21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21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304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304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219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219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219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219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219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72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2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22"/>
      <c r="N533" s="422">
        <f ca="1">IFERROR(__xludf.DUMMYFUNCTION("IMPORTRANGE(""https://docs.google.com/spreadsheets/d/1SX6NBoVAgQJ6U1MVXOaj8PK2l7WJ3RER9xtqwdhxkhw/edit?usp=sharing"",""พระนครศรีอยุธยา!M428"")"),16984)</f>
        <v>16984</v>
      </c>
      <c r="O533" s="422">
        <f t="shared" ref="O533:O537" ca="1" si="118">+IF(L533&gt;0,N533*100/L533,0)</f>
        <v>49.458357600465931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96"/>
      <c r="N534" s="198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96"/>
      <c r="N535" s="198">
        <f ca="1">IFERROR(__xludf.DUMMYFUNCTION("IMPORTRANGE(""https://docs.google.com/spreadsheets/d/1SX6NBoVAgQJ6U1MVXOaj8PK2l7WJ3RER9xtqwdhxkhw/edit?usp=sharing"",""พระนครศรีอยุธยา!M430"")"),16984)</f>
        <v>16984</v>
      </c>
      <c r="O535" s="198">
        <f t="shared" ca="1" si="118"/>
        <v>49.458357600465931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98"/>
      <c r="N536" s="198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98"/>
      <c r="N537" s="198">
        <f ca="1">IFERROR(__xludf.DUMMYFUNCTION("IMPORTRANGE(""https://docs.google.com/spreadsheets/d/1SX6NBoVAgQJ6U1MVXOaj8PK2l7WJ3RER9xtqwdhxkhw/edit?usp=sharing"",""พระนครศรีอยุธยา!M432"")"),16984)</f>
        <v>16984</v>
      </c>
      <c r="O537" s="198">
        <f t="shared" ca="1" si="118"/>
        <v>49.458357600465931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IFERROR(__xludf.DUMMYFUNCTION("IMPORTRANGE(""https://docs.google.com/spreadsheets/d/1SX6NBoVAgQJ6U1MVXOaj8PK2l7WJ3RER9xtqwdhxkhw/edit?usp=sharing"",""พระนครศรีอยุธยา!M433"")"),16984)</f>
        <v>16984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IFERROR(__xludf.DUMMYFUNCTION("IMPORTRANGE(""https://docs.google.com/spreadsheets/d/1SX6NBoVAgQJ6U1MVXOaj8PK2l7WJ3RER9xtqwdhxkhw/edit?usp=sharing"",""พระนครศรีอยุธยา!M436"")"),0)</f>
        <v>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21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IFERROR(__xludf.DUMMYFUNCTION("IMPORTRANGE(""https://docs.google.com/spreadsheets/d/1SX6NBoVAgQJ6U1MVXOaj8PK2l7WJ3RER9xtqwdhxkhw/edit?usp=sharing"",""พระนครศรีอยุธยา!J445"")"),1)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2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22"/>
      <c r="N551" s="42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96"/>
      <c r="N552" s="198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96"/>
      <c r="N553" s="198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98"/>
      <c r="N554" s="198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98"/>
      <c r="N555" s="198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94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18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IFERROR(__xludf.DUMMYFUNCTION("IMPORTRANGE(""https://docs.google.com/spreadsheets/d/1SX6NBoVAgQJ6U1MVXOaj8PK2l7WJ3RER9xtqwdhxkhw/edit?usp=sharing"",""พระนครศรีอยุธยา!I457"")"),"")</f>
        <v/>
      </c>
      <c r="J562" s="218" t="str">
        <f ca="1">IFERROR(__xludf.DUMMYFUNCTION("IMPORTRANGE(""https://docs.google.com/spreadsheets/d/1SX6NBoVAgQJ6U1MVXOaj8PK2l7WJ3RER9xtqwdhxkhw/edit?usp=sharing"",""พระนครศรีอยุธยา!J457"")"),"")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IFERROR(__xludf.DUMMYFUNCTION("IMPORTRANGE(""https://docs.google.com/spreadsheets/d/1SX6NBoVAgQJ6U1MVXOaj8PK2l7WJ3RER9xtqwdhxkhw/edit?usp=sharing"",""พระนครศรีอยุธยา!I458"")"),"")</f>
        <v/>
      </c>
      <c r="J563" s="218" t="str">
        <f ca="1">IFERROR(__xludf.DUMMYFUNCTION("IMPORTRANGE(""https://docs.google.com/spreadsheets/d/1SX6NBoVAgQJ6U1MVXOaj8PK2l7WJ3RER9xtqwdhxkhw/edit?usp=sharing"",""พระนครศรีอยุธยา!J458"")"),"")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87">
        <f ca="1">IFERROR(__xludf.DUMMYFUNCTION("IMPORTRANGE(""https://docs.google.com/spreadsheets/d/1SX6NBoVAgQJ6U1MVXOaj8PK2l7WJ3RER9xtqwdhxkhw/edit?usp=sharing"",""พระนครศรีอยุธยา!J459"")"),195)</f>
        <v>195</v>
      </c>
      <c r="K564" s="388">
        <f t="shared" ca="1" si="121"/>
        <v>130</v>
      </c>
      <c r="L564" s="389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89"/>
      <c r="N564" s="389">
        <f ca="1">IFERROR(__xludf.DUMMYFUNCTION("IMPORTRANGE(""https://docs.google.com/spreadsheets/d/1SX6NBoVAgQJ6U1MVXOaj8PK2l7WJ3RER9xtqwdhxkhw/edit?usp=sharing"",""พระนครศรีอยุธยา!M459"")"),1700)</f>
        <v>1700</v>
      </c>
      <c r="O564" s="389">
        <f t="shared" ref="O564:O568" ca="1" si="122">+IF(L564&gt;0,N564*100/L564,0)</f>
        <v>1.3526416295353278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96"/>
      <c r="N565" s="198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96"/>
      <c r="N566" s="198">
        <f ca="1">IFERROR(__xludf.DUMMYFUNCTION("IMPORTRANGE(""https://docs.google.com/spreadsheets/d/1SX6NBoVAgQJ6U1MVXOaj8PK2l7WJ3RER9xtqwdhxkhw/edit?usp=sharing"",""พระนครศรีอยุธยา!M461"")"),1700)</f>
        <v>1700</v>
      </c>
      <c r="O566" s="198">
        <f t="shared" ca="1" si="122"/>
        <v>1.3526416295353278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98"/>
      <c r="N567" s="198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98"/>
      <c r="N568" s="198">
        <f ca="1">IFERROR(__xludf.DUMMYFUNCTION("IMPORTRANGE(""https://docs.google.com/spreadsheets/d/1SX6NBoVAgQJ6U1MVXOaj8PK2l7WJ3RER9xtqwdhxkhw/edit?usp=sharing"",""พระนครศรีอยุธยา!M463"")"),1700)</f>
        <v>1700</v>
      </c>
      <c r="O568" s="198">
        <f t="shared" ca="1" si="122"/>
        <v>1.3526416295353278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IFERROR(__xludf.DUMMYFUNCTION("IMPORTRANGE(""https://docs.google.com/spreadsheets/d/1SX6NBoVAgQJ6U1MVXOaj8PK2l7WJ3RER9xtqwdhxkhw/edit?usp=sharing"",""พระนครศรีอยุธยา!M466"")"),0)</f>
        <v>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IFERROR(__xludf.DUMMYFUNCTION("IMPORTRANGE(""https://docs.google.com/spreadsheets/d/1SX6NBoVAgQJ6U1MVXOaj8PK2l7WJ3RER9xtqwdhxkhw/edit?usp=sharing"",""พระนครศรีอยุธยา!M467"")"),1700)</f>
        <v>1700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8">
        <f ca="1">IFERROR(__xludf.DUMMYFUNCTION("IMPORTRANGE(""https://docs.google.com/spreadsheets/d/1SX6NBoVAgQJ6U1MVXOaj8PK2l7WJ3RER9xtqwdhxkhw/edit?usp=sharing"",""พระนครศรีอยุธยา!J468"")"),195)</f>
        <v>195</v>
      </c>
      <c r="K573" s="231">
        <f ca="1">IF(I573&gt;0,J573*100/I573,0)</f>
        <v>130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219">
        <f ca="1">IFERROR(__xludf.DUMMYFUNCTION("IMPORTRANGE(""https://docs.google.com/spreadsheets/d/1SX6NBoVAgQJ6U1MVXOaj8PK2l7WJ3RER9xtqwdhxkhw/edit?usp=sharing"",""พระนครศรีอยุธยา!J470"")"),1)</f>
        <v>1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219">
        <f ca="1">IFERROR(__xludf.DUMMYFUNCTION("IMPORTRANGE(""https://docs.google.com/spreadsheets/d/1SX6NBoVAgQJ6U1MVXOaj8PK2l7WJ3RER9xtqwdhxkhw/edit?usp=sharing"",""พระนครศรีอยุธยา!J471"")"),22)</f>
        <v>22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219">
        <f ca="1">IFERROR(__xludf.DUMMYFUNCTION("IMPORTRANGE(""https://docs.google.com/spreadsheets/d/1SX6NBoVAgQJ6U1MVXOaj8PK2l7WJ3RER9xtqwdhxkhw/edit?usp=sharing"",""พระนครศรีอยุธยา!J472"")"),173)</f>
        <v>173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219">
        <f ca="1">IFERROR(__xludf.DUMMYFUNCTION("IMPORTRANGE(""https://docs.google.com/spreadsheets/d/1SX6NBoVAgQJ6U1MVXOaj8PK2l7WJ3RER9xtqwdhxkhw/edit?usp=sharing"",""พระนครศรีอยุธยา!J473"")"),0)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219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87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89"/>
      <c r="N580" s="389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96"/>
      <c r="N581" s="198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96"/>
      <c r="N582" s="198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98"/>
      <c r="N583" s="198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98"/>
      <c r="N584" s="198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21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21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21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21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21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21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21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65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91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22"/>
      <c r="N597" s="422">
        <f ca="1">IFERROR(__xludf.DUMMYFUNCTION("IMPORTRANGE(""https://docs.google.com/spreadsheets/d/1SX6NBoVAgQJ6U1MVXOaj8PK2l7WJ3RER9xtqwdhxkhw/edit?usp=sharing"",""พระนครศรีอยุธยา!M492"")"),0)</f>
        <v>0</v>
      </c>
      <c r="O597" s="422">
        <f t="shared" ref="O597:O601" ca="1" si="126">+IF(L597&gt;0,N597*100/L597,0)</f>
        <v>0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96"/>
      <c r="N598" s="198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96"/>
      <c r="N599" s="198">
        <f ca="1">IFERROR(__xludf.DUMMYFUNCTION("IMPORTRANGE(""https://docs.google.com/spreadsheets/d/1SX6NBoVAgQJ6U1MVXOaj8PK2l7WJ3RER9xtqwdhxkhw/edit?usp=sharing"",""พระนครศรีอยุธยา!M494"")"),0)</f>
        <v>0</v>
      </c>
      <c r="O599" s="198">
        <f t="shared" ca="1" si="126"/>
        <v>0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98"/>
      <c r="N600" s="198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98"/>
      <c r="N601" s="198">
        <f ca="1">IFERROR(__xludf.DUMMYFUNCTION("IMPORTRANGE(""https://docs.google.com/spreadsheets/d/1SX6NBoVAgQJ6U1MVXOaj8PK2l7WJ3RER9xtqwdhxkhw/edit?usp=sharing"",""พระนครศรีอยุธยา!M496"")"),0)</f>
        <v>0</v>
      </c>
      <c r="O601" s="198">
        <f t="shared" ca="1" si="126"/>
        <v>0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IFERROR(__xludf.DUMMYFUNCTION("IMPORTRANGE(""https://docs.google.com/spreadsheets/d/1SX6NBoVAgQJ6U1MVXOaj8PK2l7WJ3RER9xtqwdhxkhw/edit?usp=sharing"",""พระนครศรีอยุธยา!M500"")"),0)</f>
        <v>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IFERROR(__xludf.DUMMYFUNCTION("IMPORTRANGE(""https://docs.google.com/spreadsheets/d/1SX6NBoVAgQJ6U1MVXOaj8PK2l7WJ3RER9xtqwdhxkhw/edit?usp=sharing"",""พระนครศรีอยุธยา!J502"")"),1)</f>
        <v>1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IFERROR(__xludf.DUMMYFUNCTION("IMPORTRANGE(""https://docs.google.com/spreadsheets/d/1SX6NBoVAgQJ6U1MVXOaj8PK2l7WJ3RER9xtqwdhxkhw/edit?usp=sharing"",""พระนครศรีอยุธยา!J503"")"),0)</f>
        <v>0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94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219">
        <f ca="1">IFERROR(__xludf.DUMMYFUNCTION("IMPORTRANGE(""https://docs.google.com/spreadsheets/d/1SX6NBoVAgQJ6U1MVXOaj8PK2l7WJ3RER9xtqwdhxkhw/edit?usp=sharing"",""พระนครศรีอยุธยา!J507"")"),0)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219">
        <f ca="1">IFERROR(__xludf.DUMMYFUNCTION("IMPORTRANGE(""https://docs.google.com/spreadsheets/d/1SX6NBoVAgQJ6U1MVXOaj8PK2l7WJ3RER9xtqwdhxkhw/edit?usp=sharing"",""พระนครศรีอยุธยา!J508"")"),0)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219">
        <f ca="1">IFERROR(__xludf.DUMMYFUNCTION("IMPORTRANGE(""https://docs.google.com/spreadsheets/d/1SX6NBoVAgQJ6U1MVXOaj8PK2l7WJ3RER9xtqwdhxkhw/edit?usp=sharing"",""พระนครศรีอยุธยา!J509"")"),0)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219">
        <f ca="1">IFERROR(__xludf.DUMMYFUNCTION("IMPORTRANGE(""https://docs.google.com/spreadsheets/d/1SX6NBoVAgQJ6U1MVXOaj8PK2l7WJ3RER9xtqwdhxkhw/edit?usp=sharing"",""พระนครศรีอยุธยา!J510"")"),0)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219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21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21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21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194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194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21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21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21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21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21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59">
        <f ca="1">IFERROR(__xludf.DUMMYFUNCTION("IMPORTRANGE(""https://docs.google.com/spreadsheets/d/1SX6NBoVAgQJ6U1MVXOaj8PK2l7WJ3RER9xtqwdhxkhw/edit?usp=sharing"",""พระนครศรีอยุธยา!J523"")"),0)</f>
        <v>0</v>
      </c>
      <c r="K628" s="360">
        <f t="shared" ref="K628:K635" ca="1" si="129">IF(I628&gt;0,J628*100/I628,0)</f>
        <v>0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59">
        <f ca="1">IFERROR(__xludf.DUMMYFUNCTION("IMPORTRANGE(""https://docs.google.com/spreadsheets/d/1SX6NBoVAgQJ6U1MVXOaj8PK2l7WJ3RER9xtqwdhxkhw/edit?usp=sharing"",""พระนครศรีอยุธยา!J524"")"),0)</f>
        <v>0</v>
      </c>
      <c r="K629" s="360">
        <f t="shared" ca="1" si="129"/>
        <v>0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59">
        <f ca="1">IFERROR(__xludf.DUMMYFUNCTION("IMPORTRANGE(""https://docs.google.com/spreadsheets/d/1SX6NBoVAgQJ6U1MVXOaj8PK2l7WJ3RER9xtqwdhxkhw/edit?usp=sharing"",""พระนครศรีอยุธยา!J525"")"),413580.65)</f>
        <v>413580.65</v>
      </c>
      <c r="K630" s="360">
        <f t="shared" ca="1" si="129"/>
        <v>4.6688029772642698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59">
        <f ca="1">IFERROR(__xludf.DUMMYFUNCTION("IMPORTRANGE(""https://docs.google.com/spreadsheets/d/1SX6NBoVAgQJ6U1MVXOaj8PK2l7WJ3RER9xtqwdhxkhw/edit?usp=sharing"",""พระนครศรีอยุธยา!J526"")"),63)</f>
        <v>63</v>
      </c>
      <c r="K631" s="360">
        <f t="shared" ca="1" si="129"/>
        <v>23.684210526315791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IFERROR(__xludf.DUMMYFUNCTION("IMPORTRANGE(""https://docs.google.com/spreadsheets/d/1SX6NBoVAgQJ6U1MVXOaj8PK2l7WJ3RER9xtqwdhxkhw/edit?usp=sharing"",""พระนครศรีอยุธยา!I527"")"),1476352.17)</f>
        <v>1476352.17</v>
      </c>
      <c r="J632" s="359">
        <f ca="1">IFERROR(__xludf.DUMMYFUNCTION("IMPORTRANGE(""https://docs.google.com/spreadsheets/d/1SX6NBoVAgQJ6U1MVXOaj8PK2l7WJ3RER9xtqwdhxkhw/edit?usp=sharing"",""พระนครศรีอยุธยา!J527"")"),44635.74)</f>
        <v>44635.74</v>
      </c>
      <c r="K632" s="360">
        <f t="shared" ca="1" si="129"/>
        <v>3.0233802548615487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IFERROR(__xludf.DUMMYFUNCTION("IMPORTRANGE(""https://docs.google.com/spreadsheets/d/1SX6NBoVAgQJ6U1MVXOaj8PK2l7WJ3RER9xtqwdhxkhw/edit?usp=sharing"",""พระนครศรีอยุธยา!I528"")"),1469)</f>
        <v>1469</v>
      </c>
      <c r="J633" s="359">
        <f ca="1">IFERROR(__xludf.DUMMYFUNCTION("IMPORTRANGE(""https://docs.google.com/spreadsheets/d/1SX6NBoVAgQJ6U1MVXOaj8PK2l7WJ3RER9xtqwdhxkhw/edit?usp=sharing"",""พระนครศรีอยุธยา!J528"")"),19)</f>
        <v>19</v>
      </c>
      <c r="K633" s="360">
        <f t="shared" ca="1" si="129"/>
        <v>1.2933968686181077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IFERROR(__xludf.DUMMYFUNCTION("IMPORTRANGE(""https://docs.google.com/spreadsheets/d/1SX6NBoVAgQJ6U1MVXOaj8PK2l7WJ3RER9xtqwdhxkhw/edit?usp=sharing"",""พระนครศรีอยุธยา!I529"")"),3000000)</f>
        <v>3000000</v>
      </c>
      <c r="J634" s="359">
        <f ca="1">IFERROR(__xludf.DUMMYFUNCTION("IMPORTRANGE(""https://docs.google.com/spreadsheets/d/1SX6NBoVAgQJ6U1MVXOaj8PK2l7WJ3RER9xtqwdhxkhw/edit?usp=sharing"",""พระนครศรีอยุธยา!J529"")"),0)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IFERROR(__xludf.DUMMYFUNCTION("IMPORTRANGE(""https://docs.google.com/spreadsheets/d/1SX6NBoVAgQJ6U1MVXOaj8PK2l7WJ3RER9xtqwdhxkhw/edit?usp=sharing"",""พระนครศรีอยุธยา!I530"")"),100)</f>
        <v>100</v>
      </c>
      <c r="J635" s="489">
        <f ca="1">IFERROR(__xludf.DUMMYFUNCTION("IMPORTRANGE(""https://docs.google.com/spreadsheets/d/1SX6NBoVAgQJ6U1MVXOaj8PK2l7WJ3RER9xtqwdhxkhw/edit?usp=sharing"",""พระนครศรีอยุธยา!J530"")"),0)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workbookViewId="0">
      <pane ySplit="6" topLeftCell="A571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249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2885702</v>
      </c>
      <c r="M8" s="43">
        <f t="shared" ca="1" si="0"/>
        <v>943095</v>
      </c>
      <c r="N8" s="43">
        <f t="shared" ca="1" si="0"/>
        <v>855977</v>
      </c>
      <c r="O8" s="42">
        <f t="shared" ref="O8:O16" ca="1" si="1">IF(L8&gt;0,N8*100/L8,0)</f>
        <v>29.662695593654508</v>
      </c>
      <c r="P8" s="42">
        <f t="shared" ref="P8:P16" ca="1" si="2">IF(M8&gt;0,N8*100/M8,0)</f>
        <v>90.762542479813803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2885702</v>
      </c>
      <c r="M10" s="50">
        <f t="shared" ca="1" si="4"/>
        <v>943095</v>
      </c>
      <c r="N10" s="50">
        <f t="shared" ca="1" si="4"/>
        <v>855977</v>
      </c>
      <c r="O10" s="49">
        <f t="shared" ca="1" si="1"/>
        <v>29.662695593654508</v>
      </c>
      <c r="P10" s="49">
        <f t="shared" ca="1" si="2"/>
        <v>90.762542479813803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2659702</v>
      </c>
      <c r="M12" s="60">
        <f t="shared" ca="1" si="6"/>
        <v>943095</v>
      </c>
      <c r="N12" s="60">
        <f t="shared" ca="1" si="6"/>
        <v>677977</v>
      </c>
      <c r="O12" s="60">
        <f t="shared" ca="1" si="1"/>
        <v>25.490712869336491</v>
      </c>
      <c r="P12" s="60">
        <f t="shared" ca="1" si="2"/>
        <v>71.888516003159808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1547900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1111802</v>
      </c>
      <c r="M14" s="60">
        <f t="shared" si="8"/>
        <v>0</v>
      </c>
      <c r="N14" s="60">
        <f t="shared" ca="1" si="8"/>
        <v>79175</v>
      </c>
      <c r="O14" s="63">
        <f t="shared" ca="1" si="1"/>
        <v>7.1213219620040258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226000</v>
      </c>
      <c r="M16" s="60">
        <f t="shared" si="10"/>
        <v>0</v>
      </c>
      <c r="N16" s="60">
        <f t="shared" ca="1" si="10"/>
        <v>178000</v>
      </c>
      <c r="O16" s="72">
        <f t="shared" ca="1" si="1"/>
        <v>78.761061946902657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2053105</v>
      </c>
      <c r="M18" s="43">
        <f t="shared" ca="1" si="11"/>
        <v>943095</v>
      </c>
      <c r="N18" s="43">
        <f t="shared" ca="1" si="11"/>
        <v>776802</v>
      </c>
      <c r="O18" s="42">
        <f t="shared" ref="O18:O20" ca="1" si="12">IF(L18&gt;0,N18*100/L18,0)</f>
        <v>37.835473587566149</v>
      </c>
      <c r="P18" s="42">
        <f t="shared" ref="P18:P26" ca="1" si="13">IF(M18&gt;0,N18*100/M18,0)</f>
        <v>82.367311882684135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2053105</v>
      </c>
      <c r="M20" s="50">
        <f t="shared" ca="1" si="15"/>
        <v>943095</v>
      </c>
      <c r="N20" s="50">
        <f t="shared" ca="1" si="15"/>
        <v>776802</v>
      </c>
      <c r="O20" s="49">
        <f t="shared" ca="1" si="12"/>
        <v>37.835473587566149</v>
      </c>
      <c r="P20" s="49">
        <f t="shared" ca="1" si="13"/>
        <v>82.367311882684135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1827105</v>
      </c>
      <c r="M22" s="64">
        <f t="shared" ca="1" si="18"/>
        <v>943095</v>
      </c>
      <c r="N22" s="63">
        <f t="shared" ca="1" si="18"/>
        <v>598802</v>
      </c>
      <c r="O22" s="63">
        <f t="shared" ca="1" si="17"/>
        <v>32.773266998886214</v>
      </c>
      <c r="P22" s="63">
        <f t="shared" ca="1" si="13"/>
        <v>63.493285406030147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1547900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279205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226000</v>
      </c>
      <c r="M26" s="72">
        <f t="shared" si="22"/>
        <v>0</v>
      </c>
      <c r="N26" s="72">
        <f t="shared" ca="1" si="22"/>
        <v>178000</v>
      </c>
      <c r="O26" s="72">
        <f t="shared" ca="1" si="17"/>
        <v>78.761061946902657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832597</v>
      </c>
      <c r="M28" s="43">
        <f t="shared" si="23"/>
        <v>0</v>
      </c>
      <c r="N28" s="43">
        <f t="shared" ca="1" si="23"/>
        <v>79175</v>
      </c>
      <c r="O28" s="42">
        <f t="shared" ref="O28:O30" ca="1" si="24">IF(L28&gt;0,N28*100/L28,0)</f>
        <v>9.5094025080561178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832597</v>
      </c>
      <c r="M30" s="50">
        <f t="shared" si="27"/>
        <v>0</v>
      </c>
      <c r="N30" s="50">
        <f t="shared" ca="1" si="27"/>
        <v>79175</v>
      </c>
      <c r="O30" s="49">
        <f t="shared" ca="1" si="24"/>
        <v>9.5094025080561178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832597</v>
      </c>
      <c r="M32" s="63">
        <f t="shared" si="30"/>
        <v>0</v>
      </c>
      <c r="N32" s="63">
        <f t="shared" ca="1" si="30"/>
        <v>79175</v>
      </c>
      <c r="O32" s="63">
        <f t="shared" ca="1" si="29"/>
        <v>9.5094025080561178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832597</v>
      </c>
      <c r="M34" s="63">
        <f t="shared" si="32"/>
        <v>0</v>
      </c>
      <c r="N34" s="63">
        <f t="shared" ca="1" si="32"/>
        <v>79175</v>
      </c>
      <c r="O34" s="63">
        <f t="shared" ca="1" si="29"/>
        <v>9.5094025080561178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2053105</v>
      </c>
      <c r="M37" s="75">
        <f t="shared" ca="1" si="33"/>
        <v>943095</v>
      </c>
      <c r="N37" s="75">
        <f t="shared" ca="1" si="33"/>
        <v>776802</v>
      </c>
      <c r="O37" s="76">
        <f t="shared" ca="1" si="29"/>
        <v>37.835473587566149</v>
      </c>
      <c r="P37" s="76">
        <f t="shared" ca="1" si="25"/>
        <v>82.367311882684135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910100</v>
      </c>
      <c r="M41" s="102">
        <f t="shared" ca="1" si="34"/>
        <v>342100</v>
      </c>
      <c r="N41" s="102">
        <f t="shared" ca="1" si="34"/>
        <v>416696</v>
      </c>
      <c r="O41" s="101">
        <f t="shared" ref="O41:O43" ca="1" si="35">IF(L41&gt;0,N41*100/L41,0)</f>
        <v>45.78573783100758</v>
      </c>
      <c r="P41" s="101">
        <f t="shared" ref="P41:P43" ca="1" si="36">IF(M41&gt;0,N41*100/M41,0)</f>
        <v>121.80532008184741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910100</v>
      </c>
      <c r="M43" s="102">
        <f t="shared" ca="1" si="38"/>
        <v>342100</v>
      </c>
      <c r="N43" s="102">
        <f t="shared" ca="1" si="38"/>
        <v>416696</v>
      </c>
      <c r="O43" s="101">
        <f t="shared" ca="1" si="35"/>
        <v>45.78573783100758</v>
      </c>
      <c r="P43" s="101">
        <f t="shared" ca="1" si="36"/>
        <v>121.80532008184741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684100</v>
      </c>
      <c r="M45" s="72">
        <f ca="1">IFERROR(__xludf.DUMMYFUNCTION("IMPORTRANGE(""https://docs.google.com/spreadsheets/d/1Yj_ptqi66GCucihVvJfMjLAmec39IyEx_6qawtMGysU/edit?usp=sharing"",""สบก!Q71"")"),342100)</f>
        <v>342100</v>
      </c>
      <c r="N45" s="72">
        <f ca="1">IFERROR(__xludf.DUMMYFUNCTION("IMPORTRANGE(""https://docs.google.com/spreadsheets/d/1Yj_ptqi66GCucihVvJfMjLAmec39IyEx_6qawtMGysU/edit?usp=sharing"",""สบก!R71"")"),238696)</f>
        <v>238696</v>
      </c>
      <c r="O45" s="63">
        <f ca="1">IF(L45&gt;0,N45*100/L45,0)</f>
        <v>34.891974857476974</v>
      </c>
      <c r="P45" s="63">
        <f ca="1">IF(M45&gt;0,N45*100/M45,0)</f>
        <v>69.773750365390242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IFERROR(__xludf.DUMMYFUNCTION("IMPORTRANGE(""https://docs.google.com/spreadsheets/d/1Yj_ptqi66GCucihVvJfMjLAmec39IyEx_6qawtMGysU/edit?usp=sharing"",""สบก!M71"")"),684100)</f>
        <v>684100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IFERROR(__xludf.DUMMYFUNCTION("IMPORTRANGE(""https://docs.google.com/spreadsheets/d/1Yj_ptqi66GCucihVvJfMjLAmec39IyEx_6qawtMGysU/edit?usp=sharing"",""สบก!N71"")"),0)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IFERROR(__xludf.DUMMYFUNCTION("IMPORTRANGE(""https://docs.google.com/spreadsheets/d/1Yj_ptqi66GCucihVvJfMjLAmec39IyEx_6qawtMGysU/edit?usp=sharing"",""สบก!O71"")"),226000)</f>
        <v>226000</v>
      </c>
      <c r="M49" s="72"/>
      <c r="N49" s="72">
        <f ca="1">IFERROR(__xludf.DUMMYFUNCTION("IMPORTRANGE(""https://docs.google.com/spreadsheets/d/1Yj_ptqi66GCucihVvJfMjLAmec39IyEx_6qawtMGysU/edit?usp=sharing"",""สบก!S71"")"),178000)</f>
        <v>178000</v>
      </c>
      <c r="O49" s="72">
        <f ca="1">IF(L49&gt;0,N49*100/L49,0)</f>
        <v>78.761061946902657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370000</v>
      </c>
      <c r="M53" s="151">
        <f t="shared" ca="1" si="39"/>
        <v>194000</v>
      </c>
      <c r="N53" s="151">
        <f t="shared" ca="1" si="39"/>
        <v>87313</v>
      </c>
      <c r="O53" s="150">
        <f t="shared" ref="O53:O55" ca="1" si="40">IF(L53&gt;0,N53*100/L53,0)</f>
        <v>23.598108108108107</v>
      </c>
      <c r="P53" s="150">
        <f t="shared" ref="P53:P55" ca="1" si="41">IF(M53&gt;0,N53*100/M53,0)</f>
        <v>45.006701030927836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370000</v>
      </c>
      <c r="M55" s="151">
        <f t="shared" ca="1" si="43"/>
        <v>194000</v>
      </c>
      <c r="N55" s="151">
        <f t="shared" ca="1" si="43"/>
        <v>87313</v>
      </c>
      <c r="O55" s="150">
        <f t="shared" ca="1" si="40"/>
        <v>23.598108108108107</v>
      </c>
      <c r="P55" s="150">
        <f t="shared" ca="1" si="41"/>
        <v>45.006701030927836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370000</v>
      </c>
      <c r="M57" s="72">
        <f ca="1">IFERROR(__xludf.DUMMYFUNCTION("IMPORTRANGE(""https://docs.google.com/spreadsheets/d/1Yj_ptqi66GCucihVvJfMjLAmec39IyEx_6qawtMGysU/edit?usp=sharing"",""สบก!Z71"")"),194000)</f>
        <v>194000</v>
      </c>
      <c r="N57" s="72">
        <f ca="1">IFERROR(__xludf.DUMMYFUNCTION("IMPORTRANGE(""https://docs.google.com/spreadsheets/d/1Yj_ptqi66GCucihVvJfMjLAmec39IyEx_6qawtMGysU/edit?usp=sharing"",""สบก!AA71"")"),87313)</f>
        <v>87313</v>
      </c>
      <c r="O57" s="63">
        <f ca="1">IF(L57&gt;0,N57*100/L57,0)</f>
        <v>23.598108108108107</v>
      </c>
      <c r="P57" s="63">
        <f ca="1">IF(M57&gt;0,N57*100/M57,0)</f>
        <v>45.006701030927836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IFERROR(__xludf.DUMMYFUNCTION("IMPORTRANGE(""https://docs.google.com/spreadsheets/d/1Yj_ptqi66GCucihVvJfMjLAmec39IyEx_6qawtMGysU/edit?usp=sharing"",""สบก!V71"")"),370000)</f>
        <v>370000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IFERROR(__xludf.DUMMYFUNCTION("IMPORTRANGE(""https://docs.google.com/spreadsheets/d/1Yj_ptqi66GCucihVvJfMjLAmec39IyEx_6qawtMGysU/edit?usp=sharing"",""สบก!W71"")"),0)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IFERROR(__xludf.DUMMYFUNCTION("IMPORTRANGE(""https://docs.google.com/spreadsheets/d/1Yj_ptqi66GCucihVvJfMjLAmec39IyEx_6qawtMGysU/edit?usp=sharing"",""สบก!AB71"")"),0)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IFERROR(__xludf.DUMMYFUNCTION("IMPORTRANGE(""https://docs.google.com/spreadsheets/d/1SX6NBoVAgQJ6U1MVXOaj8PK2l7WJ3RER9xtqwdhxkhw/edit?usp=sharing"",""เพชรบุรี!I9"")"),0)</f>
        <v>0</v>
      </c>
      <c r="J64" s="172">
        <f ca="1">IFERROR(__xludf.DUMMYFUNCTION("IMPORTRANGE(""https://docs.google.com/spreadsheets/d/1SX6NBoVAgQJ6U1MVXOaj8PK2l7WJ3RER9xtqwdhxkhw/edit?usp=sharing"",""เพชรบุรี!J9"")"),0)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IFERROR(__xludf.DUMMYFUNCTION("IMPORTRANGE(""https://docs.google.com/spreadsheets/d/1SX6NBoVAgQJ6U1MVXOaj8PK2l7WJ3RER9xtqwdhxkhw/edit?usp=sharing"",""เพชรบุรี!I10"")"),0)</f>
        <v>0</v>
      </c>
      <c r="J65" s="172">
        <f ca="1">IFERROR(__xludf.DUMMYFUNCTION("IMPORTRANGE(""https://docs.google.com/spreadsheets/d/1SX6NBoVAgQJ6U1MVXOaj8PK2l7WJ3RER9xtqwdhxkhw/edit?usp=sharing"",""เพชรบุรี!J10"")"),0)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8">
        <f ca="1">IFERROR(__xludf.DUMMYFUNCTION("IMPORTRANGE(""https://docs.google.com/spreadsheets/d/1Yj_ptqi66GCucihVvJfMjLAmec39IyEx_6qawtMGysU/edit?usp=sharing"",""สบก!AI71"")"),0)</f>
        <v>0</v>
      </c>
      <c r="N70" s="198">
        <f ca="1">IFERROR(__xludf.DUMMYFUNCTION("IMPORTRANGE(""https://docs.google.com/spreadsheets/d/1Yj_ptqi66GCucihVvJfMjLAmec39IyEx_6qawtMGysU/edit?usp=sharing"",""สบก!AJ71"")"),0)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IFERROR(__xludf.DUMMYFUNCTION("IMPORTRANGE(""https://docs.google.com/spreadsheets/d/1Yj_ptqi66GCucihVvJfMjLAmec39IyEx_6qawtMGysU/edit?usp=sharing"",""สบก!AE71"")"),0)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IFERROR(__xludf.DUMMYFUNCTION("IMPORTRANGE(""https://docs.google.com/spreadsheets/d/1Yj_ptqi66GCucihVvJfMjLAmec39IyEx_6qawtMGysU/edit?usp=sharing"",""สบก!AF71"")"),0)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IFERROR(__xludf.DUMMYFUNCTION("IMPORTRANGE(""https://docs.google.com/spreadsheets/d/1Yj_ptqi66GCucihVvJfMjLAmec39IyEx_6qawtMGysU/edit?usp=sharing"",""สบก!AG71"")"),0)</f>
        <v>0</v>
      </c>
      <c r="M74" s="72"/>
      <c r="N74" s="72">
        <f ca="1">IFERROR(__xludf.DUMMYFUNCTION("IMPORTRANGE(""https://docs.google.com/spreadsheets/d/1Yj_ptqi66GCucihVvJfMjLAmec39IyEx_6qawtMGysU/edit?usp=sharing"",""สบก!AK71"")"),0)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IFERROR(__xludf.DUMMYFUNCTION("IMPORTRANGE(""https://docs.google.com/spreadsheets/d/1SX6NBoVAgQJ6U1MVXOaj8PK2l7WJ3RER9xtqwdhxkhw/edit?usp=sharing"",""เพชรบุรี!J16"")"),0)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IFERROR(__xludf.DUMMYFUNCTION("IMPORTRANGE(""https://docs.google.com/spreadsheets/d/1SX6NBoVAgQJ6U1MVXOaj8PK2l7WJ3RER9xtqwdhxkhw/edit?usp=sharing"",""เพชรบุรี!J17"")"),0)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IFERROR(__xludf.DUMMYFUNCTION("IMPORTRANGE(""https://docs.google.com/spreadsheets/d/1SX6NBoVAgQJ6U1MVXOaj8PK2l7WJ3RER9xtqwdhxkhw/edit?usp=sharing"",""เพชรบุรี!J18"")"),0)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IFERROR(__xludf.DUMMYFUNCTION("IMPORTRANGE(""https://docs.google.com/spreadsheets/d/1SX6NBoVAgQJ6U1MVXOaj8PK2l7WJ3RER9xtqwdhxkhw/edit?usp=sharing"",""เพชรบุรี!J19"")"),0)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IFERROR(__xludf.DUMMYFUNCTION("IMPORTRANGE(""https://docs.google.com/spreadsheets/d/1SX6NBoVAgQJ6U1MVXOaj8PK2l7WJ3RER9xtqwdhxkhw/edit?usp=sharing"",""เพชรบุรี!I20"")"),0)</f>
        <v>0</v>
      </c>
      <c r="J80" s="230">
        <f ca="1">IFERROR(__xludf.DUMMYFUNCTION("IMPORTRANGE(""https://docs.google.com/spreadsheets/d/1SX6NBoVAgQJ6U1MVXOaj8PK2l7WJ3RER9xtqwdhxkhw/edit?usp=sharing"",""เพชรบุรี!J20"")"),0)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IFERROR(__xludf.DUMMYFUNCTION("IMPORTRANGE(""https://docs.google.com/spreadsheets/d/1SX6NBoVAgQJ6U1MVXOaj8PK2l7WJ3RER9xtqwdhxkhw/edit?usp=sharing"",""เพชรบุรี!I21"")"),0)</f>
        <v>0</v>
      </c>
      <c r="J81" s="230">
        <f ca="1">IFERROR(__xludf.DUMMYFUNCTION("IMPORTRANGE(""https://docs.google.com/spreadsheets/d/1SX6NBoVAgQJ6U1MVXOaj8PK2l7WJ3RER9xtqwdhxkhw/edit?usp=sharing"",""เพชรบุรี!J21"")"),0)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IFERROR(__xludf.DUMMYFUNCTION("IMPORTRANGE(""https://docs.google.com/spreadsheets/d/1SX6NBoVAgQJ6U1MVXOaj8PK2l7WJ3RER9xtqwdhxkhw/edit?usp=sharing"",""เพชรบุรี!I22"")"),0)</f>
        <v>0</v>
      </c>
      <c r="J82" s="218">
        <f ca="1">IFERROR(__xludf.DUMMYFUNCTION("IMPORTRANGE(""https://docs.google.com/spreadsheets/d/1SX6NBoVAgQJ6U1MVXOaj8PK2l7WJ3RER9xtqwdhxkhw/edit?usp=sharing"",""เพชรบุรี!J22"")"),0)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IFERROR(__xludf.DUMMYFUNCTION("IMPORTRANGE(""https://docs.google.com/spreadsheets/d/1SX6NBoVAgQJ6U1MVXOaj8PK2l7WJ3RER9xtqwdhxkhw/edit?usp=sharing"",""เพชรบุรี!I23"")"),0)</f>
        <v>0</v>
      </c>
      <c r="J83" s="218">
        <f ca="1">IFERROR(__xludf.DUMMYFUNCTION("IMPORTRANGE(""https://docs.google.com/spreadsheets/d/1SX6NBoVAgQJ6U1MVXOaj8PK2l7WJ3RER9xtqwdhxkhw/edit?usp=sharing"",""เพชรบุรี!J23"")"),0)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IFERROR(__xludf.DUMMYFUNCTION("IMPORTRANGE(""https://docs.google.com/spreadsheets/d/1SX6NBoVAgQJ6U1MVXOaj8PK2l7WJ3RER9xtqwdhxkhw/edit?usp=sharing"",""เพชรบุรี!I24"")"),0)</f>
        <v>0</v>
      </c>
      <c r="J84" s="219">
        <f ca="1">IFERROR(__xludf.DUMMYFUNCTION("IMPORTRANGE(""https://docs.google.com/spreadsheets/d/1SX6NBoVAgQJ6U1MVXOaj8PK2l7WJ3RER9xtqwdhxkhw/edit?usp=sharing"",""เพชรบุรี!J24"")"),0)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IFERROR(__xludf.DUMMYFUNCTION("IMPORTRANGE(""https://docs.google.com/spreadsheets/d/1SX6NBoVAgQJ6U1MVXOaj8PK2l7WJ3RER9xtqwdhxkhw/edit?usp=sharing"",""เพชรบุรี!I25"")"),0)</f>
        <v>0</v>
      </c>
      <c r="J85" s="219">
        <f ca="1">IFERROR(__xludf.DUMMYFUNCTION("IMPORTRANGE(""https://docs.google.com/spreadsheets/d/1SX6NBoVAgQJ6U1MVXOaj8PK2l7WJ3RER9xtqwdhxkhw/edit?usp=sharing"",""เพชรบุรี!J25"")"),0)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IFERROR(__xludf.DUMMYFUNCTION("IMPORTRANGE(""https://docs.google.com/spreadsheets/d/1SX6NBoVAgQJ6U1MVXOaj8PK2l7WJ3RER9xtqwdhxkhw/edit?usp=sharing"",""เพชรบุรี!I26"")"),0)</f>
        <v>0</v>
      </c>
      <c r="J86" s="218">
        <f ca="1">IFERROR(__xludf.DUMMYFUNCTION("IMPORTRANGE(""https://docs.google.com/spreadsheets/d/1SX6NBoVAgQJ6U1MVXOaj8PK2l7WJ3RER9xtqwdhxkhw/edit?usp=sharing"",""เพชรบุรี!J26"")"),0)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IFERROR(__xludf.DUMMYFUNCTION("IMPORTRANGE(""https://docs.google.com/spreadsheets/d/1SX6NBoVAgQJ6U1MVXOaj8PK2l7WJ3RER9xtqwdhxkhw/edit?usp=sharing"",""เพชรบุรี!I27"")"),0)</f>
        <v>0</v>
      </c>
      <c r="J87" s="218">
        <f ca="1">IFERROR(__xludf.DUMMYFUNCTION("IMPORTRANGE(""https://docs.google.com/spreadsheets/d/1SX6NBoVAgQJ6U1MVXOaj8PK2l7WJ3RER9xtqwdhxkhw/edit?usp=sharing"",""เพชรบุรี!J27"")"),0)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IFERROR(__xludf.DUMMYFUNCTION("IMPORTRANGE(""https://docs.google.com/spreadsheets/d/1SX6NBoVAgQJ6U1MVXOaj8PK2l7WJ3RER9xtqwdhxkhw/edit?usp=sharing"",""เพชรบุรี!I28"")"),0)</f>
        <v>0</v>
      </c>
      <c r="J88" s="218">
        <f ca="1">IFERROR(__xludf.DUMMYFUNCTION("IMPORTRANGE(""https://docs.google.com/spreadsheets/d/1SX6NBoVAgQJ6U1MVXOaj8PK2l7WJ3RER9xtqwdhxkhw/edit?usp=sharing"",""เพชรบุรี!J28"")"),0)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IFERROR(__xludf.DUMMYFUNCTION("IMPORTRANGE(""https://docs.google.com/spreadsheets/d/1SX6NBoVAgQJ6U1MVXOaj8PK2l7WJ3RER9xtqwdhxkhw/edit?usp=sharing"",""เพชรบุรี!J29"")"),0)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IFERROR(__xludf.DUMMYFUNCTION("IMPORTRANGE(""https://docs.google.com/spreadsheets/d/1SX6NBoVAgQJ6U1MVXOaj8PK2l7WJ3RER9xtqwdhxkhw/edit?usp=sharing"",""เพชรบุรี!J30"")"),0)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IFERROR(__xludf.DUMMYFUNCTION("IMPORTRANGE(""https://docs.google.com/spreadsheets/d/1SX6NBoVAgQJ6U1MVXOaj8PK2l7WJ3RER9xtqwdhxkhw/edit?usp=sharing"",""เพชรบุรี!I32"")"),0)</f>
        <v>0</v>
      </c>
      <c r="J92" s="172">
        <f ca="1">IFERROR(__xludf.DUMMYFUNCTION("IMPORTRANGE(""https://docs.google.com/spreadsheets/d/1SX6NBoVAgQJ6U1MVXOaj8PK2l7WJ3RER9xtqwdhxkhw/edit?usp=sharing"",""เพชรบุรี!J32"")"),0)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IFERROR(__xludf.DUMMYFUNCTION("IMPORTRANGE(""https://docs.google.com/spreadsheets/d/1SX6NBoVAgQJ6U1MVXOaj8PK2l7WJ3RER9xtqwdhxkhw/edit?usp=sharing"",""เพชรบุรี!I33"")"),0)</f>
        <v>0</v>
      </c>
      <c r="J93" s="172">
        <f ca="1">IFERROR(__xludf.DUMMYFUNCTION("IMPORTRANGE(""https://docs.google.com/spreadsheets/d/1SX6NBoVAgQJ6U1MVXOaj8PK2l7WJ3RER9xtqwdhxkhw/edit?usp=sharing"",""เพชรบุรี!J33"")"),0)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8">
        <f ca="1">IFERROR(__xludf.DUMMYFUNCTION("IMPORTRANGE(""https://docs.google.com/spreadsheets/d/1Yj_ptqi66GCucihVvJfMjLAmec39IyEx_6qawtMGysU/edit?usp=sharing"",""สบก!AR71"")"),0)</f>
        <v>0</v>
      </c>
      <c r="N98" s="198">
        <f ca="1">IFERROR(__xludf.DUMMYFUNCTION("IMPORTRANGE(""https://docs.google.com/spreadsheets/d/1Yj_ptqi66GCucihVvJfMjLAmec39IyEx_6qawtMGysU/edit?usp=sharing"",""สบก!AS71"")"),0)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IFERROR(__xludf.DUMMYFUNCTION("IMPORTRANGE(""https://docs.google.com/spreadsheets/d/1Yj_ptqi66GCucihVvJfMjLAmec39IyEx_6qawtMGysU/edit?usp=sharing"",""สบก!AN71"")"),0)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IFERROR(__xludf.DUMMYFUNCTION("IMPORTRANGE(""https://docs.google.com/spreadsheets/d/1Yj_ptqi66GCucihVvJfMjLAmec39IyEx_6qawtMGysU/edit?usp=sharing"",""สบก!AO71"")"),0)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IFERROR(__xludf.DUMMYFUNCTION("IMPORTRANGE(""https://docs.google.com/spreadsheets/d/1Yj_ptqi66GCucihVvJfMjLAmec39IyEx_6qawtMGysU/edit?usp=sharing"",""สบก!AP71"")"),0)</f>
        <v>0</v>
      </c>
      <c r="M102" s="72"/>
      <c r="N102" s="72">
        <f ca="1">IFERROR(__xludf.DUMMYFUNCTION("IMPORTRANGE(""https://docs.google.com/spreadsheets/d/1Yj_ptqi66GCucihVvJfMjLAmec39IyEx_6qawtMGysU/edit?usp=sharing"",""สบก!AT71"")"),0)</f>
        <v>0</v>
      </c>
      <c r="O102" s="72">
        <f ca="1">IF(L102&gt;0,N102*100/L102,0)</f>
        <v>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IFERROR(__xludf.DUMMYFUNCTION("IMPORTRANGE(""https://docs.google.com/spreadsheets/d/1SX6NBoVAgQJ6U1MVXOaj8PK2l7WJ3RER9xtqwdhxkhw/edit?usp=sharing"",""เพชรบุรี!J39"")"),0)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IFERROR(__xludf.DUMMYFUNCTION("IMPORTRANGE(""https://docs.google.com/spreadsheets/d/1SX6NBoVAgQJ6U1MVXOaj8PK2l7WJ3RER9xtqwdhxkhw/edit?usp=sharing"",""เพชรบุรี!J40"")"),0)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IFERROR(__xludf.DUMMYFUNCTION("IMPORTRANGE(""https://docs.google.com/spreadsheets/d/1SX6NBoVAgQJ6U1MVXOaj8PK2l7WJ3RER9xtqwdhxkhw/edit?usp=sharing"",""เพชรบุรี!J41"")"),0)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IFERROR(__xludf.DUMMYFUNCTION("IMPORTRANGE(""https://docs.google.com/spreadsheets/d/1SX6NBoVAgQJ6U1MVXOaj8PK2l7WJ3RER9xtqwdhxkhw/edit?usp=sharing"",""เพชรบุรี!J42"")"),0)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IFERROR(__xludf.DUMMYFUNCTION("IMPORTRANGE(""https://docs.google.com/spreadsheets/d/1SX6NBoVAgQJ6U1MVXOaj8PK2l7WJ3RER9xtqwdhxkhw/edit?usp=sharing"",""เพชรบุรี!I43"")"),0)</f>
        <v>0</v>
      </c>
      <c r="J108" s="218">
        <f ca="1">IFERROR(__xludf.DUMMYFUNCTION("IMPORTRANGE(""https://docs.google.com/spreadsheets/d/1SX6NBoVAgQJ6U1MVXOaj8PK2l7WJ3RER9xtqwdhxkhw/edit?usp=sharing"",""เพชรบุรี!J43"")"),0)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IFERROR(__xludf.DUMMYFUNCTION("IMPORTRANGE(""https://docs.google.com/spreadsheets/d/1SX6NBoVAgQJ6U1MVXOaj8PK2l7WJ3RER9xtqwdhxkhw/edit?usp=sharing"",""เพชรบุรี!I44"")"),0)</f>
        <v>0</v>
      </c>
      <c r="J109" s="218">
        <f ca="1">IFERROR(__xludf.DUMMYFUNCTION("IMPORTRANGE(""https://docs.google.com/spreadsheets/d/1SX6NBoVAgQJ6U1MVXOaj8PK2l7WJ3RER9xtqwdhxkhw/edit?usp=sharing"",""เพชรบุรี!J44"")"),0)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IFERROR(__xludf.DUMMYFUNCTION("IMPORTRANGE(""https://docs.google.com/spreadsheets/d/1SX6NBoVAgQJ6U1MVXOaj8PK2l7WJ3RER9xtqwdhxkhw/edit?usp=sharing"",""เพชรบุรี!I45"")"),0)</f>
        <v>0</v>
      </c>
      <c r="J110" s="218">
        <f ca="1">IFERROR(__xludf.DUMMYFUNCTION("IMPORTRANGE(""https://docs.google.com/spreadsheets/d/1SX6NBoVAgQJ6U1MVXOaj8PK2l7WJ3RER9xtqwdhxkhw/edit?usp=sharing"",""เพชรบุรี!J45"")"),0)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IFERROR(__xludf.DUMMYFUNCTION("IMPORTRANGE(""https://docs.google.com/spreadsheets/d/1SX6NBoVAgQJ6U1MVXOaj8PK2l7WJ3RER9xtqwdhxkhw/edit?usp=sharing"",""เพชรบุรี!I46"")"),0)</f>
        <v>0</v>
      </c>
      <c r="J111" s="218">
        <f ca="1">IFERROR(__xludf.DUMMYFUNCTION("IMPORTRANGE(""https://docs.google.com/spreadsheets/d/1SX6NBoVAgQJ6U1MVXOaj8PK2l7WJ3RER9xtqwdhxkhw/edit?usp=sharing"",""เพชรบุรี!J46"")"),0)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IFERROR(__xludf.DUMMYFUNCTION("IMPORTRANGE(""https://docs.google.com/spreadsheets/d/1SX6NBoVAgQJ6U1MVXOaj8PK2l7WJ3RER9xtqwdhxkhw/edit?usp=sharing"",""เพชรบุรี!I47"")"),0)</f>
        <v>0</v>
      </c>
      <c r="J112" s="218">
        <f ca="1">IFERROR(__xludf.DUMMYFUNCTION("IMPORTRANGE(""https://docs.google.com/spreadsheets/d/1SX6NBoVAgQJ6U1MVXOaj8PK2l7WJ3RER9xtqwdhxkhw/edit?usp=sharing"",""เพชรบุรี!J47"")"),0)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IFERROR(__xludf.DUMMYFUNCTION("IMPORTRANGE(""https://docs.google.com/spreadsheets/d/1SX6NBoVAgQJ6U1MVXOaj8PK2l7WJ3RER9xtqwdhxkhw/edit?usp=sharing"",""เพชรบุรี!I48"")"),0)</f>
        <v>0</v>
      </c>
      <c r="J113" s="218">
        <f ca="1">IFERROR(__xludf.DUMMYFUNCTION("IMPORTRANGE(""https://docs.google.com/spreadsheets/d/1SX6NBoVAgQJ6U1MVXOaj8PK2l7WJ3RER9xtqwdhxkhw/edit?usp=sharing"",""เพชรบุรี!J48"")"),0)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IFERROR(__xludf.DUMMYFUNCTION("IMPORTRANGE(""https://docs.google.com/spreadsheets/d/1SX6NBoVAgQJ6U1MVXOaj8PK2l7WJ3RER9xtqwdhxkhw/edit?usp=sharing"",""เพชรบุรี!J49"")"),0)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IFERROR(__xludf.DUMMYFUNCTION("IMPORTRANGE(""https://docs.google.com/spreadsheets/d/1SX6NBoVAgQJ6U1MVXOaj8PK2l7WJ3RER9xtqwdhxkhw/edit?usp=sharing"",""เพชรบุรี!J50"")"),0)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IFERROR(__xludf.DUMMYFUNCTION("IMPORTRANGE(""https://docs.google.com/spreadsheets/d/1SX6NBoVAgQJ6U1MVXOaj8PK2l7WJ3RER9xtqwdhxkhw/edit?usp=sharing"",""เพชรบุรี!I52"")"),0)</f>
        <v>0</v>
      </c>
      <c r="J117" s="172">
        <f ca="1">IFERROR(__xludf.DUMMYFUNCTION("IMPORTRANGE(""https://docs.google.com/spreadsheets/d/1SX6NBoVAgQJ6U1MVXOaj8PK2l7WJ3RER9xtqwdhxkhw/edit?usp=sharing"",""เพชรบุรี!J52"")"),0)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IFERROR(__xludf.DUMMYFUNCTION("IMPORTRANGE(""https://docs.google.com/spreadsheets/d/1Yj_ptqi66GCucihVvJfMjLAmec39IyEx_6qawtMGysU/edit?usp=sharing"",""สบก!BA71"")"),0)</f>
        <v>0</v>
      </c>
      <c r="N122" s="198">
        <f ca="1">IFERROR(__xludf.DUMMYFUNCTION("IMPORTRANGE(""https://docs.google.com/spreadsheets/d/1Yj_ptqi66GCucihVvJfMjLAmec39IyEx_6qawtMGysU/edit?usp=sharing"",""สบก!BB71"")"),0)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IFERROR(__xludf.DUMMYFUNCTION("IMPORTRANGE(""https://docs.google.com/spreadsheets/d/1Yj_ptqi66GCucihVvJfMjLAmec39IyEx_6qawtMGysU/edit?usp=sharing"",""สบก!AW71"")"),0)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IFERROR(__xludf.DUMMYFUNCTION("IMPORTRANGE(""https://docs.google.com/spreadsheets/d/1Yj_ptqi66GCucihVvJfMjLAmec39IyEx_6qawtMGysU/edit?usp=sharing"",""สบก!AX71"")"),0)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IFERROR(__xludf.DUMMYFUNCTION("IMPORTRANGE(""https://docs.google.com/spreadsheets/d/1Yj_ptqi66GCucihVvJfMjLAmec39IyEx_6qawtMGysU/edit?usp=sharing"",""สบก!AY71"")"),0)</f>
        <v>0</v>
      </c>
      <c r="M126" s="72"/>
      <c r="N126" s="72">
        <f ca="1">IFERROR(__xludf.DUMMYFUNCTION("IMPORTRANGE(""https://docs.google.com/spreadsheets/d/1Yj_ptqi66GCucihVvJfMjLAmec39IyEx_6qawtMGysU/edit?usp=sharing"",""สบก!BC71"")"),0)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IFERROR(__xludf.DUMMYFUNCTION("IMPORTRANGE(""https://docs.google.com/spreadsheets/d/1SX6NBoVAgQJ6U1MVXOaj8PK2l7WJ3RER9xtqwdhxkhw/edit?usp=sharing"",""เพชรบุรี!J58"")"),0)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IFERROR(__xludf.DUMMYFUNCTION("IMPORTRANGE(""https://docs.google.com/spreadsheets/d/1SX6NBoVAgQJ6U1MVXOaj8PK2l7WJ3RER9xtqwdhxkhw/edit?usp=sharing"",""เพชรบุรี!J59"")"),0)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IFERROR(__xludf.DUMMYFUNCTION("IMPORTRANGE(""https://docs.google.com/spreadsheets/d/1SX6NBoVAgQJ6U1MVXOaj8PK2l7WJ3RER9xtqwdhxkhw/edit?usp=sharing"",""เพชรบุรี!J60"")"),0)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IFERROR(__xludf.DUMMYFUNCTION("IMPORTRANGE(""https://docs.google.com/spreadsheets/d/1SX6NBoVAgQJ6U1MVXOaj8PK2l7WJ3RER9xtqwdhxkhw/edit?usp=sharing"",""เพชรบุรี!J61"")"),0)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IFERROR(__xludf.DUMMYFUNCTION("IMPORTRANGE(""https://docs.google.com/spreadsheets/d/1SX6NBoVAgQJ6U1MVXOaj8PK2l7WJ3RER9xtqwdhxkhw/edit?usp=sharing"",""เพชรบุรี!I62"")"),0)</f>
        <v>0</v>
      </c>
      <c r="J132" s="218">
        <f ca="1">IFERROR(__xludf.DUMMYFUNCTION("IMPORTRANGE(""https://docs.google.com/spreadsheets/d/1SX6NBoVAgQJ6U1MVXOaj8PK2l7WJ3RER9xtqwdhxkhw/edit?usp=sharing"",""เพชรบุรี!J62"")"),0)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IFERROR(__xludf.DUMMYFUNCTION("IMPORTRANGE(""https://docs.google.com/spreadsheets/d/1SX6NBoVAgQJ6U1MVXOaj8PK2l7WJ3RER9xtqwdhxkhw/edit?usp=sharing"",""เพชรบุรี!I63"")"),0)</f>
        <v>0</v>
      </c>
      <c r="J133" s="218">
        <f ca="1">IFERROR(__xludf.DUMMYFUNCTION("IMPORTRANGE(""https://docs.google.com/spreadsheets/d/1SX6NBoVAgQJ6U1MVXOaj8PK2l7WJ3RER9xtqwdhxkhw/edit?usp=sharing"",""เพชรบุรี!J63"")"),0)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IFERROR(__xludf.DUMMYFUNCTION("IMPORTRANGE(""https://docs.google.com/spreadsheets/d/1SX6NBoVAgQJ6U1MVXOaj8PK2l7WJ3RER9xtqwdhxkhw/edit?usp=sharing"",""เพชรบุรี!J64"")"),0)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IFERROR(__xludf.DUMMYFUNCTION("IMPORTRANGE(""https://docs.google.com/spreadsheets/d/1SX6NBoVAgQJ6U1MVXOaj8PK2l7WJ3RER9xtqwdhxkhw/edit?usp=sharing"",""เพชรบุรี!J65"")"),0)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IFERROR(__xludf.DUMMYFUNCTION("IMPORTRANGE(""https://docs.google.com/spreadsheets/d/1SX6NBoVAgQJ6U1MVXOaj8PK2l7WJ3RER9xtqwdhxkhw/edit?usp=sharing"",""เพชรบุรี!I68"")"),0)</f>
        <v>0</v>
      </c>
      <c r="J138" s="291">
        <f ca="1">IFERROR(__xludf.DUMMYFUNCTION("IMPORTRANGE(""https://docs.google.com/spreadsheets/d/1SX6NBoVAgQJ6U1MVXOaj8PK2l7WJ3RER9xtqwdhxkhw/edit?usp=sharing"",""เพชรบุรี!J68"")"),0)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50000</v>
      </c>
      <c r="M140" s="182">
        <f t="shared" ca="1" si="64"/>
        <v>31750</v>
      </c>
      <c r="N140" s="182">
        <f t="shared" ca="1" si="64"/>
        <v>23385</v>
      </c>
      <c r="O140" s="181">
        <f t="shared" ref="O140:O142" ca="1" si="65">IF(L140&gt;0,N140*100/L140,0)</f>
        <v>46.77</v>
      </c>
      <c r="P140" s="181">
        <f t="shared" ref="P140:P142" ca="1" si="66">IF(M140&gt;0,N140*100/M140,0)</f>
        <v>73.653543307086608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50000</v>
      </c>
      <c r="M142" s="187">
        <f t="shared" ca="1" si="68"/>
        <v>31750</v>
      </c>
      <c r="N142" s="187">
        <f t="shared" ca="1" si="68"/>
        <v>23385</v>
      </c>
      <c r="O142" s="186">
        <f t="shared" ca="1" si="65"/>
        <v>46.77</v>
      </c>
      <c r="P142" s="186">
        <f t="shared" ca="1" si="66"/>
        <v>73.653543307086608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50000</v>
      </c>
      <c r="M144" s="198">
        <f ca="1">IFERROR(__xludf.DUMMYFUNCTION("IMPORTRANGE(""https://docs.google.com/spreadsheets/d/1Yj_ptqi66GCucihVvJfMjLAmec39IyEx_6qawtMGysU/edit?usp=sharing"",""สบก!BJ71"")"),31750)</f>
        <v>31750</v>
      </c>
      <c r="N144" s="198">
        <f ca="1">IFERROR(__xludf.DUMMYFUNCTION("IMPORTRANGE(""https://docs.google.com/spreadsheets/d/1Yj_ptqi66GCucihVvJfMjLAmec39IyEx_6qawtMGysU/edit?usp=sharing"",""สบก!BK71"")"),23385)</f>
        <v>23385</v>
      </c>
      <c r="O144" s="198">
        <f ca="1">IF(L144&gt;0,N144*100/L144,0)</f>
        <v>46.77</v>
      </c>
      <c r="P144" s="198">
        <f ca="1">IF(M144&gt;0,N144*100/M144,0)</f>
        <v>73.653543307086608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IFERROR(__xludf.DUMMYFUNCTION("IMPORTRANGE(""https://docs.google.com/spreadsheets/d/1Yj_ptqi66GCucihVvJfMjLAmec39IyEx_6qawtMGysU/edit?usp=sharing"",""สบก!BF71"")"),0)</f>
        <v>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IFERROR(__xludf.DUMMYFUNCTION("IMPORTRANGE(""https://docs.google.com/spreadsheets/d/1Yj_ptqi66GCucihVvJfMjLAmec39IyEx_6qawtMGysU/edit?usp=sharing"",""สบก!BG71"")"),50000)</f>
        <v>50000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IFERROR(__xludf.DUMMYFUNCTION("IMPORTRANGE(""https://docs.google.com/spreadsheets/d/1Yj_ptqi66GCucihVvJfMjLAmec39IyEx_6qawtMGysU/edit?usp=sharing"",""สบก!BH71"")"),0)</f>
        <v>0</v>
      </c>
      <c r="M148" s="72"/>
      <c r="N148" s="72">
        <f ca="1">IFERROR(__xludf.DUMMYFUNCTION("IMPORTRANGE(""https://docs.google.com/spreadsheets/d/1Yj_ptqi66GCucihVvJfMjLAmec39IyEx_6qawtMGysU/edit?usp=sharing"",""สบก!BL71"")"),0)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IFERROR(__xludf.DUMMYFUNCTION("IMPORTRANGE(""https://docs.google.com/spreadsheets/d/1SX6NBoVAgQJ6U1MVXOaj8PK2l7WJ3RER9xtqwdhxkhw/edit?usp=sharing"",""เพชรบุรี!I74"")"),4)</f>
        <v>4</v>
      </c>
      <c r="J149" s="299">
        <f ca="1">IFERROR(__xludf.DUMMYFUNCTION("IMPORTRANGE(""https://docs.google.com/spreadsheets/d/1SX6NBoVAgQJ6U1MVXOaj8PK2l7WJ3RER9xtqwdhxkhw/edit?usp=sharing"",""เพชรบุรี!J74"")"),1)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IFERROR(__xludf.DUMMYFUNCTION("IMPORTRANGE(""https://docs.google.com/spreadsheets/d/1SX6NBoVAgQJ6U1MVXOaj8PK2l7WJ3RER9xtqwdhxkhw/edit?usp=sharing"",""เพชรบุรี!J79"")"),0)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IFERROR(__xludf.DUMMYFUNCTION("IMPORTRANGE(""https://docs.google.com/spreadsheets/d/1SX6NBoVAgQJ6U1MVXOaj8PK2l7WJ3RER9xtqwdhxkhw/edit?usp=sharing"",""เพชรบุรี!J80"")"),1)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IFERROR(__xludf.DUMMYFUNCTION("IMPORTRANGE(""https://docs.google.com/spreadsheets/d/1SX6NBoVAgQJ6U1MVXOaj8PK2l7WJ3RER9xtqwdhxkhw/edit?usp=sharing"",""เพชรบุรี!J81"")"),1)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IFERROR(__xludf.DUMMYFUNCTION("IMPORTRANGE(""https://docs.google.com/spreadsheets/d/1SX6NBoVAgQJ6U1MVXOaj8PK2l7WJ3RER9xtqwdhxkhw/edit?usp=sharing"",""เพชรบุรี!J82"")"),1)</f>
        <v>1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IFERROR(__xludf.DUMMYFUNCTION("IMPORTRANGE(""https://docs.google.com/spreadsheets/d/1SX6NBoVAgQJ6U1MVXOaj8PK2l7WJ3RER9xtqwdhxkhw/edit?usp=sharing"",""เพชรบุรี!I83"")"),4)</f>
        <v>4</v>
      </c>
      <c r="J158" s="219">
        <f ca="1">IFERROR(__xludf.DUMMYFUNCTION("IMPORTRANGE(""https://docs.google.com/spreadsheets/d/1SX6NBoVAgQJ6U1MVXOaj8PK2l7WJ3RER9xtqwdhxkhw/edit?usp=sharing"",""เพชรบุรี!J83"")"),1)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IFERROR(__xludf.DUMMYFUNCTION("IMPORTRANGE(""https://docs.google.com/spreadsheets/d/1SX6NBoVAgQJ6U1MVXOaj8PK2l7WJ3RER9xtqwdhxkhw/edit?usp=sharing"",""เพชรบุรี!J84"")"),0)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IFERROR(__xludf.DUMMYFUNCTION("IMPORTRANGE(""https://docs.google.com/spreadsheets/d/1SX6NBoVAgQJ6U1MVXOaj8PK2l7WJ3RER9xtqwdhxkhw/edit?usp=sharing"",""เพชรบุรี!J85"")"),0)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IFERROR(__xludf.DUMMYFUNCTION("IMPORTRANGE(""https://docs.google.com/spreadsheets/d/1SX6NBoVAgQJ6U1MVXOaj8PK2l7WJ3RER9xtqwdhxkhw/edit?usp=sharing"",""เพชรบุรี!J86"")"),0)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IFERROR(__xludf.DUMMYFUNCTION("IMPORTRANGE(""https://docs.google.com/spreadsheets/d/1SX6NBoVAgQJ6U1MVXOaj8PK2l7WJ3RER9xtqwdhxkhw/edit?usp=sharing"",""เพชรบุรี!J87"")"),0)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IFERROR(__xludf.DUMMYFUNCTION("IMPORTRANGE(""https://docs.google.com/spreadsheets/d/1SX6NBoVAgQJ6U1MVXOaj8PK2l7WJ3RER9xtqwdhxkhw/edit?usp=sharing"",""เพชรบุรี!J88"")"),0)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IFERROR(__xludf.DUMMYFUNCTION("IMPORTRANGE(""https://docs.google.com/spreadsheets/d/1SX6NBoVAgQJ6U1MVXOaj8PK2l7WJ3RER9xtqwdhxkhw/edit?usp=sharing"",""เพชรบุรี!I89"")"),2)</f>
        <v>2</v>
      </c>
      <c r="J164" s="304">
        <f ca="1">IFERROR(__xludf.DUMMYFUNCTION("IMPORTRANGE(""https://docs.google.com/spreadsheets/d/1SX6NBoVAgQJ6U1MVXOaj8PK2l7WJ3RER9xtqwdhxkhw/edit?usp=sharing"",""เพชรบุรี!J89"")"),2)</f>
        <v>2</v>
      </c>
      <c r="K164" s="305">
        <f ca="1">IF(I164&gt;0,J164*100/I164,0)</f>
        <v>100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IFERROR(__xludf.DUMMYFUNCTION("IMPORTRANGE(""https://docs.google.com/spreadsheets/d/1SX6NBoVAgQJ6U1MVXOaj8PK2l7WJ3RER9xtqwdhxkhw/edit?usp=sharing"",""เพชรบุรี!J94"")"),0)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IFERROR(__xludf.DUMMYFUNCTION("IMPORTRANGE(""https://docs.google.com/spreadsheets/d/1SX6NBoVAgQJ6U1MVXOaj8PK2l7WJ3RER9xtqwdhxkhw/edit?usp=sharing"",""เพชรบุรี!J95"")"),1)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IFERROR(__xludf.DUMMYFUNCTION("IMPORTRANGE(""https://docs.google.com/spreadsheets/d/1SX6NBoVAgQJ6U1MVXOaj8PK2l7WJ3RER9xtqwdhxkhw/edit?usp=sharing"",""เพชรบุรี!J96"")"),1)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IFERROR(__xludf.DUMMYFUNCTION("IMPORTRANGE(""https://docs.google.com/spreadsheets/d/1SX6NBoVAgQJ6U1MVXOaj8PK2l7WJ3RER9xtqwdhxkhw/edit?usp=sharing"",""เพชรบุรี!J97"")"),1)</f>
        <v>1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IFERROR(__xludf.DUMMYFUNCTION("IMPORTRANGE(""https://docs.google.com/spreadsheets/d/1SX6NBoVAgQJ6U1MVXOaj8PK2l7WJ3RER9xtqwdhxkhw/edit?usp=sharing"",""เพชรบุรี!I98"")"),2)</f>
        <v>2</v>
      </c>
      <c r="J173" s="219">
        <f ca="1">IFERROR(__xludf.DUMMYFUNCTION("IMPORTRANGE(""https://docs.google.com/spreadsheets/d/1SX6NBoVAgQJ6U1MVXOaj8PK2l7WJ3RER9xtqwdhxkhw/edit?usp=sharing"",""เพชรบุรี!J98"")"),2)</f>
        <v>2</v>
      </c>
      <c r="K173" s="195">
        <f ca="1">IF(I173&gt;0,J173*100/I173,0)</f>
        <v>100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IFERROR(__xludf.DUMMYFUNCTION("IMPORTRANGE(""https://docs.google.com/spreadsheets/d/1SX6NBoVAgQJ6U1MVXOaj8PK2l7WJ3RER9xtqwdhxkhw/edit?usp=sharing"",""เพชรบุรี!J99"")"),0)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IFERROR(__xludf.DUMMYFUNCTION("IMPORTRANGE(""https://docs.google.com/spreadsheets/d/1SX6NBoVAgQJ6U1MVXOaj8PK2l7WJ3RER9xtqwdhxkhw/edit?usp=sharing"",""เพชรบุรี!J100"")"),0)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IFERROR(__xludf.DUMMYFUNCTION("IMPORTRANGE(""https://docs.google.com/spreadsheets/d/1SX6NBoVAgQJ6U1MVXOaj8PK2l7WJ3RER9xtqwdhxkhw/edit?usp=sharing"",""เพชรบุรี!I101"")"),0)</f>
        <v>0</v>
      </c>
      <c r="J176" s="304">
        <f ca="1">IFERROR(__xludf.DUMMYFUNCTION("IMPORTRANGE(""https://docs.google.com/spreadsheets/d/1SX6NBoVAgQJ6U1MVXOaj8PK2l7WJ3RER9xtqwdhxkhw/edit?usp=sharing"",""เพชรบุรี!J101"")"),0)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IFERROR(__xludf.DUMMYFUNCTION("IMPORTRANGE(""https://docs.google.com/spreadsheets/d/1SX6NBoVAgQJ6U1MVXOaj8PK2l7WJ3RER9xtqwdhxkhw/edit?usp=sharing"",""เพชรบุรี!J106"")"),0)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IFERROR(__xludf.DUMMYFUNCTION("IMPORTRANGE(""https://docs.google.com/spreadsheets/d/1SX6NBoVAgQJ6U1MVXOaj8PK2l7WJ3RER9xtqwdhxkhw/edit?usp=sharing"",""เพชรบุรี!J107"")"),0)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IFERROR(__xludf.DUMMYFUNCTION("IMPORTRANGE(""https://docs.google.com/spreadsheets/d/1SX6NBoVAgQJ6U1MVXOaj8PK2l7WJ3RER9xtqwdhxkhw/edit?usp=sharing"",""เพชรบุรี!J108"")"),0)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IFERROR(__xludf.DUMMYFUNCTION("IMPORTRANGE(""https://docs.google.com/spreadsheets/d/1SX6NBoVAgQJ6U1MVXOaj8PK2l7WJ3RER9xtqwdhxkhw/edit?usp=sharing"",""เพชรบุรี!J109"")"),0)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IFERROR(__xludf.DUMMYFUNCTION("IMPORTRANGE(""https://docs.google.com/spreadsheets/d/1SX6NBoVAgQJ6U1MVXOaj8PK2l7WJ3RER9xtqwdhxkhw/edit?usp=sharing"",""เพชรบุรี!I110"")"),0)</f>
        <v>0</v>
      </c>
      <c r="J185" s="218">
        <f ca="1">IFERROR(__xludf.DUMMYFUNCTION("IMPORTRANGE(""https://docs.google.com/spreadsheets/d/1SX6NBoVAgQJ6U1MVXOaj8PK2l7WJ3RER9xtqwdhxkhw/edit?usp=sharing"",""เพชรบุรี!J110"")"),0)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IFERROR(__xludf.DUMMYFUNCTION("IMPORTRANGE(""https://docs.google.com/spreadsheets/d/1SX6NBoVAgQJ6U1MVXOaj8PK2l7WJ3RER9xtqwdhxkhw/edit?usp=sharing"",""เพชรบุรี!I111"")"),0)</f>
        <v>0</v>
      </c>
      <c r="J186" s="218">
        <f ca="1">IFERROR(__xludf.DUMMYFUNCTION("IMPORTRANGE(""https://docs.google.com/spreadsheets/d/1SX6NBoVAgQJ6U1MVXOaj8PK2l7WJ3RER9xtqwdhxkhw/edit?usp=sharing"",""เพชรบุรี!J111"")"),0)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IFERROR(__xludf.DUMMYFUNCTION("IMPORTRANGE(""https://docs.google.com/spreadsheets/d/1SX6NBoVAgQJ6U1MVXOaj8PK2l7WJ3RER9xtqwdhxkhw/edit?usp=sharing"",""เพชรบุรี!J112"")"),0)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IFERROR(__xludf.DUMMYFUNCTION("IMPORTRANGE(""https://docs.google.com/spreadsheets/d/1SX6NBoVAgQJ6U1MVXOaj8PK2l7WJ3RER9xtqwdhxkhw/edit?usp=sharing"",""เพชรบุรี!J113"")"),0)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IFERROR(__xludf.DUMMYFUNCTION("IMPORTRANGE(""https://docs.google.com/spreadsheets/d/1SX6NBoVAgQJ6U1MVXOaj8PK2l7WJ3RER9xtqwdhxkhw/edit?usp=sharing"",""เพชรบุรี!I114"")"),30000)</f>
        <v>30000</v>
      </c>
      <c r="J189" s="304">
        <f ca="1">IFERROR(__xludf.DUMMYFUNCTION("IMPORTRANGE(""https://docs.google.com/spreadsheets/d/1SX6NBoVAgQJ6U1MVXOaj8PK2l7WJ3RER9xtqwdhxkhw/edit?usp=sharing"",""เพชรบุรี!J114"")"),0)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IFERROR(__xludf.DUMMYFUNCTION("IMPORTRANGE(""https://docs.google.com/spreadsheets/d/1SX6NBoVAgQJ6U1MVXOaj8PK2l7WJ3RER9xtqwdhxkhw/edit?usp=sharing"",""เพชรบุรี!J119"")"),0)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IFERROR(__xludf.DUMMYFUNCTION("IMPORTRANGE(""https://docs.google.com/spreadsheets/d/1SX6NBoVAgQJ6U1MVXOaj8PK2l7WJ3RER9xtqwdhxkhw/edit?usp=sharing"",""เพชรบุรี!J120"")"),1)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IFERROR(__xludf.DUMMYFUNCTION("IMPORTRANGE(""https://docs.google.com/spreadsheets/d/1SX6NBoVAgQJ6U1MVXOaj8PK2l7WJ3RER9xtqwdhxkhw/edit?usp=sharing"",""เพชรบุรี!J121"")"),0)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IFERROR(__xludf.DUMMYFUNCTION("IMPORTRANGE(""https://docs.google.com/spreadsheets/d/1SX6NBoVAgQJ6U1MVXOaj8PK2l7WJ3RER9xtqwdhxkhw/edit?usp=sharing"",""เพชรบุรี!J122"")"),0)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IFERROR(__xludf.DUMMYFUNCTION("IMPORTRANGE(""https://docs.google.com/spreadsheets/d/1SX6NBoVAgQJ6U1MVXOaj8PK2l7WJ3RER9xtqwdhxkhw/edit?usp=sharing"",""เพชรบุรี!I124"")"),30000)</f>
        <v>30000</v>
      </c>
      <c r="J199" s="219">
        <f ca="1">IFERROR(__xludf.DUMMYFUNCTION("IMPORTRANGE(""https://docs.google.com/spreadsheets/d/1SX6NBoVAgQJ6U1MVXOaj8PK2l7WJ3RER9xtqwdhxkhw/edit?usp=sharing"",""เพชรบุรี!J124"")"),0)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IFERROR(__xludf.DUMMYFUNCTION("IMPORTRANGE(""https://docs.google.com/spreadsheets/d/1SX6NBoVAgQJ6U1MVXOaj8PK2l7WJ3RER9xtqwdhxkhw/edit?usp=sharing"",""เพชรบุรี!I125"")"),30000)</f>
        <v>30000</v>
      </c>
      <c r="J200" s="219">
        <f ca="1">IFERROR(__xludf.DUMMYFUNCTION("IMPORTRANGE(""https://docs.google.com/spreadsheets/d/1SX6NBoVAgQJ6U1MVXOaj8PK2l7WJ3RER9xtqwdhxkhw/edit?usp=sharing"",""เพชรบุรี!J125"")"),0)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IFERROR(__xludf.DUMMYFUNCTION("IMPORTRANGE(""https://docs.google.com/spreadsheets/d/1SX6NBoVAgQJ6U1MVXOaj8PK2l7WJ3RER9xtqwdhxkhw/edit?usp=sharing"",""เพชรบุรี!I126"")"),0)</f>
        <v>0</v>
      </c>
      <c r="J201" s="219">
        <f ca="1">IFERROR(__xludf.DUMMYFUNCTION("IMPORTRANGE(""https://docs.google.com/spreadsheets/d/1SX6NBoVAgQJ6U1MVXOaj8PK2l7WJ3RER9xtqwdhxkhw/edit?usp=sharing"",""เพชรบุรี!J126"")"),0)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IFERROR(__xludf.DUMMYFUNCTION("IMPORTRANGE(""https://docs.google.com/spreadsheets/d/1SX6NBoVAgQJ6U1MVXOaj8PK2l7WJ3RER9xtqwdhxkhw/edit?usp=sharing"",""เพชรบุรี!J127"")"),0)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IFERROR(__xludf.DUMMYFUNCTION("IMPORTRANGE(""https://docs.google.com/spreadsheets/d/1SX6NBoVAgQJ6U1MVXOaj8PK2l7WJ3RER9xtqwdhxkhw/edit?usp=sharing"",""เพชรบุรี!J128"")"),0)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IFERROR(__xludf.DUMMYFUNCTION("IMPORTRANGE(""https://docs.google.com/spreadsheets/d/1SX6NBoVAgQJ6U1MVXOaj8PK2l7WJ3RER9xtqwdhxkhw/edit?usp=sharing"",""เพชรบุรี!I129"")"),0)</f>
        <v>0</v>
      </c>
      <c r="J204" s="304">
        <f ca="1">IFERROR(__xludf.DUMMYFUNCTION("IMPORTRANGE(""https://docs.google.com/spreadsheets/d/1SX6NBoVAgQJ6U1MVXOaj8PK2l7WJ3RER9xtqwdhxkhw/edit?usp=sharing"",""เพชรบุรี!J129"")"),0)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IFERROR(__xludf.DUMMYFUNCTION("IMPORTRANGE(""https://docs.google.com/spreadsheets/d/1SX6NBoVAgQJ6U1MVXOaj8PK2l7WJ3RER9xtqwdhxkhw/edit?usp=sharing"",""เพชรบุรี!J134"")"),0)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IFERROR(__xludf.DUMMYFUNCTION("IMPORTRANGE(""https://docs.google.com/spreadsheets/d/1SX6NBoVAgQJ6U1MVXOaj8PK2l7WJ3RER9xtqwdhxkhw/edit?usp=sharing"",""เพชรบุรี!J135"")"),0)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IFERROR(__xludf.DUMMYFUNCTION("IMPORTRANGE(""https://docs.google.com/spreadsheets/d/1SX6NBoVAgQJ6U1MVXOaj8PK2l7WJ3RER9xtqwdhxkhw/edit?usp=sharing"",""เพชรบุรี!J136"")"),0)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IFERROR(__xludf.DUMMYFUNCTION("IMPORTRANGE(""https://docs.google.com/spreadsheets/d/1SX6NBoVAgQJ6U1MVXOaj8PK2l7WJ3RER9xtqwdhxkhw/edit?usp=sharing"",""เพชรบุรี!J137"")"),0)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IFERROR(__xludf.DUMMYFUNCTION("IMPORTRANGE(""https://docs.google.com/spreadsheets/d/1SX6NBoVAgQJ6U1MVXOaj8PK2l7WJ3RER9xtqwdhxkhw/edit?usp=sharing"",""เพชรบุรี!I138"")"),0)</f>
        <v>0</v>
      </c>
      <c r="J213" s="218">
        <f ca="1">IFERROR(__xludf.DUMMYFUNCTION("IMPORTRANGE(""https://docs.google.com/spreadsheets/d/1SX6NBoVAgQJ6U1MVXOaj8PK2l7WJ3RER9xtqwdhxkhw/edit?usp=sharing"",""เพชรบุรี!J138"")"),0)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IFERROR(__xludf.DUMMYFUNCTION("IMPORTRANGE(""https://docs.google.com/spreadsheets/d/1SX6NBoVAgQJ6U1MVXOaj8PK2l7WJ3RER9xtqwdhxkhw/edit?usp=sharing"",""เพชรบุรี!I140"")"),0)</f>
        <v>0</v>
      </c>
      <c r="J215" s="218">
        <f ca="1">IFERROR(__xludf.DUMMYFUNCTION("IMPORTRANGE(""https://docs.google.com/spreadsheets/d/1SX6NBoVAgQJ6U1MVXOaj8PK2l7WJ3RER9xtqwdhxkhw/edit?usp=sharing"",""เพชรบุรี!J140"")"),0)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IFERROR(__xludf.DUMMYFUNCTION("IMPORTRANGE(""https://docs.google.com/spreadsheets/d/1SX6NBoVAgQJ6U1MVXOaj8PK2l7WJ3RER9xtqwdhxkhw/edit?usp=sharing"",""เพชรบุรี!I141"")"),0)</f>
        <v>0</v>
      </c>
      <c r="J216" s="218">
        <f ca="1">IFERROR(__xludf.DUMMYFUNCTION("IMPORTRANGE(""https://docs.google.com/spreadsheets/d/1SX6NBoVAgQJ6U1MVXOaj8PK2l7WJ3RER9xtqwdhxkhw/edit?usp=sharing"",""เพชรบุรี!J141"")"),0)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IFERROR(__xludf.DUMMYFUNCTION("IMPORTRANGE(""https://docs.google.com/spreadsheets/d/1SX6NBoVAgQJ6U1MVXOaj8PK2l7WJ3RER9xtqwdhxkhw/edit?usp=sharing"",""เพชรบุรี!J142"")"),0)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IFERROR(__xludf.DUMMYFUNCTION("IMPORTRANGE(""https://docs.google.com/spreadsheets/d/1SX6NBoVAgQJ6U1MVXOaj8PK2l7WJ3RER9xtqwdhxkhw/edit?usp=sharing"",""เพชรบุรี!J143"")"),0)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IFERROR(__xludf.DUMMYFUNCTION("IMPORTRANGE(""https://docs.google.com/spreadsheets/d/1SX6NBoVAgQJ6U1MVXOaj8PK2l7WJ3RER9xtqwdhxkhw/edit?usp=sharing"",""เพชรบุรี!I144"")"),15)</f>
        <v>15</v>
      </c>
      <c r="J219" s="291">
        <f ca="1">IFERROR(__xludf.DUMMYFUNCTION("IMPORTRANGE(""https://docs.google.com/spreadsheets/d/1SX6NBoVAgQJ6U1MVXOaj8PK2l7WJ3RER9xtqwdhxkhw/edit?usp=sharing"",""เพชรบุรี!J144"")"),15)</f>
        <v>15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21125</v>
      </c>
      <c r="M220" s="182">
        <f t="shared" ca="1" si="72"/>
        <v>21125</v>
      </c>
      <c r="N220" s="182">
        <f t="shared" ca="1" si="72"/>
        <v>20145</v>
      </c>
      <c r="O220" s="181">
        <f t="shared" ref="O220:O222" ca="1" si="73">IF(L220&gt;0,N220*100/L220,0)</f>
        <v>95.360946745562131</v>
      </c>
      <c r="P220" s="181">
        <f t="shared" ref="P220:P222" ca="1" si="74">IF(M220&gt;0,N220*100/M220,0)</f>
        <v>95.360946745562131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21125</v>
      </c>
      <c r="M222" s="187">
        <f t="shared" ca="1" si="76"/>
        <v>21125</v>
      </c>
      <c r="N222" s="187">
        <f t="shared" ca="1" si="76"/>
        <v>20145</v>
      </c>
      <c r="O222" s="186">
        <f t="shared" ca="1" si="73"/>
        <v>95.360946745562131</v>
      </c>
      <c r="P222" s="186">
        <f t="shared" ca="1" si="74"/>
        <v>95.360946745562131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21125</v>
      </c>
      <c r="M224" s="198">
        <f ca="1">IFERROR(__xludf.DUMMYFUNCTION("IMPORTRANGE(""https://docs.google.com/spreadsheets/d/1Yj_ptqi66GCucihVvJfMjLAmec39IyEx_6qawtMGysU/edit?usp=sharing"",""สบก!BS71"")"),21125)</f>
        <v>21125</v>
      </c>
      <c r="N224" s="198">
        <f ca="1">IFERROR(__xludf.DUMMYFUNCTION("IMPORTRANGE(""https://docs.google.com/spreadsheets/d/1Yj_ptqi66GCucihVvJfMjLAmec39IyEx_6qawtMGysU/edit?usp=sharing"",""สบก!BT71"")"),20145)</f>
        <v>20145</v>
      </c>
      <c r="O224" s="198">
        <f ca="1">IF(L224&gt;0,N224*100/L224,0)</f>
        <v>95.360946745562131</v>
      </c>
      <c r="P224" s="198">
        <f ca="1">IF(M224&gt;0,N224*100/M224,0)</f>
        <v>95.360946745562131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IFERROR(__xludf.DUMMYFUNCTION("IMPORTRANGE(""https://docs.google.com/spreadsheets/d/1Yj_ptqi66GCucihVvJfMjLAmec39IyEx_6qawtMGysU/edit?usp=sharing"",""สบก!BO71"")"),0)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IFERROR(__xludf.DUMMYFUNCTION("IMPORTRANGE(""https://docs.google.com/spreadsheets/d/1Yj_ptqi66GCucihVvJfMjLAmec39IyEx_6qawtMGysU/edit?usp=sharing"",""สบก!BP71"")"),21125)</f>
        <v>21125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IFERROR(__xludf.DUMMYFUNCTION("IMPORTRANGE(""https://docs.google.com/spreadsheets/d/1Yj_ptqi66GCucihVvJfMjLAmec39IyEx_6qawtMGysU/edit?usp=sharing"",""สบก!BQ71"")"),0)</f>
        <v>0</v>
      </c>
      <c r="M228" s="72"/>
      <c r="N228" s="72">
        <f ca="1">IFERROR(__xludf.DUMMYFUNCTION("IMPORTRANGE(""https://docs.google.com/spreadsheets/d/1Yj_ptqi66GCucihVvJfMjLAmec39IyEx_6qawtMGysU/edit?usp=sharing"",""สบก!BU71"")"),0)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IFERROR(__xludf.DUMMYFUNCTION("IMPORTRANGE(""https://docs.google.com/spreadsheets/d/1SX6NBoVAgQJ6U1MVXOaj8PK2l7WJ3RER9xtqwdhxkhw/edit?usp=sharing"",""เพชรบุรี!I149"")"),15)</f>
        <v>15</v>
      </c>
      <c r="J229" s="291">
        <f ca="1">IFERROR(__xludf.DUMMYFUNCTION("IMPORTRANGE(""https://docs.google.com/spreadsheets/d/1SX6NBoVAgQJ6U1MVXOaj8PK2l7WJ3RER9xtqwdhxkhw/edit?usp=sharing"",""เพชรบุรี!J149"")"),15)</f>
        <v>15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IFERROR(__xludf.DUMMYFUNCTION("IMPORTRANGE(""https://docs.google.com/spreadsheets/d/1SX6NBoVAgQJ6U1MVXOaj8PK2l7WJ3RER9xtqwdhxkhw/edit?usp=sharing"",""เพชรบุรี!J151"")"),0)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IFERROR(__xludf.DUMMYFUNCTION("IMPORTRANGE(""https://docs.google.com/spreadsheets/d/1SX6NBoVAgQJ6U1MVXOaj8PK2l7WJ3RER9xtqwdhxkhw/edit?usp=sharing"",""เพชรบุรี!J152"")"),1)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IFERROR(__xludf.DUMMYFUNCTION("IMPORTRANGE(""https://docs.google.com/spreadsheets/d/1SX6NBoVAgQJ6U1MVXOaj8PK2l7WJ3RER9xtqwdhxkhw/edit?usp=sharing"",""เพชรบุรี!J153"")"),1)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IFERROR(__xludf.DUMMYFUNCTION("IMPORTRANGE(""https://docs.google.com/spreadsheets/d/1SX6NBoVAgQJ6U1MVXOaj8PK2l7WJ3RER9xtqwdhxkhw/edit?usp=sharing"",""เพชรบุรี!J154"")"),1)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IFERROR(__xludf.DUMMYFUNCTION("IMPORTRANGE(""https://docs.google.com/spreadsheets/d/1SX6NBoVAgQJ6U1MVXOaj8PK2l7WJ3RER9xtqwdhxkhw/edit?usp=sharing"",""เพชรบุรี!I155"")"),15)</f>
        <v>15</v>
      </c>
      <c r="J235" s="219">
        <f ca="1">IFERROR(__xludf.DUMMYFUNCTION("IMPORTRANGE(""https://docs.google.com/spreadsheets/d/1SX6NBoVAgQJ6U1MVXOaj8PK2l7WJ3RER9xtqwdhxkhw/edit?usp=sharing"",""เพชรบุรี!J155"")"),15)</f>
        <v>15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IFERROR(__xludf.DUMMYFUNCTION("IMPORTRANGE(""https://docs.google.com/spreadsheets/d/1SX6NBoVAgQJ6U1MVXOaj8PK2l7WJ3RER9xtqwdhxkhw/edit?usp=sharing"",""เพชรบุรี!J156"")"),0)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IFERROR(__xludf.DUMMYFUNCTION("IMPORTRANGE(""https://docs.google.com/spreadsheets/d/1SX6NBoVAgQJ6U1MVXOaj8PK2l7WJ3RER9xtqwdhxkhw/edit?usp=sharing"",""เพชรบุรี!J157"")"),0)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IFERROR(__xludf.DUMMYFUNCTION("IMPORTRANGE(""https://docs.google.com/spreadsheets/d/1SX6NBoVAgQJ6U1MVXOaj8PK2l7WJ3RER9xtqwdhxkhw/edit?usp=sharing"",""เพชรบุรี!I158"")"),0)</f>
        <v>0</v>
      </c>
      <c r="J238" s="291">
        <f ca="1">IFERROR(__xludf.DUMMYFUNCTION("IMPORTRANGE(""https://docs.google.com/spreadsheets/d/1SX6NBoVAgQJ6U1MVXOaj8PK2l7WJ3RER9xtqwdhxkhw/edit?usp=sharing"",""เพชรบุรี!J158"")"),0)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IFERROR(__xludf.DUMMYFUNCTION("IMPORTRANGE(""https://docs.google.com/spreadsheets/d/1SX6NBoVAgQJ6U1MVXOaj8PK2l7WJ3RER9xtqwdhxkhw/edit?usp=sharing"",""เพชรบุรี!J159"")"),"")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IFERROR(__xludf.DUMMYFUNCTION("IMPORTRANGE(""https://docs.google.com/spreadsheets/d/1SX6NBoVAgQJ6U1MVXOaj8PK2l7WJ3RER9xtqwdhxkhw/edit?usp=sharing"",""เพชรบุรี!J161"")"),0)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IFERROR(__xludf.DUMMYFUNCTION("IMPORTRANGE(""https://docs.google.com/spreadsheets/d/1SX6NBoVAgQJ6U1MVXOaj8PK2l7WJ3RER9xtqwdhxkhw/edit?usp=sharing"",""เพชรบุรี!J162"")"),0)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IFERROR(__xludf.DUMMYFUNCTION("IMPORTRANGE(""https://docs.google.com/spreadsheets/d/1SX6NBoVAgQJ6U1MVXOaj8PK2l7WJ3RER9xtqwdhxkhw/edit?usp=sharing"",""เพชรบุรี!J163"")"),0)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IFERROR(__xludf.DUMMYFUNCTION("IMPORTRANGE(""https://docs.google.com/spreadsheets/d/1SX6NBoVAgQJ6U1MVXOaj8PK2l7WJ3RER9xtqwdhxkhw/edit?usp=sharing"",""เพชรบุรี!I164"")"),0)</f>
        <v>0</v>
      </c>
      <c r="J244" s="218">
        <f ca="1">IFERROR(__xludf.DUMMYFUNCTION("IMPORTRANGE(""https://docs.google.com/spreadsheets/d/1SX6NBoVAgQJ6U1MVXOaj8PK2l7WJ3RER9xtqwdhxkhw/edit?usp=sharing"",""เพชรบุรี!J164"")"),0)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IFERROR(__xludf.DUMMYFUNCTION("IMPORTRANGE(""https://docs.google.com/spreadsheets/d/1SX6NBoVAgQJ6U1MVXOaj8PK2l7WJ3RER9xtqwdhxkhw/edit?usp=sharing"",""เพชรบุรี!J165"")"),0)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IFERROR(__xludf.DUMMYFUNCTION("IMPORTRANGE(""https://docs.google.com/spreadsheets/d/1SX6NBoVAgQJ6U1MVXOaj8PK2l7WJ3RER9xtqwdhxkhw/edit?usp=sharing"",""เพชรบุรี!J166"")"),0)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IFERROR(__xludf.DUMMYFUNCTION("IMPORTRANGE(""https://docs.google.com/spreadsheets/d/1SX6NBoVAgQJ6U1MVXOaj8PK2l7WJ3RER9xtqwdhxkhw/edit?usp=sharing"",""เพชรบุรี!I169"")"),0)</f>
        <v>0</v>
      </c>
      <c r="J249" s="335">
        <f ca="1">IFERROR(__xludf.DUMMYFUNCTION("IMPORTRANGE(""https://docs.google.com/spreadsheets/d/1SX6NBoVAgQJ6U1MVXOaj8PK2l7WJ3RER9xtqwdhxkhw/edit?usp=sharing"",""เพชรบุรี!J169"")"),0)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8">
        <f ca="1">IFERROR(__xludf.DUMMYFUNCTION("IMPORTRANGE(""https://docs.google.com/spreadsheets/d/1Yj_ptqi66GCucihVvJfMjLAmec39IyEx_6qawtMGysU/edit?usp=sharing"",""สบก!CB71"")"),0)</f>
        <v>0</v>
      </c>
      <c r="N254" s="198">
        <f ca="1">IFERROR(__xludf.DUMMYFUNCTION("IMPORTRANGE(""https://docs.google.com/spreadsheets/d/1Yj_ptqi66GCucihVvJfMjLAmec39IyEx_6qawtMGysU/edit?usp=sharing"",""สบก!CC71"")"),0)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IFERROR(__xludf.DUMMYFUNCTION("IMPORTRANGE(""https://docs.google.com/spreadsheets/d/1Yj_ptqi66GCucihVvJfMjLAmec39IyEx_6qawtMGysU/edit?usp=sharing"",""สบก!BX71"")"),0)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IFERROR(__xludf.DUMMYFUNCTION("IMPORTRANGE(""https://docs.google.com/spreadsheets/d/1Yj_ptqi66GCucihVvJfMjLAmec39IyEx_6qawtMGysU/edit?usp=sharing"",""สบก!BY71"")"),0)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IFERROR(__xludf.DUMMYFUNCTION("IMPORTRANGE(""https://docs.google.com/spreadsheets/d/1Yj_ptqi66GCucihVvJfMjLAmec39IyEx_6qawtMGysU/edit?usp=sharing"",""สบก!BZ71"")"),0)</f>
        <v>0</v>
      </c>
      <c r="M258" s="72"/>
      <c r="N258" s="72">
        <f ca="1">IFERROR(__xludf.DUMMYFUNCTION("IMPORTRANGE(""https://docs.google.com/spreadsheets/d/1Yj_ptqi66GCucihVvJfMjLAmec39IyEx_6qawtMGysU/edit?usp=sharing"",""สบก!CD71"")"),0)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IFERROR(__xludf.DUMMYFUNCTION("IMPORTRANGE(""https://docs.google.com/spreadsheets/d/1SX6NBoVAgQJ6U1MVXOaj8PK2l7WJ3RER9xtqwdhxkhw/edit?usp=sharing"",""เพชรบุรี!J175"")"),0)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IFERROR(__xludf.DUMMYFUNCTION("IMPORTRANGE(""https://docs.google.com/spreadsheets/d/1SX6NBoVAgQJ6U1MVXOaj8PK2l7WJ3RER9xtqwdhxkhw/edit?usp=sharing"",""เพชรบุรี!J176"")"),0)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IFERROR(__xludf.DUMMYFUNCTION("IMPORTRANGE(""https://docs.google.com/spreadsheets/d/1SX6NBoVAgQJ6U1MVXOaj8PK2l7WJ3RER9xtqwdhxkhw/edit?usp=sharing"",""เพชรบุรี!J177"")"),0)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IFERROR(__xludf.DUMMYFUNCTION("IMPORTRANGE(""https://docs.google.com/spreadsheets/d/1SX6NBoVAgQJ6U1MVXOaj8PK2l7WJ3RER9xtqwdhxkhw/edit?usp=sharing"",""เพชรบุรี!J178"")"),0)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IFERROR(__xludf.DUMMYFUNCTION("IMPORTRANGE(""https://docs.google.com/spreadsheets/d/1SX6NBoVAgQJ6U1MVXOaj8PK2l7WJ3RER9xtqwdhxkhw/edit?usp=sharing"",""เพชรบุรี!I179"")"),0)</f>
        <v>0</v>
      </c>
      <c r="J264" s="219">
        <f ca="1">IFERROR(__xludf.DUMMYFUNCTION("IMPORTRANGE(""https://docs.google.com/spreadsheets/d/1SX6NBoVAgQJ6U1MVXOaj8PK2l7WJ3RER9xtqwdhxkhw/edit?usp=sharing"",""เพชรบุรี!J179"")"),0)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IFERROR(__xludf.DUMMYFUNCTION("IMPORTRANGE(""https://docs.google.com/spreadsheets/d/1SX6NBoVAgQJ6U1MVXOaj8PK2l7WJ3RER9xtqwdhxkhw/edit?usp=sharing"",""เพชรบุรี!I180"")"),0)</f>
        <v>0</v>
      </c>
      <c r="J265" s="219">
        <f ca="1">IFERROR(__xludf.DUMMYFUNCTION("IMPORTRANGE(""https://docs.google.com/spreadsheets/d/1SX6NBoVAgQJ6U1MVXOaj8PK2l7WJ3RER9xtqwdhxkhw/edit?usp=sharing"",""เพชรบุรี!J180"")"),0)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IFERROR(__xludf.DUMMYFUNCTION("IMPORTRANGE(""https://docs.google.com/spreadsheets/d/1SX6NBoVAgQJ6U1MVXOaj8PK2l7WJ3RER9xtqwdhxkhw/edit?usp=sharing"",""เพชรบุรี!I181"")"),0)</f>
        <v>0</v>
      </c>
      <c r="J266" s="219">
        <f ca="1">IFERROR(__xludf.DUMMYFUNCTION("IMPORTRANGE(""https://docs.google.com/spreadsheets/d/1SX6NBoVAgQJ6U1MVXOaj8PK2l7WJ3RER9xtqwdhxkhw/edit?usp=sharing"",""เพชรบุรี!J181"")"),0)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IFERROR(__xludf.DUMMYFUNCTION("IMPORTRANGE(""https://docs.google.com/spreadsheets/d/1SX6NBoVAgQJ6U1MVXOaj8PK2l7WJ3RER9xtqwdhxkhw/edit?usp=sharing"",""เพชรบุรี!I182"")"),0)</f>
        <v>0</v>
      </c>
      <c r="J267" s="219">
        <f ca="1">IFERROR(__xludf.DUMMYFUNCTION("IMPORTRANGE(""https://docs.google.com/spreadsheets/d/1SX6NBoVAgQJ6U1MVXOaj8PK2l7WJ3RER9xtqwdhxkhw/edit?usp=sharing"",""เพชรบุรี!J182"")"),0)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IFERROR(__xludf.DUMMYFUNCTION("IMPORTRANGE(""https://docs.google.com/spreadsheets/d/1SX6NBoVAgQJ6U1MVXOaj8PK2l7WJ3RER9xtqwdhxkhw/edit?usp=sharing"",""เพชรบุรี!J183"")"),0)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IFERROR(__xludf.DUMMYFUNCTION("IMPORTRANGE(""https://docs.google.com/spreadsheets/d/1SX6NBoVAgQJ6U1MVXOaj8PK2l7WJ3RER9xtqwdhxkhw/edit?usp=sharing"",""เพชรบุรี!J184"")"),0)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IFERROR(__xludf.DUMMYFUNCTION("IMPORTRANGE(""https://docs.google.com/spreadsheets/d/1SX6NBoVAgQJ6U1MVXOaj8PK2l7WJ3RER9xtqwdhxkhw/edit?usp=sharing"",""เพชรบุรี!I185"")"),0)</f>
        <v>0</v>
      </c>
      <c r="J270" s="335">
        <f ca="1">IFERROR(__xludf.DUMMYFUNCTION("IMPORTRANGE(""https://docs.google.com/spreadsheets/d/1SX6NBoVAgQJ6U1MVXOaj8PK2l7WJ3RER9xtqwdhxkhw/edit?usp=sharing"",""เพชรบุรี!J185"")"),0)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0</v>
      </c>
      <c r="M271" s="182">
        <f t="shared" ca="1" si="83"/>
        <v>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0</v>
      </c>
      <c r="M273" s="187">
        <f t="shared" ca="1" si="87"/>
        <v>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0</v>
      </c>
      <c r="M275" s="198">
        <f ca="1">IFERROR(__xludf.DUMMYFUNCTION("IMPORTRANGE(""https://docs.google.com/spreadsheets/d/1Yj_ptqi66GCucihVvJfMjLAmec39IyEx_6qawtMGysU/edit?usp=sharing"",""สบก!CK71"")"),0)</f>
        <v>0</v>
      </c>
      <c r="N275" s="198">
        <f ca="1">IFERROR(__xludf.DUMMYFUNCTION("IMPORTRANGE(""https://docs.google.com/spreadsheets/d/1Yj_ptqi66GCucihVvJfMjLAmec39IyEx_6qawtMGysU/edit?usp=sharing"",""สบก!CL71"")"),0)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IFERROR(__xludf.DUMMYFUNCTION("IMPORTRANGE(""https://docs.google.com/spreadsheets/d/1Yj_ptqi66GCucihVvJfMjLAmec39IyEx_6qawtMGysU/edit?usp=sharing"",""สบก!CG71"")"),0)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IFERROR(__xludf.DUMMYFUNCTION("IMPORTRANGE(""https://docs.google.com/spreadsheets/d/1Yj_ptqi66GCucihVvJfMjLAmec39IyEx_6qawtMGysU/edit?usp=sharing"",""สบก!CH71"")"),0)</f>
        <v>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IFERROR(__xludf.DUMMYFUNCTION("IMPORTRANGE(""https://docs.google.com/spreadsheets/d/1Yj_ptqi66GCucihVvJfMjLAmec39IyEx_6qawtMGysU/edit?usp=sharing"",""สบก!CI71"")"),0)</f>
        <v>0</v>
      </c>
      <c r="M279" s="72"/>
      <c r="N279" s="72">
        <f ca="1">IFERROR(__xludf.DUMMYFUNCTION("IMPORTRANGE(""https://docs.google.com/spreadsheets/d/1Yj_ptqi66GCucihVvJfMjLAmec39IyEx_6qawtMGysU/edit?usp=sharing"",""สบก!CM71"")"),0)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IFERROR(__xludf.DUMMYFUNCTION("IMPORTRANGE(""https://docs.google.com/spreadsheets/d/1SX6NBoVAgQJ6U1MVXOaj8PK2l7WJ3RER9xtqwdhxkhw/edit?usp=sharing"",""เพชรบุรี!J191"")"),0)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IFERROR(__xludf.DUMMYFUNCTION("IMPORTRANGE(""https://docs.google.com/spreadsheets/d/1SX6NBoVAgQJ6U1MVXOaj8PK2l7WJ3RER9xtqwdhxkhw/edit?usp=sharing"",""เพชรบุรี!J192"")"),0)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IFERROR(__xludf.DUMMYFUNCTION("IMPORTRANGE(""https://docs.google.com/spreadsheets/d/1SX6NBoVAgQJ6U1MVXOaj8PK2l7WJ3RER9xtqwdhxkhw/edit?usp=sharing"",""เพชรบุรี!J193"")"),0)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IFERROR(__xludf.DUMMYFUNCTION("IMPORTRANGE(""https://docs.google.com/spreadsheets/d/1SX6NBoVAgQJ6U1MVXOaj8PK2l7WJ3RER9xtqwdhxkhw/edit?usp=sharing"",""เพชรบุรี!J194"")"),0)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IFERROR(__xludf.DUMMYFUNCTION("IMPORTRANGE(""https://docs.google.com/spreadsheets/d/1SX6NBoVAgQJ6U1MVXOaj8PK2l7WJ3RER9xtqwdhxkhw/edit?usp=sharing"",""เพชรบุรี!I195"")"),0)</f>
        <v>0</v>
      </c>
      <c r="J285" s="219">
        <f ca="1">IFERROR(__xludf.DUMMYFUNCTION("IMPORTRANGE(""https://docs.google.com/spreadsheets/d/1SX6NBoVAgQJ6U1MVXOaj8PK2l7WJ3RER9xtqwdhxkhw/edit?usp=sharing"",""เพชรบุรี!J195"")"),0)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IFERROR(__xludf.DUMMYFUNCTION("IMPORTRANGE(""https://docs.google.com/spreadsheets/d/1SX6NBoVAgQJ6U1MVXOaj8PK2l7WJ3RER9xtqwdhxkhw/edit?usp=sharing"",""เพชรบุรี!J196"")"),0)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IFERROR(__xludf.DUMMYFUNCTION("IMPORTRANGE(""https://docs.google.com/spreadsheets/d/1SX6NBoVAgQJ6U1MVXOaj8PK2l7WJ3RER9xtqwdhxkhw/edit?usp=sharing"",""เพชรบุรี!J197"")"),0)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IFERROR(__xludf.DUMMYFUNCTION("IMPORTRANGE(""https://docs.google.com/spreadsheets/d/1SX6NBoVAgQJ6U1MVXOaj8PK2l7WJ3RER9xtqwdhxkhw/edit?usp=sharing"",""เพชรบุรี!I199"")"),0)</f>
        <v>0</v>
      </c>
      <c r="J289" s="335">
        <f ca="1">IFERROR(__xludf.DUMMYFUNCTION("IMPORTRANGE(""https://docs.google.com/spreadsheets/d/1SX6NBoVAgQJ6U1MVXOaj8PK2l7WJ3RER9xtqwdhxkhw/edit?usp=sharing"",""เพชรบุรี!J199"")"),0)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IFERROR(__xludf.DUMMYFUNCTION("IMPORTRANGE(""https://docs.google.com/spreadsheets/d/1Yj_ptqi66GCucihVvJfMjLAmec39IyEx_6qawtMGysU/edit?usp=sharing"",""สบก!CT71"")"),0)</f>
        <v>0</v>
      </c>
      <c r="N294" s="198">
        <f ca="1">IFERROR(__xludf.DUMMYFUNCTION("IMPORTRANGE(""https://docs.google.com/spreadsheets/d/1Yj_ptqi66GCucihVvJfMjLAmec39IyEx_6qawtMGysU/edit?usp=sharing"",""สบก!CU71"")"),0)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IFERROR(__xludf.DUMMYFUNCTION("IMPORTRANGE(""https://docs.google.com/spreadsheets/d/1Yj_ptqi66GCucihVvJfMjLAmec39IyEx_6qawtMGysU/edit?usp=sharing"",""สบก!CP71"")"),0)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IFERROR(__xludf.DUMMYFUNCTION("IMPORTRANGE(""https://docs.google.com/spreadsheets/d/1Yj_ptqi66GCucihVvJfMjLAmec39IyEx_6qawtMGysU/edit?usp=sharing"",""สบก!CQ71"")"),0)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IFERROR(__xludf.DUMMYFUNCTION("IMPORTRANGE(""https://docs.google.com/spreadsheets/d/1Yj_ptqi66GCucihVvJfMjLAmec39IyEx_6qawtMGysU/edit?usp=sharing"",""สบก!CR71"")"),0)</f>
        <v>0</v>
      </c>
      <c r="M298" s="72"/>
      <c r="N298" s="72">
        <f ca="1">IFERROR(__xludf.DUMMYFUNCTION("IMPORTRANGE(""https://docs.google.com/spreadsheets/d/1Yj_ptqi66GCucihVvJfMjLAmec39IyEx_6qawtMGysU/edit?usp=sharing"",""สบก!CV71"")"),0)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IFERROR(__xludf.DUMMYFUNCTION("IMPORTRANGE(""https://docs.google.com/spreadsheets/d/1SX6NBoVAgQJ6U1MVXOaj8PK2l7WJ3RER9xtqwdhxkhw/edit?usp=sharing"",""เพชรบุรี!J205"")"),0)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IFERROR(__xludf.DUMMYFUNCTION("IMPORTRANGE(""https://docs.google.com/spreadsheets/d/1SX6NBoVAgQJ6U1MVXOaj8PK2l7WJ3RER9xtqwdhxkhw/edit?usp=sharing"",""เพชรบุรี!J206"")"),0)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IFERROR(__xludf.DUMMYFUNCTION("IMPORTRANGE(""https://docs.google.com/spreadsheets/d/1SX6NBoVAgQJ6U1MVXOaj8PK2l7WJ3RER9xtqwdhxkhw/edit?usp=sharing"",""เพชรบุรี!J207"")"),0)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IFERROR(__xludf.DUMMYFUNCTION("IMPORTRANGE(""https://docs.google.com/spreadsheets/d/1SX6NBoVAgQJ6U1MVXOaj8PK2l7WJ3RER9xtqwdhxkhw/edit?usp=sharing"",""เพชรบุรี!J208"")"),0)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IFERROR(__xludf.DUMMYFUNCTION("IMPORTRANGE(""https://docs.google.com/spreadsheets/d/1SX6NBoVAgQJ6U1MVXOaj8PK2l7WJ3RER9xtqwdhxkhw/edit?usp=sharing"",""เพชรบุรี!I209"")"),0)</f>
        <v>0</v>
      </c>
      <c r="J304" s="218">
        <f ca="1">IFERROR(__xludf.DUMMYFUNCTION("IMPORTRANGE(""https://docs.google.com/spreadsheets/d/1SX6NBoVAgQJ6U1MVXOaj8PK2l7WJ3RER9xtqwdhxkhw/edit?usp=sharing"",""เพชรบุรี!J209"")"),0)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IFERROR(__xludf.DUMMYFUNCTION("IMPORTRANGE(""https://docs.google.com/spreadsheets/d/1SX6NBoVAgQJ6U1MVXOaj8PK2l7WJ3RER9xtqwdhxkhw/edit?usp=sharing"",""เพชรบุรี!I211"")"),0)</f>
        <v>0</v>
      </c>
      <c r="J306" s="218">
        <f ca="1">IFERROR(__xludf.DUMMYFUNCTION("IMPORTRANGE(""https://docs.google.com/spreadsheets/d/1SX6NBoVAgQJ6U1MVXOaj8PK2l7WJ3RER9xtqwdhxkhw/edit?usp=sharing"",""เพชรบุรี!J211"")"),0)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IFERROR(__xludf.DUMMYFUNCTION("IMPORTRANGE(""https://docs.google.com/spreadsheets/d/1SX6NBoVAgQJ6U1MVXOaj8PK2l7WJ3RER9xtqwdhxkhw/edit?usp=sharing"",""เพชรบุรี!J212"")"),0)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IFERROR(__xludf.DUMMYFUNCTION("IMPORTRANGE(""https://docs.google.com/spreadsheets/d/1SX6NBoVAgQJ6U1MVXOaj8PK2l7WJ3RER9xtqwdhxkhw/edit?usp=sharing"",""เพชรบุรี!J213"")"),0)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IFERROR(__xludf.DUMMYFUNCTION("IMPORTRANGE(""https://docs.google.com/spreadsheets/d/1SX6NBoVAgQJ6U1MVXOaj8PK2l7WJ3RER9xtqwdhxkhw/edit?usp=sharing"",""เพชรบุรี!I214"")"),0)</f>
        <v>0</v>
      </c>
      <c r="J309" s="352">
        <f ca="1">IFERROR(__xludf.DUMMYFUNCTION("IMPORTRANGE(""https://docs.google.com/spreadsheets/d/1SX6NBoVAgQJ6U1MVXOaj8PK2l7WJ3RER9xtqwdhxkhw/edit?usp=sharing"",""เพชรบุรี!J214"")"),0)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IFERROR(__xludf.DUMMYFUNCTION("IMPORTRANGE(""https://docs.google.com/spreadsheets/d/1Yj_ptqi66GCucihVvJfMjLAmec39IyEx_6qawtMGysU/edit?usp=sharing"",""สบก!DC71"")"),0)</f>
        <v>0</v>
      </c>
      <c r="N314" s="198">
        <f ca="1">IFERROR(__xludf.DUMMYFUNCTION("IMPORTRANGE(""https://docs.google.com/spreadsheets/d/1Yj_ptqi66GCucihVvJfMjLAmec39IyEx_6qawtMGysU/edit?usp=sharing"",""สบก!DD71"")"),0)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IFERROR(__xludf.DUMMYFUNCTION("IMPORTRANGE(""https://docs.google.com/spreadsheets/d/1Yj_ptqi66GCucihVvJfMjLAmec39IyEx_6qawtMGysU/edit?usp=sharing"",""สบก!CY71"")"),0)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IFERROR(__xludf.DUMMYFUNCTION("IMPORTRANGE(""https://docs.google.com/spreadsheets/d/1Yj_ptqi66GCucihVvJfMjLAmec39IyEx_6qawtMGysU/edit?usp=sharing"",""สบก!CZ71"")"),0)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IFERROR(__xludf.DUMMYFUNCTION("IMPORTRANGE(""https://docs.google.com/spreadsheets/d/1Yj_ptqi66GCucihVvJfMjLAmec39IyEx_6qawtMGysU/edit?usp=sharing"",""สบก!DA71"")"),0)</f>
        <v>0</v>
      </c>
      <c r="M318" s="72"/>
      <c r="N318" s="72">
        <f ca="1">IFERROR(__xludf.DUMMYFUNCTION("IMPORTRANGE(""https://docs.google.com/spreadsheets/d/1Yj_ptqi66GCucihVvJfMjLAmec39IyEx_6qawtMGysU/edit?usp=sharing"",""สบก!DE71"")"),0)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IFERROR(__xludf.DUMMYFUNCTION("IMPORTRANGE(""https://docs.google.com/spreadsheets/d/1SX6NBoVAgQJ6U1MVXOaj8PK2l7WJ3RER9xtqwdhxkhw/edit?usp=sharing"",""เพชรบุรี!J220"")"),0)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IFERROR(__xludf.DUMMYFUNCTION("IMPORTRANGE(""https://docs.google.com/spreadsheets/d/1SX6NBoVAgQJ6U1MVXOaj8PK2l7WJ3RER9xtqwdhxkhw/edit?usp=sharing"",""เพชรบุรี!J221"")"),0)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IFERROR(__xludf.DUMMYFUNCTION("IMPORTRANGE(""https://docs.google.com/spreadsheets/d/1SX6NBoVAgQJ6U1MVXOaj8PK2l7WJ3RER9xtqwdhxkhw/edit?usp=sharing"",""เพชรบุรี!J222"")"),0)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IFERROR(__xludf.DUMMYFUNCTION("IMPORTRANGE(""https://docs.google.com/spreadsheets/d/1SX6NBoVAgQJ6U1MVXOaj8PK2l7WJ3RER9xtqwdhxkhw/edit?usp=sharing"",""เพชรบุรี!J223"")"),0)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IFERROR(__xludf.DUMMYFUNCTION("IMPORTRANGE(""https://docs.google.com/spreadsheets/d/1SX6NBoVAgQJ6U1MVXOaj8PK2l7WJ3RER9xtqwdhxkhw/edit?usp=sharing"",""เพชรบุรี!I224"")"),0)</f>
        <v>0</v>
      </c>
      <c r="J324" s="218">
        <f ca="1">IFERROR(__xludf.DUMMYFUNCTION("IMPORTRANGE(""https://docs.google.com/spreadsheets/d/1SX6NBoVAgQJ6U1MVXOaj8PK2l7WJ3RER9xtqwdhxkhw/edit?usp=sharing"",""เพชรบุรี!J224"")"),0)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IFERROR(__xludf.DUMMYFUNCTION("IMPORTRANGE(""https://docs.google.com/spreadsheets/d/1SX6NBoVAgQJ6U1MVXOaj8PK2l7WJ3RER9xtqwdhxkhw/edit?usp=sharing"",""เพชรบุรี!J225"")"),0)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IFERROR(__xludf.DUMMYFUNCTION("IMPORTRANGE(""https://docs.google.com/spreadsheets/d/1SX6NBoVAgQJ6U1MVXOaj8PK2l7WJ3RER9xtqwdhxkhw/edit?usp=sharing"",""เพชรบุรี!J226"")"),0)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IFERROR(__xludf.DUMMYFUNCTION("IMPORTRANGE(""https://docs.google.com/spreadsheets/d/1SX6NBoVAgQJ6U1MVXOaj8PK2l7WJ3RER9xtqwdhxkhw/edit?usp=sharing"",""เพชรบุรี!I228"")"),33)</f>
        <v>33</v>
      </c>
      <c r="J328" s="357">
        <f ca="1">IFERROR(__xludf.DUMMYFUNCTION("IMPORTRANGE(""https://docs.google.com/spreadsheets/d/1SX6NBoVAgQJ6U1MVXOaj8PK2l7WJ3RER9xtqwdhxkhw/edit?usp=sharing"",""เพชรบุรี!J228"")"),1)</f>
        <v>1</v>
      </c>
      <c r="K328" s="336">
        <f ca="1">IF(I328&gt;0,J328*100/I328,0)</f>
        <v>3.0303030303030303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701880</v>
      </c>
      <c r="M329" s="182">
        <f t="shared" ca="1" si="98"/>
        <v>354120</v>
      </c>
      <c r="N329" s="182">
        <f t="shared" ca="1" si="98"/>
        <v>229263</v>
      </c>
      <c r="O329" s="181">
        <f t="shared" ref="O329:O331" ca="1" si="99">IF(L329&gt;0,N329*100/L329,0)</f>
        <v>32.664130620618906</v>
      </c>
      <c r="P329" s="181">
        <f t="shared" ref="P329:P331" ca="1" si="100">IF(M329&gt;0,N329*100/M329,0)</f>
        <v>64.741613012538124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701880</v>
      </c>
      <c r="M331" s="187">
        <f t="shared" ca="1" si="102"/>
        <v>354120</v>
      </c>
      <c r="N331" s="187">
        <f t="shared" ca="1" si="102"/>
        <v>229263</v>
      </c>
      <c r="O331" s="186">
        <f t="shared" ca="1" si="99"/>
        <v>32.664130620618906</v>
      </c>
      <c r="P331" s="186">
        <f t="shared" ca="1" si="100"/>
        <v>64.741613012538124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701880</v>
      </c>
      <c r="M333" s="198">
        <f ca="1">IFERROR(__xludf.DUMMYFUNCTION("IMPORTRANGE(""https://docs.google.com/spreadsheets/d/1Yj_ptqi66GCucihVvJfMjLAmec39IyEx_6qawtMGysU/edit?usp=sharing"",""สบก!DL71"")"),354120)</f>
        <v>354120</v>
      </c>
      <c r="N333" s="198">
        <f ca="1">IFERROR(__xludf.DUMMYFUNCTION("IMPORTRANGE(""https://docs.google.com/spreadsheets/d/1Yj_ptqi66GCucihVvJfMjLAmec39IyEx_6qawtMGysU/edit?usp=sharing"",""สบก!DM71"")"),229263)</f>
        <v>229263</v>
      </c>
      <c r="O333" s="198">
        <f ca="1">IF(L333&gt;0,N333*100/L333,0)</f>
        <v>32.664130620618906</v>
      </c>
      <c r="P333" s="198">
        <f ca="1">IF(M333&gt;0,N333*100/M333,0)</f>
        <v>64.741613012538124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IFERROR(__xludf.DUMMYFUNCTION("IMPORTRANGE(""https://docs.google.com/spreadsheets/d/1Yj_ptqi66GCucihVvJfMjLAmec39IyEx_6qawtMGysU/edit?usp=sharing"",""สบก!DH71"")"),493800)</f>
        <v>493800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IFERROR(__xludf.DUMMYFUNCTION("IMPORTRANGE(""https://docs.google.com/spreadsheets/d/1Yj_ptqi66GCucihVvJfMjLAmec39IyEx_6qawtMGysU/edit?usp=sharing"",""สบก!DI71"")"),208080)</f>
        <v>208080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IFERROR(__xludf.DUMMYFUNCTION("IMPORTRANGE(""https://docs.google.com/spreadsheets/d/1Yj_ptqi66GCucihVvJfMjLAmec39IyEx_6qawtMGysU/edit?usp=sharing"",""สบก!DJ71"")"),0)</f>
        <v>0</v>
      </c>
      <c r="M337" s="72"/>
      <c r="N337" s="72">
        <f ca="1">IFERROR(__xludf.DUMMYFUNCTION("IMPORTRANGE(""https://docs.google.com/spreadsheets/d/1Yj_ptqi66GCucihVvJfMjLAmec39IyEx_6qawtMGysU/edit?usp=sharing"",""สบก!DN71"")"),0)</f>
        <v>0</v>
      </c>
      <c r="O337" s="72">
        <f ca="1">IF(L337&gt;0,N337*100/L337,0)</f>
        <v>0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IFERROR(__xludf.DUMMYFUNCTION("IMPORTRANGE(""https://docs.google.com/spreadsheets/d/1SX6NBoVAgQJ6U1MVXOaj8PK2l7WJ3RER9xtqwdhxkhw/edit?usp=sharing"",""เพชรบุรี!I234"")"),0)</f>
        <v>0</v>
      </c>
      <c r="J339" s="218">
        <f ca="1">IFERROR(__xludf.DUMMYFUNCTION("IMPORTRANGE(""https://docs.google.com/spreadsheets/d/1SX6NBoVAgQJ6U1MVXOaj8PK2l7WJ3RER9xtqwdhxkhw/edit?usp=sharing"",""เพชรบุรี!J234"")"),0)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IFERROR(__xludf.DUMMYFUNCTION("IMPORTRANGE(""https://docs.google.com/spreadsheets/d/1SX6NBoVAgQJ6U1MVXOaj8PK2l7WJ3RER9xtqwdhxkhw/edit?usp=sharing"",""เพชรบุรี!I235"")"),180)</f>
        <v>180</v>
      </c>
      <c r="J340" s="218">
        <f ca="1">IFERROR(__xludf.DUMMYFUNCTION("IMPORTRANGE(""https://docs.google.com/spreadsheets/d/1SX6NBoVAgQJ6U1MVXOaj8PK2l7WJ3RER9xtqwdhxkhw/edit?usp=sharing"",""เพชรบุรี!J235"")"),0)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IFERROR(__xludf.DUMMYFUNCTION("IMPORTRANGE(""https://docs.google.com/spreadsheets/d/1SX6NBoVAgQJ6U1MVXOaj8PK2l7WJ3RER9xtqwdhxkhw/edit?usp=sharing"",""เพชรบุรี!I236"")"),33)</f>
        <v>33</v>
      </c>
      <c r="J341" s="218">
        <f ca="1">IFERROR(__xludf.DUMMYFUNCTION("IMPORTRANGE(""https://docs.google.com/spreadsheets/d/1SX6NBoVAgQJ6U1MVXOaj8PK2l7WJ3RER9xtqwdhxkhw/edit?usp=sharing"",""เพชรบุรี!J236"")"),3)</f>
        <v>3</v>
      </c>
      <c r="K341" s="360">
        <f t="shared" ca="1" si="103"/>
        <v>9.0909090909090917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IFERROR(__xludf.DUMMYFUNCTION("IMPORTRANGE(""https://docs.google.com/spreadsheets/d/1SX6NBoVAgQJ6U1MVXOaj8PK2l7WJ3RER9xtqwdhxkhw/edit?usp=sharing"",""เพชรบุรี!I237"")"),0)</f>
        <v>0</v>
      </c>
      <c r="J342" s="218">
        <f ca="1">IFERROR(__xludf.DUMMYFUNCTION("IMPORTRANGE(""https://docs.google.com/spreadsheets/d/1SX6NBoVAgQJ6U1MVXOaj8PK2l7WJ3RER9xtqwdhxkhw/edit?usp=sharing"",""เพชรบุรี!J237"")"),20.71)</f>
        <v>20.71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IFERROR(__xludf.DUMMYFUNCTION("IMPORTRANGE(""https://docs.google.com/spreadsheets/d/1SX6NBoVAgQJ6U1MVXOaj8PK2l7WJ3RER9xtqwdhxkhw/edit?usp=sharing"",""เพชรบุรี!I238"")"),33)</f>
        <v>33</v>
      </c>
      <c r="J343" s="218">
        <f ca="1">IFERROR(__xludf.DUMMYFUNCTION("IMPORTRANGE(""https://docs.google.com/spreadsheets/d/1SX6NBoVAgQJ6U1MVXOaj8PK2l7WJ3RER9xtqwdhxkhw/edit?usp=sharing"",""เพชรบุรี!J238"")"),0)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IFERROR(__xludf.DUMMYFUNCTION("IMPORTRANGE(""https://docs.google.com/spreadsheets/d/1SX6NBoVAgQJ6U1MVXOaj8PK2l7WJ3RER9xtqwdhxkhw/edit?usp=sharing"",""เพชรบุรี!I239"")"),0)</f>
        <v>0</v>
      </c>
      <c r="J344" s="218">
        <f ca="1">IFERROR(__xludf.DUMMYFUNCTION("IMPORTRANGE(""https://docs.google.com/spreadsheets/d/1SX6NBoVAgQJ6U1MVXOaj8PK2l7WJ3RER9xtqwdhxkhw/edit?usp=sharing"",""เพชรบุรี!J239"")"),0)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IFERROR(__xludf.DUMMYFUNCTION("IMPORTRANGE(""https://docs.google.com/spreadsheets/d/1SX6NBoVAgQJ6U1MVXOaj8PK2l7WJ3RER9xtqwdhxkhw/edit?usp=sharing"",""เพชรบุรี!I240"")"),33)</f>
        <v>33</v>
      </c>
      <c r="J345" s="218">
        <f ca="1">IFERROR(__xludf.DUMMYFUNCTION("IMPORTRANGE(""https://docs.google.com/spreadsheets/d/1SX6NBoVAgQJ6U1MVXOaj8PK2l7WJ3RER9xtqwdhxkhw/edit?usp=sharing"",""เพชรบุรี!J240"")"),1)</f>
        <v>1</v>
      </c>
      <c r="K345" s="360">
        <f t="shared" ca="1" si="103"/>
        <v>3.0303030303030303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IFERROR(__xludf.DUMMYFUNCTION("IMPORTRANGE(""https://docs.google.com/spreadsheets/d/1SX6NBoVAgQJ6U1MVXOaj8PK2l7WJ3RER9xtqwdhxkhw/edit?usp=sharing"",""เพชรบุรี!I241"")"),0)</f>
        <v>0</v>
      </c>
      <c r="J346" s="218">
        <f ca="1">IFERROR(__xludf.DUMMYFUNCTION("IMPORTRANGE(""https://docs.google.com/spreadsheets/d/1SX6NBoVAgQJ6U1MVXOaj8PK2l7WJ3RER9xtqwdhxkhw/edit?usp=sharing"",""เพชรบุรี!J241"")"),6.71)</f>
        <v>6.71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IFERROR(__xludf.DUMMYFUNCTION("IMPORTRANGE(""https://docs.google.com/spreadsheets/d/1SX6NBoVAgQJ6U1MVXOaj8PK2l7WJ3RER9xtqwdhxkhw/edit?usp=sharing"",""เพชรบุรี!L242"")"),832597)</f>
        <v>832597</v>
      </c>
      <c r="M347" s="374"/>
      <c r="N347" s="374">
        <f ca="1">IFERROR(__xludf.DUMMYFUNCTION("IMPORTRANGE(""https://docs.google.com/spreadsheets/d/1SX6NBoVAgQJ6U1MVXOaj8PK2l7WJ3RER9xtqwdhxkhw/edit?usp=sharing"",""เพชรบุรี!M242"")"),79175)</f>
        <v>79175</v>
      </c>
      <c r="O347" s="374">
        <f ca="1">+IF(L347&gt;0,N347*100/L347,0)</f>
        <v>9.5094025080561178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IFERROR(__xludf.DUMMYFUNCTION("IMPORTRANGE(""https://docs.google.com/spreadsheets/d/1SX6NBoVAgQJ6U1MVXOaj8PK2l7WJ3RER9xtqwdhxkhw/edit?usp=sharing"",""เพชรบุรี!I244"")"),0)</f>
        <v>0</v>
      </c>
      <c r="J349" s="387">
        <f ca="1">IFERROR(__xludf.DUMMYFUNCTION("IMPORTRANGE(""https://docs.google.com/spreadsheets/d/1SX6NBoVAgQJ6U1MVXOaj8PK2l7WJ3RER9xtqwdhxkhw/edit?usp=sharing"",""เพชรบุรี!J244"")"),0)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IFERROR(__xludf.DUMMYFUNCTION("IMPORTRANGE(""https://docs.google.com/spreadsheets/d/1SX6NBoVAgQJ6U1MVXOaj8PK2l7WJ3RER9xtqwdhxkhw/edit?usp=sharing"",""เพชรบุรี!L244"")"),0)</f>
        <v>0</v>
      </c>
      <c r="M349" s="389"/>
      <c r="N349" s="389">
        <f ca="1">IFERROR(__xludf.DUMMYFUNCTION("IMPORTRANGE(""https://docs.google.com/spreadsheets/d/1SX6NBoVAgQJ6U1MVXOaj8PK2l7WJ3RER9xtqwdhxkhw/edit?usp=sharing"",""เพชรบุรี!M244"")"),0)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IFERROR(__xludf.DUMMYFUNCTION("IMPORTRANGE(""https://docs.google.com/spreadsheets/d/1SX6NBoVAgQJ6U1MVXOaj8PK2l7WJ3RER9xtqwdhxkhw/edit?usp=sharing"",""เพชรบุรี!I245"")"),0)</f>
        <v>0</v>
      </c>
      <c r="J350" s="387">
        <f ca="1">IFERROR(__xludf.DUMMYFUNCTION("IMPORTRANGE(""https://docs.google.com/spreadsheets/d/1SX6NBoVAgQJ6U1MVXOaj8PK2l7WJ3RER9xtqwdhxkhw/edit?usp=sharing"",""เพชรบุรี!J245"")"),0)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IFERROR(__xludf.DUMMYFUNCTION("IMPORTRANGE(""https://docs.google.com/spreadsheets/d/1SX6NBoVAgQJ6U1MVXOaj8PK2l7WJ3RER9xtqwdhxkhw/edit?usp=sharing"",""เพชรบุรี!L246"")"),0)</f>
        <v>0</v>
      </c>
      <c r="M351" s="196"/>
      <c r="N351" s="196">
        <f ca="1">IFERROR(__xludf.DUMMYFUNCTION("IMPORTRANGE(""https://docs.google.com/spreadsheets/d/1SX6NBoVAgQJ6U1MVXOaj8PK2l7WJ3RER9xtqwdhxkhw/edit?usp=sharing"",""เพชรบุรี!M246"")"),0)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IFERROR(__xludf.DUMMYFUNCTION("IMPORTRANGE(""https://docs.google.com/spreadsheets/d/1SX6NBoVAgQJ6U1MVXOaj8PK2l7WJ3RER9xtqwdhxkhw/edit?usp=sharing"",""เพชรบุรี!L247"")"),0)</f>
        <v>0</v>
      </c>
      <c r="M352" s="196"/>
      <c r="N352" s="196">
        <f ca="1">IFERROR(__xludf.DUMMYFUNCTION("IMPORTRANGE(""https://docs.google.com/spreadsheets/d/1SX6NBoVAgQJ6U1MVXOaj8PK2l7WJ3RER9xtqwdhxkhw/edit?usp=sharing"",""เพชรบุรี!M247"")"),0)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IFERROR(__xludf.DUMMYFUNCTION("IMPORTRANGE(""https://docs.google.com/spreadsheets/d/1SX6NBoVAgQJ6U1MVXOaj8PK2l7WJ3RER9xtqwdhxkhw/edit?usp=sharing"",""เพชรบุรี!L248"")"),0)</f>
        <v>0</v>
      </c>
      <c r="M353" s="198"/>
      <c r="N353" s="198">
        <f ca="1">IFERROR(__xludf.DUMMYFUNCTION("IMPORTRANGE(""https://docs.google.com/spreadsheets/d/1SX6NBoVAgQJ6U1MVXOaj8PK2l7WJ3RER9xtqwdhxkhw/edit?usp=sharing"",""เพชรบุรี!M248"")"),0)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IFERROR(__xludf.DUMMYFUNCTION("IMPORTRANGE(""https://docs.google.com/spreadsheets/d/1SX6NBoVAgQJ6U1MVXOaj8PK2l7WJ3RER9xtqwdhxkhw/edit?usp=sharing"",""เพชรบุรี!L249"")"),0)</f>
        <v>0</v>
      </c>
      <c r="M354" s="198"/>
      <c r="N354" s="198">
        <f ca="1">IFERROR(__xludf.DUMMYFUNCTION("IMPORTRANGE(""https://docs.google.com/spreadsheets/d/1SX6NBoVAgQJ6U1MVXOaj8PK2l7WJ3RER9xtqwdhxkhw/edit?usp=sharing"",""เพชรบุรี!M249"")"),0)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IFERROR(__xludf.DUMMYFUNCTION("IMPORTRANGE(""https://docs.google.com/spreadsheets/d/1SX6NBoVAgQJ6U1MVXOaj8PK2l7WJ3RER9xtqwdhxkhw/edit?usp=sharing"",""เพชรบุรี!M250"")"),0)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IFERROR(__xludf.DUMMYFUNCTION("IMPORTRANGE(""https://docs.google.com/spreadsheets/d/1SX6NBoVAgQJ6U1MVXOaj8PK2l7WJ3RER9xtqwdhxkhw/edit?usp=sharing"",""เพชรบุรี!M251"")"),0)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IFERROR(__xludf.DUMMYFUNCTION("IMPORTRANGE(""https://docs.google.com/spreadsheets/d/1SX6NBoVAgQJ6U1MVXOaj8PK2l7WJ3RER9xtqwdhxkhw/edit?usp=sharing"",""เพชรบุรี!M252"")"),0)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IFERROR(__xludf.DUMMYFUNCTION("IMPORTRANGE(""https://docs.google.com/spreadsheets/d/1SX6NBoVAgQJ6U1MVXOaj8PK2l7WJ3RER9xtqwdhxkhw/edit?usp=sharing"",""เพชรบุรี!M253"")"),0)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IFERROR(__xludf.DUMMYFUNCTION("IMPORTRANGE(""https://docs.google.com/spreadsheets/d/1SX6NBoVAgQJ6U1MVXOaj8PK2l7WJ3RER9xtqwdhxkhw/edit?usp=sharing"",""เพชรบุรี!J255"")"),0)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IFERROR(__xludf.DUMMYFUNCTION("IMPORTRANGE(""https://docs.google.com/spreadsheets/d/1SX6NBoVAgQJ6U1MVXOaj8PK2l7WJ3RER9xtqwdhxkhw/edit?usp=sharing"",""เพชรบุรี!J256"")"),0)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IFERROR(__xludf.DUMMYFUNCTION("IMPORTRANGE(""https://docs.google.com/spreadsheets/d/1SX6NBoVAgQJ6U1MVXOaj8PK2l7WJ3RER9xtqwdhxkhw/edit?usp=sharing"",""เพชรบุรี!J257"")"),0)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IFERROR(__xludf.DUMMYFUNCTION("IMPORTRANGE(""https://docs.google.com/spreadsheets/d/1SX6NBoVAgQJ6U1MVXOaj8PK2l7WJ3RER9xtqwdhxkhw/edit?usp=sharing"",""เพชรบุรี!J258"")"),0)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IFERROR(__xludf.DUMMYFUNCTION("IMPORTRANGE(""https://docs.google.com/spreadsheets/d/1SX6NBoVAgQJ6U1MVXOaj8PK2l7WJ3RER9xtqwdhxkhw/edit?usp=sharing"",""เพชรบุรี!J166"")"),0)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IFERROR(__xludf.DUMMYFUNCTION("IMPORTRANGE(""https://docs.google.com/spreadsheets/d/1SX6NBoVAgQJ6U1MVXOaj8PK2l7WJ3RER9xtqwdhxkhw/edit?usp=sharing"",""เพชรบุรี!J166"")"),0)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IFERROR(__xludf.DUMMYFUNCTION("IMPORTRANGE(""https://docs.google.com/spreadsheets/d/1SX6NBoVAgQJ6U1MVXOaj8PK2l7WJ3RER9xtqwdhxkhw/edit?usp=sharing"",""เพชรบุรี!J166"")"),0)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IFERROR(__xludf.DUMMYFUNCTION("IMPORTRANGE(""https://docs.google.com/spreadsheets/d/1SX6NBoVAgQJ6U1MVXOaj8PK2l7WJ3RER9xtqwdhxkhw/edit?usp=sharing"",""เพชรบุรี!J166"")"),0)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IFERROR(__xludf.DUMMYFUNCTION("IMPORTRANGE(""https://docs.google.com/spreadsheets/d/1SX6NBoVAgQJ6U1MVXOaj8PK2l7WJ3RER9xtqwdhxkhw/edit?usp=sharing"",""เพชรบุรี!I263"")"),0)</f>
        <v>0</v>
      </c>
      <c r="J368" s="218">
        <f ca="1">IFERROR(__xludf.DUMMYFUNCTION("IMPORTRANGE(""https://docs.google.com/spreadsheets/d/1SX6NBoVAgQJ6U1MVXOaj8PK2l7WJ3RER9xtqwdhxkhw/edit?usp=sharing"",""เพชรบุรี!J263"")"),0)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IFERROR(__xludf.DUMMYFUNCTION("IMPORTRANGE(""https://docs.google.com/spreadsheets/d/1SX6NBoVAgQJ6U1MVXOaj8PK2l7WJ3RER9xtqwdhxkhw/edit?usp=sharing"",""เพชรบุรี!I164"")"),0)</f>
        <v>0</v>
      </c>
      <c r="J369" s="218">
        <f ca="1">IFERROR(__xludf.DUMMYFUNCTION("IMPORTRANGE(""https://docs.google.com/spreadsheets/d/1SX6NBoVAgQJ6U1MVXOaj8PK2l7WJ3RER9xtqwdhxkhw/edit?usp=sharing"",""เพชรบุรี!J164"")"),0)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IFERROR(__xludf.DUMMYFUNCTION("IMPORTRANGE(""https://docs.google.com/spreadsheets/d/1SX6NBoVAgQJ6U1MVXOaj8PK2l7WJ3RER9xtqwdhxkhw/edit?usp=sharing"",""เพชรบุรี!I265"")"),0)</f>
        <v>0</v>
      </c>
      <c r="J370" s="218">
        <f ca="1">IFERROR(__xludf.DUMMYFUNCTION("IMPORTRANGE(""https://docs.google.com/spreadsheets/d/1SX6NBoVAgQJ6U1MVXOaj8PK2l7WJ3RER9xtqwdhxkhw/edit?usp=sharing"",""เพชรบุรี!J265"")"),0)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IFERROR(__xludf.DUMMYFUNCTION("IMPORTRANGE(""https://docs.google.com/spreadsheets/d/1SX6NBoVAgQJ6U1MVXOaj8PK2l7WJ3RER9xtqwdhxkhw/edit?usp=sharing"",""เพชรบุรี!I164"")"),0)</f>
        <v>0</v>
      </c>
      <c r="J371" s="219">
        <f ca="1">IFERROR(__xludf.DUMMYFUNCTION("IMPORTRANGE(""https://docs.google.com/spreadsheets/d/1SX6NBoVAgQJ6U1MVXOaj8PK2l7WJ3RER9xtqwdhxkhw/edit?usp=sharing"",""เพชรบุรี!J164"")"),0)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IFERROR(__xludf.DUMMYFUNCTION("IMPORTRANGE(""https://docs.google.com/spreadsheets/d/1SX6NBoVAgQJ6U1MVXOaj8PK2l7WJ3RER9xtqwdhxkhw/edit?usp=sharing"",""เพชรบุรี!I267"")"),0)</f>
        <v>0</v>
      </c>
      <c r="J372" s="219">
        <f ca="1">IFERROR(__xludf.DUMMYFUNCTION("IMPORTRANGE(""https://docs.google.com/spreadsheets/d/1SX6NBoVAgQJ6U1MVXOaj8PK2l7WJ3RER9xtqwdhxkhw/edit?usp=sharing"",""เพชรบุรี!J267"")"),0)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IFERROR(__xludf.DUMMYFUNCTION("IMPORTRANGE(""https://docs.google.com/spreadsheets/d/1SX6NBoVAgQJ6U1MVXOaj8PK2l7WJ3RER9xtqwdhxkhw/edit?usp=sharing"",""เพชรบุรี!I164"")"),0)</f>
        <v>0</v>
      </c>
      <c r="J373" s="218">
        <f ca="1">IFERROR(__xludf.DUMMYFUNCTION("IMPORTRANGE(""https://docs.google.com/spreadsheets/d/1SX6NBoVAgQJ6U1MVXOaj8PK2l7WJ3RER9xtqwdhxkhw/edit?usp=sharing"",""เพชรบุรี!J164"")"),0)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IFERROR(__xludf.DUMMYFUNCTION("IMPORTRANGE(""https://docs.google.com/spreadsheets/d/1SX6NBoVAgQJ6U1MVXOaj8PK2l7WJ3RER9xtqwdhxkhw/edit?usp=sharing"",""เพชรบุรี!I164"")"),0)</f>
        <v>0</v>
      </c>
      <c r="J374" s="218">
        <f ca="1">IFERROR(__xludf.DUMMYFUNCTION("IMPORTRANGE(""https://docs.google.com/spreadsheets/d/1SX6NBoVAgQJ6U1MVXOaj8PK2l7WJ3RER9xtqwdhxkhw/edit?usp=sharing"",""เพชรบุรี!J164"")"),0)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IFERROR(__xludf.DUMMYFUNCTION("IMPORTRANGE(""https://docs.google.com/spreadsheets/d/1SX6NBoVAgQJ6U1MVXOaj8PK2l7WJ3RER9xtqwdhxkhw/edit?usp=sharing"",""เพชรบุรี!I270"")"),0)</f>
        <v>0</v>
      </c>
      <c r="J375" s="218">
        <f ca="1">IFERROR(__xludf.DUMMYFUNCTION("IMPORTRANGE(""https://docs.google.com/spreadsheets/d/1SX6NBoVAgQJ6U1MVXOaj8PK2l7WJ3RER9xtqwdhxkhw/edit?usp=sharing"",""เพชรบุรี!J270"")"),0)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IFERROR(__xludf.DUMMYFUNCTION("IMPORTRANGE(""https://docs.google.com/spreadsheets/d/1SX6NBoVAgQJ6U1MVXOaj8PK2l7WJ3RER9xtqwdhxkhw/edit?usp=sharing"",""เพชรบุรี!I271"")"),0)</f>
        <v>0</v>
      </c>
      <c r="J376" s="219">
        <f ca="1">IFERROR(__xludf.DUMMYFUNCTION("IMPORTRANGE(""https://docs.google.com/spreadsheets/d/1SX6NBoVAgQJ6U1MVXOaj8PK2l7WJ3RER9xtqwdhxkhw/edit?usp=sharing"",""เพชรบุรี!J271"")"),0)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IFERROR(__xludf.DUMMYFUNCTION("IMPORTRANGE(""https://docs.google.com/spreadsheets/d/1SX6NBoVAgQJ6U1MVXOaj8PK2l7WJ3RER9xtqwdhxkhw/edit?usp=sharing"",""เพชรบุรี!I272"")"),0)</f>
        <v>0</v>
      </c>
      <c r="J377" s="218">
        <f ca="1">IFERROR(__xludf.DUMMYFUNCTION("IMPORTRANGE(""https://docs.google.com/spreadsheets/d/1SX6NBoVAgQJ6U1MVXOaj8PK2l7WJ3RER9xtqwdhxkhw/edit?usp=sharing"",""เพชรบุรี!J272"")"),0)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IFERROR(__xludf.DUMMYFUNCTION("IMPORTRANGE(""https://docs.google.com/spreadsheets/d/1SX6NBoVAgQJ6U1MVXOaj8PK2l7WJ3RER9xtqwdhxkhw/edit?usp=sharing"",""เพชรบุรี!J273"")"),0)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IFERROR(__xludf.DUMMYFUNCTION("IMPORTRANGE(""https://docs.google.com/spreadsheets/d/1SX6NBoVAgQJ6U1MVXOaj8PK2l7WJ3RER9xtqwdhxkhw/edit?usp=sharing"",""เพชรบุรี!J274"")"),0)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IFERROR(__xludf.DUMMYFUNCTION("IMPORTRANGE(""https://docs.google.com/spreadsheets/d/1SX6NBoVAgQJ6U1MVXOaj8PK2l7WJ3RER9xtqwdhxkhw/edit?usp=sharing"",""เพชรบุรี!I275"")"),200)</f>
        <v>200</v>
      </c>
      <c r="J380" s="387">
        <f ca="1">IFERROR(__xludf.DUMMYFUNCTION("IMPORTRANGE(""https://docs.google.com/spreadsheets/d/1SX6NBoVAgQJ6U1MVXOaj8PK2l7WJ3RER9xtqwdhxkhw/edit?usp=sharing"",""เพชรบุรี!J275"")"),0)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IFERROR(__xludf.DUMMYFUNCTION("IMPORTRANGE(""https://docs.google.com/spreadsheets/d/1SX6NBoVAgQJ6U1MVXOaj8PK2l7WJ3RER9xtqwdhxkhw/edit?usp=sharing"",""เพชรบุรี!L275"")"),207560)</f>
        <v>207560</v>
      </c>
      <c r="M380" s="389"/>
      <c r="N380" s="389">
        <f ca="1">IFERROR(__xludf.DUMMYFUNCTION("IMPORTRANGE(""https://docs.google.com/spreadsheets/d/1SX6NBoVAgQJ6U1MVXOaj8PK2l7WJ3RER9xtqwdhxkhw/edit?usp=sharing"",""เพชรบุรี!M275"")"),37420)</f>
        <v>37420</v>
      </c>
      <c r="O380" s="389">
        <f ca="1">+IF(L380&gt;0,N380*100/L380,0)</f>
        <v>18.028521873193295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IFERROR(__xludf.DUMMYFUNCTION("IMPORTRANGE(""https://docs.google.com/spreadsheets/d/1SX6NBoVAgQJ6U1MVXOaj8PK2l7WJ3RER9xtqwdhxkhw/edit?usp=sharing"",""เพชรบุรี!I276"")"),20)</f>
        <v>20</v>
      </c>
      <c r="J381" s="387">
        <f ca="1">IFERROR(__xludf.DUMMYFUNCTION("IMPORTRANGE(""https://docs.google.com/spreadsheets/d/1SX6NBoVAgQJ6U1MVXOaj8PK2l7WJ3RER9xtqwdhxkhw/edit?usp=sharing"",""เพชรบุรี!J276"")"),20)</f>
        <v>20</v>
      </c>
      <c r="K381" s="388">
        <f t="shared" ca="1" si="108"/>
        <v>100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IFERROR(__xludf.DUMMYFUNCTION("IMPORTRANGE(""https://docs.google.com/spreadsheets/d/1SX6NBoVAgQJ6U1MVXOaj8PK2l7WJ3RER9xtqwdhxkhw/edit?usp=sharing"",""เพชรบุรี!L277"")"),0)</f>
        <v>0</v>
      </c>
      <c r="M382" s="196"/>
      <c r="N382" s="196">
        <f ca="1">IFERROR(__xludf.DUMMYFUNCTION("IMPORTRANGE(""https://docs.google.com/spreadsheets/d/1SX6NBoVAgQJ6U1MVXOaj8PK2l7WJ3RER9xtqwdhxkhw/edit?usp=sharing"",""เพชรบุรี!M277"")"),0)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IFERROR(__xludf.DUMMYFUNCTION("IMPORTRANGE(""https://docs.google.com/spreadsheets/d/1SX6NBoVAgQJ6U1MVXOaj8PK2l7WJ3RER9xtqwdhxkhw/edit?usp=sharing"",""เพชรบุรี!L278"")"),207560)</f>
        <v>207560</v>
      </c>
      <c r="M383" s="196"/>
      <c r="N383" s="196">
        <f ca="1">IFERROR(__xludf.DUMMYFUNCTION("IMPORTRANGE(""https://docs.google.com/spreadsheets/d/1SX6NBoVAgQJ6U1MVXOaj8PK2l7WJ3RER9xtqwdhxkhw/edit?usp=sharing"",""เพชรบุรี!M278"")"),37420)</f>
        <v>37420</v>
      </c>
      <c r="O383" s="196">
        <f t="shared" ca="1" si="109"/>
        <v>18.028521873193295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IFERROR(__xludf.DUMMYFUNCTION("IMPORTRANGE(""https://docs.google.com/spreadsheets/d/1SX6NBoVAgQJ6U1MVXOaj8PK2l7WJ3RER9xtqwdhxkhw/edit?usp=sharing"",""เพชรบุรี!L279"")"),0)</f>
        <v>0</v>
      </c>
      <c r="M384" s="198"/>
      <c r="N384" s="198">
        <f ca="1">IFERROR(__xludf.DUMMYFUNCTION("IMPORTRANGE(""https://docs.google.com/spreadsheets/d/1SX6NBoVAgQJ6U1MVXOaj8PK2l7WJ3RER9xtqwdhxkhw/edit?usp=sharing"",""เพชรบุรี!M279"")"),0)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IFERROR(__xludf.DUMMYFUNCTION("IMPORTRANGE(""https://docs.google.com/spreadsheets/d/1SX6NBoVAgQJ6U1MVXOaj8PK2l7WJ3RER9xtqwdhxkhw/edit?usp=sharing"",""เพชรบุรี!L280"")"),207560)</f>
        <v>207560</v>
      </c>
      <c r="M385" s="198"/>
      <c r="N385" s="198">
        <f ca="1">IFERROR(__xludf.DUMMYFUNCTION("IMPORTRANGE(""https://docs.google.com/spreadsheets/d/1SX6NBoVAgQJ6U1MVXOaj8PK2l7WJ3RER9xtqwdhxkhw/edit?usp=sharing"",""เพชรบุรี!M280"")"),37420)</f>
        <v>37420</v>
      </c>
      <c r="O385" s="198">
        <f t="shared" ca="1" si="109"/>
        <v>18.028521873193295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IFERROR(__xludf.DUMMYFUNCTION("IMPORTRANGE(""https://docs.google.com/spreadsheets/d/1SX6NBoVAgQJ6U1MVXOaj8PK2l7WJ3RER9xtqwdhxkhw/edit?usp=sharing"",""เพชรบุรี!M281"")"),37420)</f>
        <v>37420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IFERROR(__xludf.DUMMYFUNCTION("IMPORTRANGE(""https://docs.google.com/spreadsheets/d/1SX6NBoVAgQJ6U1MVXOaj8PK2l7WJ3RER9xtqwdhxkhw/edit?usp=sharing"",""เพชรบุรี!M282"")"),0)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IFERROR(__xludf.DUMMYFUNCTION("IMPORTRANGE(""https://docs.google.com/spreadsheets/d/1SX6NBoVAgQJ6U1MVXOaj8PK2l7WJ3RER9xtqwdhxkhw/edit?usp=sharing"",""เพชรบุรี!M283"")"),0)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IFERROR(__xludf.DUMMYFUNCTION("IMPORTRANGE(""https://docs.google.com/spreadsheets/d/1SX6NBoVAgQJ6U1MVXOaj8PK2l7WJ3RER9xtqwdhxkhw/edit?usp=sharing"",""เพชรบุรี!M284"")"),0)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IFERROR(__xludf.DUMMYFUNCTION("IMPORTRANGE(""https://docs.google.com/spreadsheets/d/1SX6NBoVAgQJ6U1MVXOaj8PK2l7WJ3RER9xtqwdhxkhw/edit?usp=sharing"",""เพชรบุรี!J286"")"),0)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IFERROR(__xludf.DUMMYFUNCTION("IMPORTRANGE(""https://docs.google.com/spreadsheets/d/1SX6NBoVAgQJ6U1MVXOaj8PK2l7WJ3RER9xtqwdhxkhw/edit?usp=sharing"",""เพชรบุรี!J287"")"),1)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IFERROR(__xludf.DUMMYFUNCTION("IMPORTRANGE(""https://docs.google.com/spreadsheets/d/1SX6NBoVAgQJ6U1MVXOaj8PK2l7WJ3RER9xtqwdhxkhw/edit?usp=sharing"",""เพชรบุรี!J288"")"),1)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IFERROR(__xludf.DUMMYFUNCTION("IMPORTRANGE(""https://docs.google.com/spreadsheets/d/1SX6NBoVAgQJ6U1MVXOaj8PK2l7WJ3RER9xtqwdhxkhw/edit?usp=sharing"",""เพชรบุรี!J289"")"),1)</f>
        <v>1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IFERROR(__xludf.DUMMYFUNCTION("IMPORTRANGE(""https://docs.google.com/spreadsheets/d/1SX6NBoVAgQJ6U1MVXOaj8PK2l7WJ3RER9xtqwdhxkhw/edit?usp=sharing"",""เพชรบุรี!I291"")"),20)</f>
        <v>20</v>
      </c>
      <c r="J396" s="219">
        <f ca="1">IFERROR(__xludf.DUMMYFUNCTION("IMPORTRANGE(""https://docs.google.com/spreadsheets/d/1SX6NBoVAgQJ6U1MVXOaj8PK2l7WJ3RER9xtqwdhxkhw/edit?usp=sharing"",""เพชรบุรี!J291"")"),20)</f>
        <v>20</v>
      </c>
      <c r="K396" s="195">
        <f t="shared" ref="K396:K398" ca="1" si="110">IF(I396&gt;0,J396*100/I396,0)</f>
        <v>100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IFERROR(__xludf.DUMMYFUNCTION("IMPORTRANGE(""https://docs.google.com/spreadsheets/d/1SX6NBoVAgQJ6U1MVXOaj8PK2l7WJ3RER9xtqwdhxkhw/edit?usp=sharing"",""เพชรบุรี!I292"")"),200)</f>
        <v>200</v>
      </c>
      <c r="J397" s="219">
        <f ca="1">IFERROR(__xludf.DUMMYFUNCTION("IMPORTRANGE(""https://docs.google.com/spreadsheets/d/1SX6NBoVAgQJ6U1MVXOaj8PK2l7WJ3RER9xtqwdhxkhw/edit?usp=sharing"",""เพชรบุรี!J292"")"),0)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IFERROR(__xludf.DUMMYFUNCTION("IMPORTRANGE(""https://docs.google.com/spreadsheets/d/1SX6NBoVAgQJ6U1MVXOaj8PK2l7WJ3RER9xtqwdhxkhw/edit?usp=sharing"",""เพชรบุรี!I293"")"),20)</f>
        <v>20</v>
      </c>
      <c r="J398" s="219">
        <f ca="1">IFERROR(__xludf.DUMMYFUNCTION("IMPORTRANGE(""https://docs.google.com/spreadsheets/d/1SX6NBoVAgQJ6U1MVXOaj8PK2l7WJ3RER9xtqwdhxkhw/edit?usp=sharing"",""เพชรบุรี!J293"")"),0)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IFERROR(__xludf.DUMMYFUNCTION("IMPORTRANGE(""https://docs.google.com/spreadsheets/d/1SX6NBoVAgQJ6U1MVXOaj8PK2l7WJ3RER9xtqwdhxkhw/edit?usp=sharing"",""เพชรบุรี!J294"")"),0)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IFERROR(__xludf.DUMMYFUNCTION("IMPORTRANGE(""https://docs.google.com/spreadsheets/d/1SX6NBoVAgQJ6U1MVXOaj8PK2l7WJ3RER9xtqwdhxkhw/edit?usp=sharing"",""เพชรบุรี!J295"")"),0)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IFERROR(__xludf.DUMMYFUNCTION("IMPORTRANGE(""https://docs.google.com/spreadsheets/d/1SX6NBoVAgQJ6U1MVXOaj8PK2l7WJ3RER9xtqwdhxkhw/edit?usp=sharing"",""เพชรบุรี!I296"")"),180)</f>
        <v>180</v>
      </c>
      <c r="J401" s="387">
        <f ca="1">IFERROR(__xludf.DUMMYFUNCTION("IMPORTRANGE(""https://docs.google.com/spreadsheets/d/1SX6NBoVAgQJ6U1MVXOaj8PK2l7WJ3RER9xtqwdhxkhw/edit?usp=sharing"",""เพชรบุรี!J296"")"),0)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IFERROR(__xludf.DUMMYFUNCTION("IMPORTRANGE(""https://docs.google.com/spreadsheets/d/1SX6NBoVAgQJ6U1MVXOaj8PK2l7WJ3RER9xtqwdhxkhw/edit?usp=sharing"",""เพชรบุรี!L296"")"),207000)</f>
        <v>207000</v>
      </c>
      <c r="M401" s="389"/>
      <c r="N401" s="389">
        <f ca="1">IFERROR(__xludf.DUMMYFUNCTION("IMPORTRANGE(""https://docs.google.com/spreadsheets/d/1SX6NBoVAgQJ6U1MVXOaj8PK2l7WJ3RER9xtqwdhxkhw/edit?usp=sharing"",""เพชรบุรี!M296"")"),0)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IFERROR(__xludf.DUMMYFUNCTION("IMPORTRANGE(""https://docs.google.com/spreadsheets/d/1SX6NBoVAgQJ6U1MVXOaj8PK2l7WJ3RER9xtqwdhxkhw/edit?usp=sharing"",""เพชรบุรี!I297"")"),60)</f>
        <v>60</v>
      </c>
      <c r="J402" s="387">
        <f ca="1">IFERROR(__xludf.DUMMYFUNCTION("IMPORTRANGE(""https://docs.google.com/spreadsheets/d/1SX6NBoVAgQJ6U1MVXOaj8PK2l7WJ3RER9xtqwdhxkhw/edit?usp=sharing"",""เพชรบุรี!J297"")"),0)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IFERROR(__xludf.DUMMYFUNCTION("IMPORTRANGE(""https://docs.google.com/spreadsheets/d/1SX6NBoVAgQJ6U1MVXOaj8PK2l7WJ3RER9xtqwdhxkhw/edit?usp=sharing"",""เพชรบุรี!L298"")"),0)</f>
        <v>0</v>
      </c>
      <c r="M403" s="196"/>
      <c r="N403" s="198">
        <f ca="1">IFERROR(__xludf.DUMMYFUNCTION("IMPORTRANGE(""https://docs.google.com/spreadsheets/d/1SX6NBoVAgQJ6U1MVXOaj8PK2l7WJ3RER9xtqwdhxkhw/edit?usp=sharing"",""เพชรบุรี!M298"")"),0)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IFERROR(__xludf.DUMMYFUNCTION("IMPORTRANGE(""https://docs.google.com/spreadsheets/d/1SX6NBoVAgQJ6U1MVXOaj8PK2l7WJ3RER9xtqwdhxkhw/edit?usp=sharing"",""เพชรบุรี!L299"")"),207000)</f>
        <v>207000</v>
      </c>
      <c r="M404" s="196"/>
      <c r="N404" s="198">
        <f ca="1">IFERROR(__xludf.DUMMYFUNCTION("IMPORTRANGE(""https://docs.google.com/spreadsheets/d/1SX6NBoVAgQJ6U1MVXOaj8PK2l7WJ3RER9xtqwdhxkhw/edit?usp=sharing"",""เพชรบุรี!M299"")"),0)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IFERROR(__xludf.DUMMYFUNCTION("IMPORTRANGE(""https://docs.google.com/spreadsheets/d/1SX6NBoVAgQJ6U1MVXOaj8PK2l7WJ3RER9xtqwdhxkhw/edit?usp=sharing"",""เพชรบุรี!L300"")"),0)</f>
        <v>0</v>
      </c>
      <c r="M405" s="198"/>
      <c r="N405" s="198">
        <f ca="1">IFERROR(__xludf.DUMMYFUNCTION("IMPORTRANGE(""https://docs.google.com/spreadsheets/d/1SX6NBoVAgQJ6U1MVXOaj8PK2l7WJ3RER9xtqwdhxkhw/edit?usp=sharing"",""เพชรบุรี!M300"")"),0)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IFERROR(__xludf.DUMMYFUNCTION("IMPORTRANGE(""https://docs.google.com/spreadsheets/d/1SX6NBoVAgQJ6U1MVXOaj8PK2l7WJ3RER9xtqwdhxkhw/edit?usp=sharing"",""เพชรบุรี!L301"")"),207000)</f>
        <v>207000</v>
      </c>
      <c r="M406" s="198"/>
      <c r="N406" s="198">
        <f ca="1">IFERROR(__xludf.DUMMYFUNCTION("IMPORTRANGE(""https://docs.google.com/spreadsheets/d/1SX6NBoVAgQJ6U1MVXOaj8PK2l7WJ3RER9xtqwdhxkhw/edit?usp=sharing"",""เพชรบุรี!M301"")"),0)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IFERROR(__xludf.DUMMYFUNCTION("IMPORTRANGE(""https://docs.google.com/spreadsheets/d/1SX6NBoVAgQJ6U1MVXOaj8PK2l7WJ3RER9xtqwdhxkhw/edit?usp=sharing"",""เพชรบุรี!M302"")"),0)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IFERROR(__xludf.DUMMYFUNCTION("IMPORTRANGE(""https://docs.google.com/spreadsheets/d/1SX6NBoVAgQJ6U1MVXOaj8PK2l7WJ3RER9xtqwdhxkhw/edit?usp=sharing"",""เพชรบุรี!M303"")"),0)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IFERROR(__xludf.DUMMYFUNCTION("IMPORTRANGE(""https://docs.google.com/spreadsheets/d/1SX6NBoVAgQJ6U1MVXOaj8PK2l7WJ3RER9xtqwdhxkhw/edit?usp=sharing"",""เพชรบุรี!M304"")"),0)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IFERROR(__xludf.DUMMYFUNCTION("IMPORTRANGE(""https://docs.google.com/spreadsheets/d/1SX6NBoVAgQJ6U1MVXOaj8PK2l7WJ3RER9xtqwdhxkhw/edit?usp=sharing"",""เพชรบุรี!M305"")"),0)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IFERROR(__xludf.DUMMYFUNCTION("IMPORTRANGE(""https://docs.google.com/spreadsheets/d/1SX6NBoVAgQJ6U1MVXOaj8PK2l7WJ3RER9xtqwdhxkhw/edit?usp=sharing"",""เพชรบุรี!J307"")"),0)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IFERROR(__xludf.DUMMYFUNCTION("IMPORTRANGE(""https://docs.google.com/spreadsheets/d/1SX6NBoVAgQJ6U1MVXOaj8PK2l7WJ3RER9xtqwdhxkhw/edit?usp=sharing"",""เพชรบุรี!J308"")"),1)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IFERROR(__xludf.DUMMYFUNCTION("IMPORTRANGE(""https://docs.google.com/spreadsheets/d/1SX6NBoVAgQJ6U1MVXOaj8PK2l7WJ3RER9xtqwdhxkhw/edit?usp=sharing"",""เพชรบุรี!J309"")"),0)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IFERROR(__xludf.DUMMYFUNCTION("IMPORTRANGE(""https://docs.google.com/spreadsheets/d/1SX6NBoVAgQJ6U1MVXOaj8PK2l7WJ3RER9xtqwdhxkhw/edit?usp=sharing"",""เพชรบุรี!J310"")"),0)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IFERROR(__xludf.DUMMYFUNCTION("IMPORTRANGE(""https://docs.google.com/spreadsheets/d/1SX6NBoVAgQJ6U1MVXOaj8PK2l7WJ3RER9xtqwdhxkhw/edit?usp=sharing"",""เพชรบุรี!I311"")"),60)</f>
        <v>60</v>
      </c>
      <c r="J416" s="230">
        <f ca="1">IFERROR(__xludf.DUMMYFUNCTION("IMPORTRANGE(""https://docs.google.com/spreadsheets/d/1SX6NBoVAgQJ6U1MVXOaj8PK2l7WJ3RER9xtqwdhxkhw/edit?usp=sharing"",""เพชรบุรี!J311"")"),0)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IFERROR(__xludf.DUMMYFUNCTION("IMPORTRANGE(""https://docs.google.com/spreadsheets/d/1SX6NBoVAgQJ6U1MVXOaj8PK2l7WJ3RER9xtqwdhxkhw/edit?usp=sharing"",""เพชรบุรี!I312"")"),25)</f>
        <v>25</v>
      </c>
      <c r="J417" s="406">
        <f ca="1">IFERROR(__xludf.DUMMYFUNCTION("IMPORTRANGE(""https://docs.google.com/spreadsheets/d/1SX6NBoVAgQJ6U1MVXOaj8PK2l7WJ3RER9xtqwdhxkhw/edit?usp=sharing"",""เพชรบุรี!J312"")"),0)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IFERROR(__xludf.DUMMYFUNCTION("IMPORTRANGE(""https://docs.google.com/spreadsheets/d/1SX6NBoVAgQJ6U1MVXOaj8PK2l7WJ3RER9xtqwdhxkhw/edit?usp=sharing"",""เพชรบุรี!I313"")"),75)</f>
        <v>75</v>
      </c>
      <c r="J418" s="407">
        <f ca="1">IFERROR(__xludf.DUMMYFUNCTION("IMPORTRANGE(""https://docs.google.com/spreadsheets/d/1SX6NBoVAgQJ6U1MVXOaj8PK2l7WJ3RER9xtqwdhxkhw/edit?usp=sharing"",""เพชรบุรี!J313"")"),0)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IFERROR(__xludf.DUMMYFUNCTION("IMPORTRANGE(""https://docs.google.com/spreadsheets/d/1SX6NBoVAgQJ6U1MVXOaj8PK2l7WJ3RER9xtqwdhxkhw/edit?usp=sharing"",""เพชรบุรี!I314"")"),25)</f>
        <v>25</v>
      </c>
      <c r="J419" s="302">
        <f ca="1">IFERROR(__xludf.DUMMYFUNCTION("IMPORTRANGE(""https://docs.google.com/spreadsheets/d/1SX6NBoVAgQJ6U1MVXOaj8PK2l7WJ3RER9xtqwdhxkhw/edit?usp=sharing"",""เพชรบุรี!J314"")"),0)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IFERROR(__xludf.DUMMYFUNCTION("IMPORTRANGE(""https://docs.google.com/spreadsheets/d/1SX6NBoVAgQJ6U1MVXOaj8PK2l7WJ3RER9xtqwdhxkhw/edit?usp=sharing"",""เพชรบุรี!I315"")"),25)</f>
        <v>25</v>
      </c>
      <c r="J420" s="302">
        <f ca="1">IFERROR(__xludf.DUMMYFUNCTION("IMPORTRANGE(""https://docs.google.com/spreadsheets/d/1SX6NBoVAgQJ6U1MVXOaj8PK2l7WJ3RER9xtqwdhxkhw/edit?usp=sharing"",""เพชรบุรี!J315"")"),0)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IFERROR(__xludf.DUMMYFUNCTION("IMPORTRANGE(""https://docs.google.com/spreadsheets/d/1SX6NBoVAgQJ6U1MVXOaj8PK2l7WJ3RER9xtqwdhxkhw/edit?usp=sharing"",""เพชรบุรี!I316"")"),24)</f>
        <v>24</v>
      </c>
      <c r="J421" s="406">
        <f ca="1">IFERROR(__xludf.DUMMYFUNCTION("IMPORTRANGE(""https://docs.google.com/spreadsheets/d/1SX6NBoVAgQJ6U1MVXOaj8PK2l7WJ3RER9xtqwdhxkhw/edit?usp=sharing"",""เพชรบุรี!J316"")"),0)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IFERROR(__xludf.DUMMYFUNCTION("IMPORTRANGE(""https://docs.google.com/spreadsheets/d/1SX6NBoVAgQJ6U1MVXOaj8PK2l7WJ3RER9xtqwdhxkhw/edit?usp=sharing"",""เพชรบุรี!I317"")"),72)</f>
        <v>72</v>
      </c>
      <c r="J422" s="407">
        <f ca="1">IFERROR(__xludf.DUMMYFUNCTION("IMPORTRANGE(""https://docs.google.com/spreadsheets/d/1SX6NBoVAgQJ6U1MVXOaj8PK2l7WJ3RER9xtqwdhxkhw/edit?usp=sharing"",""เพชรบุรี!J317"")"),0)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IFERROR(__xludf.DUMMYFUNCTION("IMPORTRANGE(""https://docs.google.com/spreadsheets/d/1SX6NBoVAgQJ6U1MVXOaj8PK2l7WJ3RER9xtqwdhxkhw/edit?usp=sharing"",""เพชรบุรี!I318"")"),24)</f>
        <v>24</v>
      </c>
      <c r="J423" s="302">
        <f ca="1">IFERROR(__xludf.DUMMYFUNCTION("IMPORTRANGE(""https://docs.google.com/spreadsheets/d/1SX6NBoVAgQJ6U1MVXOaj8PK2l7WJ3RER9xtqwdhxkhw/edit?usp=sharing"",""เพชรบุรี!J318"")"),0)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IFERROR(__xludf.DUMMYFUNCTION("IMPORTRANGE(""https://docs.google.com/spreadsheets/d/1SX6NBoVAgQJ6U1MVXOaj8PK2l7WJ3RER9xtqwdhxkhw/edit?usp=sharing"",""เพชรบุรี!I319"")"),24)</f>
        <v>24</v>
      </c>
      <c r="J424" s="302">
        <f ca="1">IFERROR(__xludf.DUMMYFUNCTION("IMPORTRANGE(""https://docs.google.com/spreadsheets/d/1SX6NBoVAgQJ6U1MVXOaj8PK2l7WJ3RER9xtqwdhxkhw/edit?usp=sharing"",""เพชรบุรี!J319"")"),0)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IFERROR(__xludf.DUMMYFUNCTION("IMPORTRANGE(""https://docs.google.com/spreadsheets/d/1SX6NBoVAgQJ6U1MVXOaj8PK2l7WJ3RER9xtqwdhxkhw/edit?usp=sharing"",""เพชรบุรี!I320"")"),24)</f>
        <v>24</v>
      </c>
      <c r="J425" s="302">
        <f ca="1">IFERROR(__xludf.DUMMYFUNCTION("IMPORTRANGE(""https://docs.google.com/spreadsheets/d/1SX6NBoVAgQJ6U1MVXOaj8PK2l7WJ3RER9xtqwdhxkhw/edit?usp=sharing"",""เพชรบุรี!J320"")"),0)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IFERROR(__xludf.DUMMYFUNCTION("IMPORTRANGE(""https://docs.google.com/spreadsheets/d/1SX6NBoVAgQJ6U1MVXOaj8PK2l7WJ3RER9xtqwdhxkhw/edit?usp=sharing"",""เพชรบุรี!I321"")"),11)</f>
        <v>11</v>
      </c>
      <c r="J426" s="406">
        <f ca="1">IFERROR(__xludf.DUMMYFUNCTION("IMPORTRANGE(""https://docs.google.com/spreadsheets/d/1SX6NBoVAgQJ6U1MVXOaj8PK2l7WJ3RER9xtqwdhxkhw/edit?usp=sharing"",""เพชรบุรี!J321"")"),0)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IFERROR(__xludf.DUMMYFUNCTION("IMPORTRANGE(""https://docs.google.com/spreadsheets/d/1SX6NBoVAgQJ6U1MVXOaj8PK2l7WJ3RER9xtqwdhxkhw/edit?usp=sharing"",""เพชรบุรี!I322"")"),33)</f>
        <v>33</v>
      </c>
      <c r="J427" s="407">
        <f ca="1">IFERROR(__xludf.DUMMYFUNCTION("IMPORTRANGE(""https://docs.google.com/spreadsheets/d/1SX6NBoVAgQJ6U1MVXOaj8PK2l7WJ3RER9xtqwdhxkhw/edit?usp=sharing"",""เพชรบุรี!J322"")"),0)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IFERROR(__xludf.DUMMYFUNCTION("IMPORTRANGE(""https://docs.google.com/spreadsheets/d/1SX6NBoVAgQJ6U1MVXOaj8PK2l7WJ3RER9xtqwdhxkhw/edit?usp=sharing"",""เพชรบุรี!I323"")"),11)</f>
        <v>11</v>
      </c>
      <c r="J428" s="302">
        <f ca="1">IFERROR(__xludf.DUMMYFUNCTION("IMPORTRANGE(""https://docs.google.com/spreadsheets/d/1SX6NBoVAgQJ6U1MVXOaj8PK2l7WJ3RER9xtqwdhxkhw/edit?usp=sharing"",""เพชรบุรี!J323"")"),0)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IFERROR(__xludf.DUMMYFUNCTION("IMPORTRANGE(""https://docs.google.com/spreadsheets/d/1SX6NBoVAgQJ6U1MVXOaj8PK2l7WJ3RER9xtqwdhxkhw/edit?usp=sharing"",""เพชรบุรี!I324"")"),11)</f>
        <v>11</v>
      </c>
      <c r="J429" s="302">
        <f ca="1">IFERROR(__xludf.DUMMYFUNCTION("IMPORTRANGE(""https://docs.google.com/spreadsheets/d/1SX6NBoVAgQJ6U1MVXOaj8PK2l7WJ3RER9xtqwdhxkhw/edit?usp=sharing"",""เพชรบุรี!J324"")"),0)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IFERROR(__xludf.DUMMYFUNCTION("IMPORTRANGE(""https://docs.google.com/spreadsheets/d/1SX6NBoVAgQJ6U1MVXOaj8PK2l7WJ3RER9xtqwdhxkhw/edit?usp=sharing"",""เพชรบุรี!I325"")"),49)</f>
        <v>49</v>
      </c>
      <c r="J430" s="406">
        <f ca="1">IFERROR(__xludf.DUMMYFUNCTION("IMPORTRANGE(""https://docs.google.com/spreadsheets/d/1SX6NBoVAgQJ6U1MVXOaj8PK2l7WJ3RER9xtqwdhxkhw/edit?usp=sharing"",""เพชรบุรี!J325"")"),0)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IFERROR(__xludf.DUMMYFUNCTION("IMPORTRANGE(""https://docs.google.com/spreadsheets/d/1SX6NBoVAgQJ6U1MVXOaj8PK2l7WJ3RER9xtqwdhxkhw/edit?usp=sharing"",""เพชรบุรี!I326"")"),25)</f>
        <v>25</v>
      </c>
      <c r="J431" s="302">
        <f ca="1">IFERROR(__xludf.DUMMYFUNCTION("IMPORTRANGE(""https://docs.google.com/spreadsheets/d/1SX6NBoVAgQJ6U1MVXOaj8PK2l7WJ3RER9xtqwdhxkhw/edit?usp=sharing"",""เพชรบุรี!J326"")"),0)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IFERROR(__xludf.DUMMYFUNCTION("IMPORTRANGE(""https://docs.google.com/spreadsheets/d/1SX6NBoVAgQJ6U1MVXOaj8PK2l7WJ3RER9xtqwdhxkhw/edit?usp=sharing"",""เพชรบุรี!I327"")"),24)</f>
        <v>24</v>
      </c>
      <c r="J432" s="302">
        <f ca="1">IFERROR(__xludf.DUMMYFUNCTION("IMPORTRANGE(""https://docs.google.com/spreadsheets/d/1SX6NBoVAgQJ6U1MVXOaj8PK2l7WJ3RER9xtqwdhxkhw/edit?usp=sharing"",""เพชรบุรี!J327"")"),0)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IFERROR(__xludf.DUMMYFUNCTION("IMPORTRANGE(""https://docs.google.com/spreadsheets/d/1SX6NBoVAgQJ6U1MVXOaj8PK2l7WJ3RER9xtqwdhxkhw/edit?usp=sharing"",""เพชรบุรี!J328"")"),0)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IFERROR(__xludf.DUMMYFUNCTION("IMPORTRANGE(""https://docs.google.com/spreadsheets/d/1SX6NBoVAgQJ6U1MVXOaj8PK2l7WJ3RER9xtqwdhxkhw/edit?usp=sharing"",""เพชรบุรี!J329"")"),0)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IFERROR(__xludf.DUMMYFUNCTION("IMPORTRANGE(""https://docs.google.com/spreadsheets/d/1SX6NBoVAgQJ6U1MVXOaj8PK2l7WJ3RER9xtqwdhxkhw/edit?usp=sharing"",""เพชรบุรี!I330"")"),50)</f>
        <v>50</v>
      </c>
      <c r="J435" s="420">
        <f ca="1">IFERROR(__xludf.DUMMYFUNCTION("IMPORTRANGE(""https://docs.google.com/spreadsheets/d/1SX6NBoVAgQJ6U1MVXOaj8PK2l7WJ3RER9xtqwdhxkhw/edit?usp=sharing"",""เพชรบุรี!J330"")"),0)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IFERROR(__xludf.DUMMYFUNCTION("IMPORTRANGE(""https://docs.google.com/spreadsheets/d/1SX6NBoVAgQJ6U1MVXOaj8PK2l7WJ3RER9xtqwdhxkhw/edit?usp=sharing"",""เพชรบุรี!L330"")"),161400)</f>
        <v>161400</v>
      </c>
      <c r="M435" s="422"/>
      <c r="N435" s="422">
        <f ca="1">IFERROR(__xludf.DUMMYFUNCTION("IMPORTRANGE(""https://docs.google.com/spreadsheets/d/1SX6NBoVAgQJ6U1MVXOaj8PK2l7WJ3RER9xtqwdhxkhw/edit?usp=sharing"",""เพชรบุรี!M330"")"),0)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IFERROR(__xludf.DUMMYFUNCTION("IMPORTRANGE(""https://docs.google.com/spreadsheets/d/1SX6NBoVAgQJ6U1MVXOaj8PK2l7WJ3RER9xtqwdhxkhw/edit?usp=sharing"",""เพชรบุรี!L331"")"),0)</f>
        <v>0</v>
      </c>
      <c r="M436" s="196"/>
      <c r="N436" s="198">
        <f ca="1">IFERROR(__xludf.DUMMYFUNCTION("IMPORTRANGE(""https://docs.google.com/spreadsheets/d/1SX6NBoVAgQJ6U1MVXOaj8PK2l7WJ3RER9xtqwdhxkhw/edit?usp=sharing"",""เพชรบุรี!M331"")"),0)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IFERROR(__xludf.DUMMYFUNCTION("IMPORTRANGE(""https://docs.google.com/spreadsheets/d/1SX6NBoVAgQJ6U1MVXOaj8PK2l7WJ3RER9xtqwdhxkhw/edit?usp=sharing"",""เพชรบุรี!L332"")"),161400)</f>
        <v>161400</v>
      </c>
      <c r="M437" s="196"/>
      <c r="N437" s="198">
        <f ca="1">IFERROR(__xludf.DUMMYFUNCTION("IMPORTRANGE(""https://docs.google.com/spreadsheets/d/1SX6NBoVAgQJ6U1MVXOaj8PK2l7WJ3RER9xtqwdhxkhw/edit?usp=sharing"",""เพชรบุรี!M332"")"),0)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IFERROR(__xludf.DUMMYFUNCTION("IMPORTRANGE(""https://docs.google.com/spreadsheets/d/1SX6NBoVAgQJ6U1MVXOaj8PK2l7WJ3RER9xtqwdhxkhw/edit?usp=sharing"",""เพชรบุรี!L333"")"),0)</f>
        <v>0</v>
      </c>
      <c r="M438" s="198"/>
      <c r="N438" s="198">
        <f ca="1">IFERROR(__xludf.DUMMYFUNCTION("IMPORTRANGE(""https://docs.google.com/spreadsheets/d/1SX6NBoVAgQJ6U1MVXOaj8PK2l7WJ3RER9xtqwdhxkhw/edit?usp=sharing"",""เพชรบุรี!M333"")"),0)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IFERROR(__xludf.DUMMYFUNCTION("IMPORTRANGE(""https://docs.google.com/spreadsheets/d/1SX6NBoVAgQJ6U1MVXOaj8PK2l7WJ3RER9xtqwdhxkhw/edit?usp=sharing"",""เพชรบุรี!L334"")"),161400)</f>
        <v>161400</v>
      </c>
      <c r="M439" s="198"/>
      <c r="N439" s="198">
        <f ca="1">IFERROR(__xludf.DUMMYFUNCTION("IMPORTRANGE(""https://docs.google.com/spreadsheets/d/1SX6NBoVAgQJ6U1MVXOaj8PK2l7WJ3RER9xtqwdhxkhw/edit?usp=sharing"",""เพชรบุรี!M334"")"),0)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IFERROR(__xludf.DUMMYFUNCTION("IMPORTRANGE(""https://docs.google.com/spreadsheets/d/1SX6NBoVAgQJ6U1MVXOaj8PK2l7WJ3RER9xtqwdhxkhw/edit?usp=sharing"",""เพชรบุรี!M335"")"),0)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IFERROR(__xludf.DUMMYFUNCTION("IMPORTRANGE(""https://docs.google.com/spreadsheets/d/1SX6NBoVAgQJ6U1MVXOaj8PK2l7WJ3RER9xtqwdhxkhw/edit?usp=sharing"",""เพชรบุรี!M336"")"),0)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IFERROR(__xludf.DUMMYFUNCTION("IMPORTRANGE(""https://docs.google.com/spreadsheets/d/1SX6NBoVAgQJ6U1MVXOaj8PK2l7WJ3RER9xtqwdhxkhw/edit?usp=sharing"",""เพชรบุรี!M337"")"),0)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IFERROR(__xludf.DUMMYFUNCTION("IMPORTRANGE(""https://docs.google.com/spreadsheets/d/1SX6NBoVAgQJ6U1MVXOaj8PK2l7WJ3RER9xtqwdhxkhw/edit?usp=sharing"",""เพชรบุรี!M338"")"),0)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IFERROR(__xludf.DUMMYFUNCTION("IMPORTRANGE(""https://docs.google.com/spreadsheets/d/1SX6NBoVAgQJ6U1MVXOaj8PK2l7WJ3RER9xtqwdhxkhw/edit?usp=sharing"",""เพชรบุรี!J340"")"),0)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IFERROR(__xludf.DUMMYFUNCTION("IMPORTRANGE(""https://docs.google.com/spreadsheets/d/1SX6NBoVAgQJ6U1MVXOaj8PK2l7WJ3RER9xtqwdhxkhw/edit?usp=sharing"",""เพชรบุรี!J341"")"),1)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v>0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IFERROR(__xludf.DUMMYFUNCTION("IMPORTRANGE(""https://docs.google.com/spreadsheets/d/1SX6NBoVAgQJ6U1MVXOaj8PK2l7WJ3RER9xtqwdhxkhw/edit?usp=sharing"",""เพชรบุรี!J343"")"),0)</f>
        <v>0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IFERROR(__xludf.DUMMYFUNCTION("IMPORTRANGE(""https://docs.google.com/spreadsheets/d/1SX6NBoVAgQJ6U1MVXOaj8PK2l7WJ3RER9xtqwdhxkhw/edit?usp=sharing"",""เพชรบุรี!I344"")"),50)</f>
        <v>50</v>
      </c>
      <c r="J449" s="230">
        <f ca="1">IFERROR(__xludf.DUMMYFUNCTION("IMPORTRANGE(""https://docs.google.com/spreadsheets/d/1SX6NBoVAgQJ6U1MVXOaj8PK2l7WJ3RER9xtqwdhxkhw/edit?usp=sharing"",""เพชรบุรี!J344"")"),0)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IFERROR(__xludf.DUMMYFUNCTION("IMPORTRANGE(""https://docs.google.com/spreadsheets/d/1SX6NBoVAgQJ6U1MVXOaj8PK2l7WJ3RER9xtqwdhxkhw/edit?usp=sharing"",""เพชรบุรี!I345"")"),50)</f>
        <v>50</v>
      </c>
      <c r="J450" s="219">
        <f ca="1">IFERROR(__xludf.DUMMYFUNCTION("IMPORTRANGE(""https://docs.google.com/spreadsheets/d/1SX6NBoVAgQJ6U1MVXOaj8PK2l7WJ3RER9xtqwdhxkhw/edit?usp=sharing"",""เพชรบุรี!J345"")"),0)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IFERROR(__xludf.DUMMYFUNCTION("IMPORTRANGE(""https://docs.google.com/spreadsheets/d/1SX6NBoVAgQJ6U1MVXOaj8PK2l7WJ3RER9xtqwdhxkhw/edit?usp=sharing"",""เพชรบุรี!I346"")"),0)</f>
        <v>0</v>
      </c>
      <c r="J451" s="218">
        <f ca="1">IFERROR(__xludf.DUMMYFUNCTION("IMPORTRANGE(""https://docs.google.com/spreadsheets/d/1SX6NBoVAgQJ6U1MVXOaj8PK2l7WJ3RER9xtqwdhxkhw/edit?usp=sharing"",""เพชรบุรี!J346"")"),0)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IFERROR(__xludf.DUMMYFUNCTION("IMPORTRANGE(""https://docs.google.com/spreadsheets/d/1SX6NBoVAgQJ6U1MVXOaj8PK2l7WJ3RER9xtqwdhxkhw/edit?usp=sharing"",""เพชรบุรี!I347"")"),0)</f>
        <v>0</v>
      </c>
      <c r="J452" s="218">
        <f ca="1">IFERROR(__xludf.DUMMYFUNCTION("IMPORTRANGE(""https://docs.google.com/spreadsheets/d/1SX6NBoVAgQJ6U1MVXOaj8PK2l7WJ3RER9xtqwdhxkhw/edit?usp=sharing"",""เพชรบุรี!J347"")"),0)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IFERROR(__xludf.DUMMYFUNCTION("IMPORTRANGE(""https://docs.google.com/spreadsheets/d/1SX6NBoVAgQJ6U1MVXOaj8PK2l7WJ3RER9xtqwdhxkhw/edit?usp=sharing"",""เพชรบุรี!J348"")"),0)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IFERROR(__xludf.DUMMYFUNCTION("IMPORTRANGE(""https://docs.google.com/spreadsheets/d/1SX6NBoVAgQJ6U1MVXOaj8PK2l7WJ3RER9xtqwdhxkhw/edit?usp=sharing"",""เพชรบุรี!J349"")"),0)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IFERROR(__xludf.DUMMYFUNCTION("IMPORTRANGE(""https://docs.google.com/spreadsheets/d/1SX6NBoVAgQJ6U1MVXOaj8PK2l7WJ3RER9xtqwdhxkhw/edit?usp=sharing"",""เพชรบุรี!I350"")"),2218)</f>
        <v>2218</v>
      </c>
      <c r="J455" s="387">
        <f ca="1">IFERROR(__xludf.DUMMYFUNCTION("IMPORTRANGE(""https://docs.google.com/spreadsheets/d/1SX6NBoVAgQJ6U1MVXOaj8PK2l7WJ3RER9xtqwdhxkhw/edit?usp=sharing"",""เพชรบุรี!J350"")"),0)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IFERROR(__xludf.DUMMYFUNCTION("IMPORTRANGE(""https://docs.google.com/spreadsheets/d/1SX6NBoVAgQJ6U1MVXOaj8PK2l7WJ3RER9xtqwdhxkhw/edit?usp=sharing"",""เพชรบุรี!L350"")"),95347)</f>
        <v>95347</v>
      </c>
      <c r="M455" s="389"/>
      <c r="N455" s="389">
        <f ca="1">IFERROR(__xludf.DUMMYFUNCTION("IMPORTRANGE(""https://docs.google.com/spreadsheets/d/1SX6NBoVAgQJ6U1MVXOaj8PK2l7WJ3RER9xtqwdhxkhw/edit?usp=sharing"",""เพชรบุรี!M350"")"),0)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IFERROR(__xludf.DUMMYFUNCTION("IMPORTRANGE(""https://docs.google.com/spreadsheets/d/1SX6NBoVAgQJ6U1MVXOaj8PK2l7WJ3RER9xtqwdhxkhw/edit?usp=sharing"",""เพชรบุรี!L351"")"),0)</f>
        <v>0</v>
      </c>
      <c r="M456" s="196"/>
      <c r="N456" s="198">
        <f ca="1">IFERROR(__xludf.DUMMYFUNCTION("IMPORTRANGE(""https://docs.google.com/spreadsheets/d/1SX6NBoVAgQJ6U1MVXOaj8PK2l7WJ3RER9xtqwdhxkhw/edit?usp=sharing"",""เพชรบุรี!M351"")"),0)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IFERROR(__xludf.DUMMYFUNCTION("IMPORTRANGE(""https://docs.google.com/spreadsheets/d/1SX6NBoVAgQJ6U1MVXOaj8PK2l7WJ3RER9xtqwdhxkhw/edit?usp=sharing"",""เพชรบุรี!L352"")"),95347)</f>
        <v>95347</v>
      </c>
      <c r="M457" s="196"/>
      <c r="N457" s="198">
        <f ca="1">IFERROR(__xludf.DUMMYFUNCTION("IMPORTRANGE(""https://docs.google.com/spreadsheets/d/1SX6NBoVAgQJ6U1MVXOaj8PK2l7WJ3RER9xtqwdhxkhw/edit?usp=sharing"",""เพชรบุรี!M352"")"),0)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IFERROR(__xludf.DUMMYFUNCTION("IMPORTRANGE(""https://docs.google.com/spreadsheets/d/1SX6NBoVAgQJ6U1MVXOaj8PK2l7WJ3RER9xtqwdhxkhw/edit?usp=sharing"",""เพชรบุรี!L353"")"),0)</f>
        <v>0</v>
      </c>
      <c r="M458" s="198"/>
      <c r="N458" s="198">
        <f ca="1">IFERROR(__xludf.DUMMYFUNCTION("IMPORTRANGE(""https://docs.google.com/spreadsheets/d/1SX6NBoVAgQJ6U1MVXOaj8PK2l7WJ3RER9xtqwdhxkhw/edit?usp=sharing"",""เพชรบุรี!M353"")"),0)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IFERROR(__xludf.DUMMYFUNCTION("IMPORTRANGE(""https://docs.google.com/spreadsheets/d/1SX6NBoVAgQJ6U1MVXOaj8PK2l7WJ3RER9xtqwdhxkhw/edit?usp=sharing"",""เพชรบุรี!L354"")"),95347)</f>
        <v>95347</v>
      </c>
      <c r="M459" s="198"/>
      <c r="N459" s="198">
        <f ca="1">IFERROR(__xludf.DUMMYFUNCTION("IMPORTRANGE(""https://docs.google.com/spreadsheets/d/1SX6NBoVAgQJ6U1MVXOaj8PK2l7WJ3RER9xtqwdhxkhw/edit?usp=sharing"",""เพชรบุรี!M354"")"),0)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IFERROR(__xludf.DUMMYFUNCTION("IMPORTRANGE(""https://docs.google.com/spreadsheets/d/1SX6NBoVAgQJ6U1MVXOaj8PK2l7WJ3RER9xtqwdhxkhw/edit?usp=sharing"",""เพชรบุรี!M355"")"),0)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IFERROR(__xludf.DUMMYFUNCTION("IMPORTRANGE(""https://docs.google.com/spreadsheets/d/1SX6NBoVAgQJ6U1MVXOaj8PK2l7WJ3RER9xtqwdhxkhw/edit?usp=sharing"",""เพชรบุรี!M356"")"),0)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IFERROR(__xludf.DUMMYFUNCTION("IMPORTRANGE(""https://docs.google.com/spreadsheets/d/1SX6NBoVAgQJ6U1MVXOaj8PK2l7WJ3RER9xtqwdhxkhw/edit?usp=sharing"",""เพชรบุรี!M357"")"),0)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IFERROR(__xludf.DUMMYFUNCTION("IMPORTRANGE(""https://docs.google.com/spreadsheets/d/1SX6NBoVAgQJ6U1MVXOaj8PK2l7WJ3RER9xtqwdhxkhw/edit?usp=sharing"",""เพชรบุรี!M358"")"),0)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IFERROR(__xludf.DUMMYFUNCTION("IMPORTRANGE(""https://docs.google.com/spreadsheets/d/1SX6NBoVAgQJ6U1MVXOaj8PK2l7WJ3RER9xtqwdhxkhw/edit?usp=sharing"",""เพชรบุรี!I359"")"),2218)</f>
        <v>2218</v>
      </c>
      <c r="J464" s="291">
        <f ca="1">IFERROR(__xludf.DUMMYFUNCTION("IMPORTRANGE(""https://docs.google.com/spreadsheets/d/1SX6NBoVAgQJ6U1MVXOaj8PK2l7WJ3RER9xtqwdhxkhw/edit?usp=sharing"",""เพชรบุรี!J359"")"),0)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IFERROR(__xludf.DUMMYFUNCTION("IMPORTRANGE(""https://docs.google.com/spreadsheets/d/1SX6NBoVAgQJ6U1MVXOaj8PK2l7WJ3RER9xtqwdhxkhw/edit?usp=sharing"",""เพชรบุรี!I360"")"),2218)</f>
        <v>2218</v>
      </c>
      <c r="J465" s="428">
        <f ca="1">IFERROR(__xludf.DUMMYFUNCTION("IMPORTRANGE(""https://docs.google.com/spreadsheets/d/1SX6NBoVAgQJ6U1MVXOaj8PK2l7WJ3RER9xtqwdhxkhw/edit?usp=sharing"",""เพชรบุรี!J360"")"),0)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IFERROR(__xludf.DUMMYFUNCTION("IMPORTRANGE(""https://docs.google.com/spreadsheets/d/1SX6NBoVAgQJ6U1MVXOaj8PK2l7WJ3RER9xtqwdhxkhw/edit?usp=sharing"",""เพชรบุรี!I361"")"),311)</f>
        <v>311</v>
      </c>
      <c r="J466" s="428">
        <f ca="1">IFERROR(__xludf.DUMMYFUNCTION("IMPORTRANGE(""https://docs.google.com/spreadsheets/d/1SX6NBoVAgQJ6U1MVXOaj8PK2l7WJ3RER9xtqwdhxkhw/edit?usp=sharing"",""เพชรบุรี!J361"")"),0)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IFERROR(__xludf.DUMMYFUNCTION("IMPORTRANGE(""https://docs.google.com/spreadsheets/d/1SX6NBoVAgQJ6U1MVXOaj8PK2l7WJ3RER9xtqwdhxkhw/edit?usp=sharing"",""เพชรบุรี!I362"")"),0)</f>
        <v>0</v>
      </c>
      <c r="J467" s="219">
        <f ca="1">IFERROR(__xludf.DUMMYFUNCTION("IMPORTRANGE(""https://docs.google.com/spreadsheets/d/1SX6NBoVAgQJ6U1MVXOaj8PK2l7WJ3RER9xtqwdhxkhw/edit?usp=sharing"",""เพชรบุรี!J362"")"),0)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IFERROR(__xludf.DUMMYFUNCTION("IMPORTRANGE(""https://docs.google.com/spreadsheets/d/1SX6NBoVAgQJ6U1MVXOaj8PK2l7WJ3RER9xtqwdhxkhw/edit?usp=sharing"",""เพชรบุรี!I363"")"),0)</f>
        <v>0</v>
      </c>
      <c r="J468" s="219">
        <f ca="1">IFERROR(__xludf.DUMMYFUNCTION("IMPORTRANGE(""https://docs.google.com/spreadsheets/d/1SX6NBoVAgQJ6U1MVXOaj8PK2l7WJ3RER9xtqwdhxkhw/edit?usp=sharing"",""เพชรบุรี!J363"")"),0)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IFERROR(__xludf.DUMMYFUNCTION("IMPORTRANGE(""https://docs.google.com/spreadsheets/d/1SX6NBoVAgQJ6U1MVXOaj8PK2l7WJ3RER9xtqwdhxkhw/edit?usp=sharing"",""เพชรบุรี!I364"")"),0)</f>
        <v>0</v>
      </c>
      <c r="J469" s="219">
        <f ca="1">IFERROR(__xludf.DUMMYFUNCTION("IMPORTRANGE(""https://docs.google.com/spreadsheets/d/1SX6NBoVAgQJ6U1MVXOaj8PK2l7WJ3RER9xtqwdhxkhw/edit?usp=sharing"",""เพชรบุรี!J364"")"),0)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IFERROR(__xludf.DUMMYFUNCTION("IMPORTRANGE(""https://docs.google.com/spreadsheets/d/1SX6NBoVAgQJ6U1MVXOaj8PK2l7WJ3RER9xtqwdhxkhw/edit?usp=sharing"",""เพชรบุรี!I365"")"),0)</f>
        <v>0</v>
      </c>
      <c r="J470" s="219">
        <f ca="1">IFERROR(__xludf.DUMMYFUNCTION("IMPORTRANGE(""https://docs.google.com/spreadsheets/d/1SX6NBoVAgQJ6U1MVXOaj8PK2l7WJ3RER9xtqwdhxkhw/edit?usp=sharing"",""เพชรบุรี!J365"")"),0)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IFERROR(__xludf.DUMMYFUNCTION("IMPORTRANGE(""https://docs.google.com/spreadsheets/d/1SX6NBoVAgQJ6U1MVXOaj8PK2l7WJ3RER9xtqwdhxkhw/edit?usp=sharing"",""เพชรบุรี!I366"")"),0)</f>
        <v>0</v>
      </c>
      <c r="J471" s="219">
        <f ca="1">IFERROR(__xludf.DUMMYFUNCTION("IMPORTRANGE(""https://docs.google.com/spreadsheets/d/1SX6NBoVAgQJ6U1MVXOaj8PK2l7WJ3RER9xtqwdhxkhw/edit?usp=sharing"",""เพชรบุรี!J366"")"),0)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IFERROR(__xludf.DUMMYFUNCTION("IMPORTRANGE(""https://docs.google.com/spreadsheets/d/1SX6NBoVAgQJ6U1MVXOaj8PK2l7WJ3RER9xtqwdhxkhw/edit?usp=sharing"",""เพชรบุรี!I367"")"),0)</f>
        <v>0</v>
      </c>
      <c r="J472" s="219">
        <f ca="1">IFERROR(__xludf.DUMMYFUNCTION("IMPORTRANGE(""https://docs.google.com/spreadsheets/d/1SX6NBoVAgQJ6U1MVXOaj8PK2l7WJ3RER9xtqwdhxkhw/edit?usp=sharing"",""เพชรบุรี!J367"")"),0)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IFERROR(__xludf.DUMMYFUNCTION("IMPORTRANGE(""https://docs.google.com/spreadsheets/d/1SX6NBoVAgQJ6U1MVXOaj8PK2l7WJ3RER9xtqwdhxkhw/edit?usp=sharing"",""เพชรบุรี!I368"")"),2218)</f>
        <v>2218</v>
      </c>
      <c r="J473" s="428">
        <f ca="1">IFERROR(__xludf.DUMMYFUNCTION("IMPORTRANGE(""https://docs.google.com/spreadsheets/d/1SX6NBoVAgQJ6U1MVXOaj8PK2l7WJ3RER9xtqwdhxkhw/edit?usp=sharing"",""เพชรบุรี!J368"")"),0)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IFERROR(__xludf.DUMMYFUNCTION("IMPORTRANGE(""https://docs.google.com/spreadsheets/d/1SX6NBoVAgQJ6U1MVXOaj8PK2l7WJ3RER9xtqwdhxkhw/edit?usp=sharing"",""เพชรบุรี!I369"")"),311)</f>
        <v>311</v>
      </c>
      <c r="J474" s="428">
        <f ca="1">IFERROR(__xludf.DUMMYFUNCTION("IMPORTRANGE(""https://docs.google.com/spreadsheets/d/1SX6NBoVAgQJ6U1MVXOaj8PK2l7WJ3RER9xtqwdhxkhw/edit?usp=sharing"",""เพชรบุรี!J369"")"),0)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IFERROR(__xludf.DUMMYFUNCTION("IMPORTRANGE(""https://docs.google.com/spreadsheets/d/1SX6NBoVAgQJ6U1MVXOaj8PK2l7WJ3RER9xtqwdhxkhw/edit?usp=sharing"",""เพชรบุรี!I370"")"),0)</f>
        <v>0</v>
      </c>
      <c r="J475" s="219">
        <f ca="1">IFERROR(__xludf.DUMMYFUNCTION("IMPORTRANGE(""https://docs.google.com/spreadsheets/d/1SX6NBoVAgQJ6U1MVXOaj8PK2l7WJ3RER9xtqwdhxkhw/edit?usp=sharing"",""เพชรบุรี!J370"")"),0)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IFERROR(__xludf.DUMMYFUNCTION("IMPORTRANGE(""https://docs.google.com/spreadsheets/d/1SX6NBoVAgQJ6U1MVXOaj8PK2l7WJ3RER9xtqwdhxkhw/edit?usp=sharing"",""เพชรบุรี!I371"")"),0)</f>
        <v>0</v>
      </c>
      <c r="J476" s="219">
        <f ca="1">IFERROR(__xludf.DUMMYFUNCTION("IMPORTRANGE(""https://docs.google.com/spreadsheets/d/1SX6NBoVAgQJ6U1MVXOaj8PK2l7WJ3RER9xtqwdhxkhw/edit?usp=sharing"",""เพชรบุรี!J371"")"),0)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IFERROR(__xludf.DUMMYFUNCTION("IMPORTRANGE(""https://docs.google.com/spreadsheets/d/1SX6NBoVAgQJ6U1MVXOaj8PK2l7WJ3RER9xtqwdhxkhw/edit?usp=sharing"",""เพชรบุรี!I372"")"),0)</f>
        <v>0</v>
      </c>
      <c r="J477" s="219">
        <f ca="1">IFERROR(__xludf.DUMMYFUNCTION("IMPORTRANGE(""https://docs.google.com/spreadsheets/d/1SX6NBoVAgQJ6U1MVXOaj8PK2l7WJ3RER9xtqwdhxkhw/edit?usp=sharing"",""เพชรบุรี!J372"")"),0)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IFERROR(__xludf.DUMMYFUNCTION("IMPORTRANGE(""https://docs.google.com/spreadsheets/d/1SX6NBoVAgQJ6U1MVXOaj8PK2l7WJ3RER9xtqwdhxkhw/edit?usp=sharing"",""เพชรบุรี!I373"")"),0)</f>
        <v>0</v>
      </c>
      <c r="J478" s="219">
        <f ca="1">IFERROR(__xludf.DUMMYFUNCTION("IMPORTRANGE(""https://docs.google.com/spreadsheets/d/1SX6NBoVAgQJ6U1MVXOaj8PK2l7WJ3RER9xtqwdhxkhw/edit?usp=sharing"",""เพชรบุรี!J373"")"),0)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IFERROR(__xludf.DUMMYFUNCTION("IMPORTRANGE(""https://docs.google.com/spreadsheets/d/1SX6NBoVAgQJ6U1MVXOaj8PK2l7WJ3RER9xtqwdhxkhw/edit?usp=sharing"",""เพชรบุรี!I374"")"),0)</f>
        <v>0</v>
      </c>
      <c r="J479" s="219">
        <f ca="1">IFERROR(__xludf.DUMMYFUNCTION("IMPORTRANGE(""https://docs.google.com/spreadsheets/d/1SX6NBoVAgQJ6U1MVXOaj8PK2l7WJ3RER9xtqwdhxkhw/edit?usp=sharing"",""เพชรบุรี!J374"")"),0)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IFERROR(__xludf.DUMMYFUNCTION("IMPORTRANGE(""https://docs.google.com/spreadsheets/d/1SX6NBoVAgQJ6U1MVXOaj8PK2l7WJ3RER9xtqwdhxkhw/edit?usp=sharing"",""เพชรบุรี!I375"")"),0)</f>
        <v>0</v>
      </c>
      <c r="J480" s="219">
        <f ca="1">IFERROR(__xludf.DUMMYFUNCTION("IMPORTRANGE(""https://docs.google.com/spreadsheets/d/1SX6NBoVAgQJ6U1MVXOaj8PK2l7WJ3RER9xtqwdhxkhw/edit?usp=sharing"",""เพชรบุรี!J375"")"),0)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IFERROR(__xludf.DUMMYFUNCTION("IMPORTRANGE(""https://docs.google.com/spreadsheets/d/1SX6NBoVAgQJ6U1MVXOaj8PK2l7WJ3RER9xtqwdhxkhw/edit?usp=sharing"",""เพชรบุรี!I376"")"),2218)</f>
        <v>2218</v>
      </c>
      <c r="J481" s="428">
        <f ca="1">IFERROR(__xludf.DUMMYFUNCTION("IMPORTRANGE(""https://docs.google.com/spreadsheets/d/1SX6NBoVAgQJ6U1MVXOaj8PK2l7WJ3RER9xtqwdhxkhw/edit?usp=sharing"",""เพชรบุรี!J376"")"),0)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IFERROR(__xludf.DUMMYFUNCTION("IMPORTRANGE(""https://docs.google.com/spreadsheets/d/1SX6NBoVAgQJ6U1MVXOaj8PK2l7WJ3RER9xtqwdhxkhw/edit?usp=sharing"",""เพชรบุรี!I377"")"),311)</f>
        <v>311</v>
      </c>
      <c r="J482" s="428">
        <f ca="1">IFERROR(__xludf.DUMMYFUNCTION("IMPORTRANGE(""https://docs.google.com/spreadsheets/d/1SX6NBoVAgQJ6U1MVXOaj8PK2l7WJ3RER9xtqwdhxkhw/edit?usp=sharing"",""เพชรบุรี!J377"")"),0)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IFERROR(__xludf.DUMMYFUNCTION("IMPORTRANGE(""https://docs.google.com/spreadsheets/d/1SX6NBoVAgQJ6U1MVXOaj8PK2l7WJ3RER9xtqwdhxkhw/edit?usp=sharing"",""เพชรบุรี!I378"")"),0)</f>
        <v>0</v>
      </c>
      <c r="J483" s="219">
        <f ca="1">IFERROR(__xludf.DUMMYFUNCTION("IMPORTRANGE(""https://docs.google.com/spreadsheets/d/1SX6NBoVAgQJ6U1MVXOaj8PK2l7WJ3RER9xtqwdhxkhw/edit?usp=sharing"",""เพชรบุรี!J378"")"),0)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IFERROR(__xludf.DUMMYFUNCTION("IMPORTRANGE(""https://docs.google.com/spreadsheets/d/1SX6NBoVAgQJ6U1MVXOaj8PK2l7WJ3RER9xtqwdhxkhw/edit?usp=sharing"",""เพชรบุรี!I379"")"),0)</f>
        <v>0</v>
      </c>
      <c r="J484" s="219">
        <f ca="1">IFERROR(__xludf.DUMMYFUNCTION("IMPORTRANGE(""https://docs.google.com/spreadsheets/d/1SX6NBoVAgQJ6U1MVXOaj8PK2l7WJ3RER9xtqwdhxkhw/edit?usp=sharing"",""เพชรบุรี!J379"")"),0)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IFERROR(__xludf.DUMMYFUNCTION("IMPORTRANGE(""https://docs.google.com/spreadsheets/d/1SX6NBoVAgQJ6U1MVXOaj8PK2l7WJ3RER9xtqwdhxkhw/edit?usp=sharing"",""เพชรบุรี!I380"")"),0)</f>
        <v>0</v>
      </c>
      <c r="J485" s="219">
        <f ca="1">IFERROR(__xludf.DUMMYFUNCTION("IMPORTRANGE(""https://docs.google.com/spreadsheets/d/1SX6NBoVAgQJ6U1MVXOaj8PK2l7WJ3RER9xtqwdhxkhw/edit?usp=sharing"",""เพชรบุรี!J380"")"),0)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IFERROR(__xludf.DUMMYFUNCTION("IMPORTRANGE(""https://docs.google.com/spreadsheets/d/1SX6NBoVAgQJ6U1MVXOaj8PK2l7WJ3RER9xtqwdhxkhw/edit?usp=sharing"",""เพชรบุรี!I381"")"),0)</f>
        <v>0</v>
      </c>
      <c r="J486" s="219">
        <f ca="1">IFERROR(__xludf.DUMMYFUNCTION("IMPORTRANGE(""https://docs.google.com/spreadsheets/d/1SX6NBoVAgQJ6U1MVXOaj8PK2l7WJ3RER9xtqwdhxkhw/edit?usp=sharing"",""เพชรบุรี!J381"")"),0)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IFERROR(__xludf.DUMMYFUNCTION("IMPORTRANGE(""https://docs.google.com/spreadsheets/d/1SX6NBoVAgQJ6U1MVXOaj8PK2l7WJ3RER9xtqwdhxkhw/edit?usp=sharing"",""เพชรบุรี!I382"")"),0)</f>
        <v>0</v>
      </c>
      <c r="J487" s="428">
        <f ca="1">IFERROR(__xludf.DUMMYFUNCTION("IMPORTRANGE(""https://docs.google.com/spreadsheets/d/1SX6NBoVAgQJ6U1MVXOaj8PK2l7WJ3RER9xtqwdhxkhw/edit?usp=sharing"",""เพชรบุรี!J382"")"),0)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IFERROR(__xludf.DUMMYFUNCTION("IMPORTRANGE(""https://docs.google.com/spreadsheets/d/1SX6NBoVAgQJ6U1MVXOaj8PK2l7WJ3RER9xtqwdhxkhw/edit?usp=sharing"",""เพชรบุรี!I383"")"),0)</f>
        <v>0</v>
      </c>
      <c r="J488" s="428">
        <f ca="1">IFERROR(__xludf.DUMMYFUNCTION("IMPORTRANGE(""https://docs.google.com/spreadsheets/d/1SX6NBoVAgQJ6U1MVXOaj8PK2l7WJ3RER9xtqwdhxkhw/edit?usp=sharing"",""เพชรบุรี!J383"")"),0)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IFERROR(__xludf.DUMMYFUNCTION("IMPORTRANGE(""https://docs.google.com/spreadsheets/d/1SX6NBoVAgQJ6U1MVXOaj8PK2l7WJ3RER9xtqwdhxkhw/edit?usp=sharing"",""เพชรบุรี!I384"")"),0)</f>
        <v>0</v>
      </c>
      <c r="J489" s="219">
        <f ca="1">IFERROR(__xludf.DUMMYFUNCTION("IMPORTRANGE(""https://docs.google.com/spreadsheets/d/1SX6NBoVAgQJ6U1MVXOaj8PK2l7WJ3RER9xtqwdhxkhw/edit?usp=sharing"",""เพชรบุรี!J384"")"),0)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IFERROR(__xludf.DUMMYFUNCTION("IMPORTRANGE(""https://docs.google.com/spreadsheets/d/1SX6NBoVAgQJ6U1MVXOaj8PK2l7WJ3RER9xtqwdhxkhw/edit?usp=sharing"",""เพชรบุรี!I385"")"),0)</f>
        <v>0</v>
      </c>
      <c r="J490" s="219">
        <f ca="1">IFERROR(__xludf.DUMMYFUNCTION("IMPORTRANGE(""https://docs.google.com/spreadsheets/d/1SX6NBoVAgQJ6U1MVXOaj8PK2l7WJ3RER9xtqwdhxkhw/edit?usp=sharing"",""เพชรบุรี!J385"")"),0)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IFERROR(__xludf.DUMMYFUNCTION("IMPORTRANGE(""https://docs.google.com/spreadsheets/d/1SX6NBoVAgQJ6U1MVXOaj8PK2l7WJ3RER9xtqwdhxkhw/edit?usp=sharing"",""เพชรบุรี!I386"")"),0)</f>
        <v>0</v>
      </c>
      <c r="J491" s="219">
        <f ca="1">IFERROR(__xludf.DUMMYFUNCTION("IMPORTRANGE(""https://docs.google.com/spreadsheets/d/1SX6NBoVAgQJ6U1MVXOaj8PK2l7WJ3RER9xtqwdhxkhw/edit?usp=sharing"",""เพชรบุรี!J386"")"),0)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IFERROR(__xludf.DUMMYFUNCTION("IMPORTRANGE(""https://docs.google.com/spreadsheets/d/1SX6NBoVAgQJ6U1MVXOaj8PK2l7WJ3RER9xtqwdhxkhw/edit?usp=sharing"",""เพชรบุรี!I387"")"),0)</f>
        <v>0</v>
      </c>
      <c r="J492" s="219">
        <f ca="1">IFERROR(__xludf.DUMMYFUNCTION("IMPORTRANGE(""https://docs.google.com/spreadsheets/d/1SX6NBoVAgQJ6U1MVXOaj8PK2l7WJ3RER9xtqwdhxkhw/edit?usp=sharing"",""เพชรบุรี!J387"")"),0)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IFERROR(__xludf.DUMMYFUNCTION("IMPORTRANGE(""https://docs.google.com/spreadsheets/d/1SX6NBoVAgQJ6U1MVXOaj8PK2l7WJ3RER9xtqwdhxkhw/edit?usp=sharing"",""เพชรบุรี!I388"")"),0)</f>
        <v>0</v>
      </c>
      <c r="J493" s="219">
        <f ca="1">IFERROR(__xludf.DUMMYFUNCTION("IMPORTRANGE(""https://docs.google.com/spreadsheets/d/1SX6NBoVAgQJ6U1MVXOaj8PK2l7WJ3RER9xtqwdhxkhw/edit?usp=sharing"",""เพชรบุรี!J388"")"),0)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IFERROR(__xludf.DUMMYFUNCTION("IMPORTRANGE(""https://docs.google.com/spreadsheets/d/1SX6NBoVAgQJ6U1MVXOaj8PK2l7WJ3RER9xtqwdhxkhw/edit?usp=sharing"",""เพชรบุรี!I389"")"),0)</f>
        <v>0</v>
      </c>
      <c r="J494" s="444">
        <f ca="1">IFERROR(__xludf.DUMMYFUNCTION("IMPORTRANGE(""https://docs.google.com/spreadsheets/d/1SX6NBoVAgQJ6U1MVXOaj8PK2l7WJ3RER9xtqwdhxkhw/edit?usp=sharing"",""เพชรบุรี!J389"")"),0)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IFERROR(__xludf.DUMMYFUNCTION("IMPORTRANGE(""https://docs.google.com/spreadsheets/d/1SX6NBoVAgQJ6U1MVXOaj8PK2l7WJ3RER9xtqwdhxkhw/edit?usp=sharing"",""เพชรบุรี!I390"")"),0)</f>
        <v>0</v>
      </c>
      <c r="J495" s="444">
        <f ca="1">IFERROR(__xludf.DUMMYFUNCTION("IMPORTRANGE(""https://docs.google.com/spreadsheets/d/1SX6NBoVAgQJ6U1MVXOaj8PK2l7WJ3RER9xtqwdhxkhw/edit?usp=sharing"",""เพชรบุรี!J390"")"),0)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IFERROR(__xludf.DUMMYFUNCTION("IMPORTRANGE(""https://docs.google.com/spreadsheets/d/1SX6NBoVAgQJ6U1MVXOaj8PK2l7WJ3RER9xtqwdhxkhw/edit?usp=sharing"",""เพชรบุรี!I391"")"),0)</f>
        <v>0</v>
      </c>
      <c r="J496" s="444">
        <f ca="1">IFERROR(__xludf.DUMMYFUNCTION("IMPORTRANGE(""https://docs.google.com/spreadsheets/d/1SX6NBoVAgQJ6U1MVXOaj8PK2l7WJ3RER9xtqwdhxkhw/edit?usp=sharing"",""เพชรบุรี!J391"")"),0)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IFERROR(__xludf.DUMMYFUNCTION("IMPORTRANGE(""https://docs.google.com/spreadsheets/d/1SX6NBoVAgQJ6U1MVXOaj8PK2l7WJ3RER9xtqwdhxkhw/edit?usp=sharing"",""เพชรบุรี!I392"")"),500)</f>
        <v>500</v>
      </c>
      <c r="J497" s="451">
        <f ca="1">IFERROR(__xludf.DUMMYFUNCTION("IMPORTRANGE(""https://docs.google.com/spreadsheets/d/1SX6NBoVAgQJ6U1MVXOaj8PK2l7WJ3RER9xtqwdhxkhw/edit?usp=sharing"",""เพชรบุรี!J392"")"),0)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IFERROR(__xludf.DUMMYFUNCTION("IMPORTRANGE(""https://docs.google.com/spreadsheets/d/1SX6NBoVAgQJ6U1MVXOaj8PK2l7WJ3RER9xtqwdhxkhw/edit?usp=sharing"",""เพชรบุรี!I393"")"),500)</f>
        <v>500</v>
      </c>
      <c r="J498" s="428">
        <f ca="1">IFERROR(__xludf.DUMMYFUNCTION("IMPORTRANGE(""https://docs.google.com/spreadsheets/d/1SX6NBoVAgQJ6U1MVXOaj8PK2l7WJ3RER9xtqwdhxkhw/edit?usp=sharing"",""เพชรบุรี!J393"")"),0)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IFERROR(__xludf.DUMMYFUNCTION("IMPORTRANGE(""https://docs.google.com/spreadsheets/d/1SX6NBoVAgQJ6U1MVXOaj8PK2l7WJ3RER9xtqwdhxkhw/edit?usp=sharing"",""เพชรบุรี!I394"")"),93)</f>
        <v>93</v>
      </c>
      <c r="J499" s="428">
        <f ca="1">IFERROR(__xludf.DUMMYFUNCTION("IMPORTRANGE(""https://docs.google.com/spreadsheets/d/1SX6NBoVAgQJ6U1MVXOaj8PK2l7WJ3RER9xtqwdhxkhw/edit?usp=sharing"",""เพชรบุรี!J394"")"),0)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IFERROR(__xludf.DUMMYFUNCTION("IMPORTRANGE(""https://docs.google.com/spreadsheets/d/1SX6NBoVAgQJ6U1MVXOaj8PK2l7WJ3RER9xtqwdhxkhw/edit?usp=sharing"",""เพชรบุรี!I395"")"),0)</f>
        <v>0</v>
      </c>
      <c r="J500" s="194">
        <f ca="1">IFERROR(__xludf.DUMMYFUNCTION("IMPORTRANGE(""https://docs.google.com/spreadsheets/d/1SX6NBoVAgQJ6U1MVXOaj8PK2l7WJ3RER9xtqwdhxkhw/edit?usp=sharing"",""เพชรบุรี!J395"")"),0)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IFERROR(__xludf.DUMMYFUNCTION("IMPORTRANGE(""https://docs.google.com/spreadsheets/d/1SX6NBoVAgQJ6U1MVXOaj8PK2l7WJ3RER9xtqwdhxkhw/edit?usp=sharing"",""เพชรบุรี!I396"")"),0)</f>
        <v>0</v>
      </c>
      <c r="J501" s="194">
        <f ca="1">IFERROR(__xludf.DUMMYFUNCTION("IMPORTRANGE(""https://docs.google.com/spreadsheets/d/1SX6NBoVAgQJ6U1MVXOaj8PK2l7WJ3RER9xtqwdhxkhw/edit?usp=sharing"",""เพชรบุรี!J396"")"),0)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IFERROR(__xludf.DUMMYFUNCTION("IMPORTRANGE(""https://docs.google.com/spreadsheets/d/1SX6NBoVAgQJ6U1MVXOaj8PK2l7WJ3RER9xtqwdhxkhw/edit?usp=sharing"",""เพชรบุรี!I397"")"),0)</f>
        <v>0</v>
      </c>
      <c r="J502" s="219">
        <f ca="1">IFERROR(__xludf.DUMMYFUNCTION("IMPORTRANGE(""https://docs.google.com/spreadsheets/d/1SX6NBoVAgQJ6U1MVXOaj8PK2l7WJ3RER9xtqwdhxkhw/edit?usp=sharing"",""เพชรบุรี!J397"")"),0)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IFERROR(__xludf.DUMMYFUNCTION("IMPORTRANGE(""https://docs.google.com/spreadsheets/d/1SX6NBoVAgQJ6U1MVXOaj8PK2l7WJ3RER9xtqwdhxkhw/edit?usp=sharing"",""เพชรบุรี!I398"")"),0)</f>
        <v>0</v>
      </c>
      <c r="J503" s="219">
        <f ca="1">IFERROR(__xludf.DUMMYFUNCTION("IMPORTRANGE(""https://docs.google.com/spreadsheets/d/1SX6NBoVAgQJ6U1MVXOaj8PK2l7WJ3RER9xtqwdhxkhw/edit?usp=sharing"",""เพชรบุรี!J398"")"),0)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IFERROR(__xludf.DUMMYFUNCTION("IMPORTRANGE(""https://docs.google.com/spreadsheets/d/1SX6NBoVAgQJ6U1MVXOaj8PK2l7WJ3RER9xtqwdhxkhw/edit?usp=sharing"",""เพชรบุรี!I399"")"),0)</f>
        <v>0</v>
      </c>
      <c r="J504" s="219">
        <f ca="1">IFERROR(__xludf.DUMMYFUNCTION("IMPORTRANGE(""https://docs.google.com/spreadsheets/d/1SX6NBoVAgQJ6U1MVXOaj8PK2l7WJ3RER9xtqwdhxkhw/edit?usp=sharing"",""เพชรบุรี!J399"")"),0)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IFERROR(__xludf.DUMMYFUNCTION("IMPORTRANGE(""https://docs.google.com/spreadsheets/d/1SX6NBoVAgQJ6U1MVXOaj8PK2l7WJ3RER9xtqwdhxkhw/edit?usp=sharing"",""เพชรบุรี!I400"")"),0)</f>
        <v>0</v>
      </c>
      <c r="J505" s="219">
        <f ca="1">IFERROR(__xludf.DUMMYFUNCTION("IMPORTRANGE(""https://docs.google.com/spreadsheets/d/1SX6NBoVAgQJ6U1MVXOaj8PK2l7WJ3RER9xtqwdhxkhw/edit?usp=sharing"",""เพชรบุรี!J400"")"),0)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IFERROR(__xludf.DUMMYFUNCTION("IMPORTRANGE(""https://docs.google.com/spreadsheets/d/1SX6NBoVAgQJ6U1MVXOaj8PK2l7WJ3RER9xtqwdhxkhw/edit?usp=sharing"",""เพชรบุรี!I401"")"),0)</f>
        <v>0</v>
      </c>
      <c r="J506" s="219">
        <f ca="1">IFERROR(__xludf.DUMMYFUNCTION("IMPORTRANGE(""https://docs.google.com/spreadsheets/d/1SX6NBoVAgQJ6U1MVXOaj8PK2l7WJ3RER9xtqwdhxkhw/edit?usp=sharing"",""เพชรบุรี!J401"")"),0)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IFERROR(__xludf.DUMMYFUNCTION("IMPORTRANGE(""https://docs.google.com/spreadsheets/d/1SX6NBoVAgQJ6U1MVXOaj8PK2l7WJ3RER9xtqwdhxkhw/edit?usp=sharing"",""เพชรบุรี!I402"")"),0)</f>
        <v>0</v>
      </c>
      <c r="J507" s="219">
        <f ca="1">IFERROR(__xludf.DUMMYFUNCTION("IMPORTRANGE(""https://docs.google.com/spreadsheets/d/1SX6NBoVAgQJ6U1MVXOaj8PK2l7WJ3RER9xtqwdhxkhw/edit?usp=sharing"",""เพชรบุรี!J402"")"),0)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IFERROR(__xludf.DUMMYFUNCTION("IMPORTRANGE(""https://docs.google.com/spreadsheets/d/1SX6NBoVAgQJ6U1MVXOaj8PK2l7WJ3RER9xtqwdhxkhw/edit?usp=sharing"",""เพชรบุรี!I403"")"),0)</f>
        <v>0</v>
      </c>
      <c r="J508" s="194">
        <f ca="1">IFERROR(__xludf.DUMMYFUNCTION("IMPORTRANGE(""https://docs.google.com/spreadsheets/d/1SX6NBoVAgQJ6U1MVXOaj8PK2l7WJ3RER9xtqwdhxkhw/edit?usp=sharing"",""เพชรบุรี!J403"")"),0)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IFERROR(__xludf.DUMMYFUNCTION("IMPORTRANGE(""https://docs.google.com/spreadsheets/d/1SX6NBoVAgQJ6U1MVXOaj8PK2l7WJ3RER9xtqwdhxkhw/edit?usp=sharing"",""เพชรบุรี!I404"")"),0)</f>
        <v>0</v>
      </c>
      <c r="J509" s="194">
        <f ca="1">IFERROR(__xludf.DUMMYFUNCTION("IMPORTRANGE(""https://docs.google.com/spreadsheets/d/1SX6NBoVAgQJ6U1MVXOaj8PK2l7WJ3RER9xtqwdhxkhw/edit?usp=sharing"",""เพชรบุรี!J404"")"),0)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IFERROR(__xludf.DUMMYFUNCTION("IMPORTRANGE(""https://docs.google.com/spreadsheets/d/1SX6NBoVAgQJ6U1MVXOaj8PK2l7WJ3RER9xtqwdhxkhw/edit?usp=sharing"",""เพชรบุรี!I405"")"),0)</f>
        <v>0</v>
      </c>
      <c r="J510" s="219">
        <f ca="1">IFERROR(__xludf.DUMMYFUNCTION("IMPORTRANGE(""https://docs.google.com/spreadsheets/d/1SX6NBoVAgQJ6U1MVXOaj8PK2l7WJ3RER9xtqwdhxkhw/edit?usp=sharing"",""เพชรบุรี!J405"")"),0)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IFERROR(__xludf.DUMMYFUNCTION("IMPORTRANGE(""https://docs.google.com/spreadsheets/d/1SX6NBoVAgQJ6U1MVXOaj8PK2l7WJ3RER9xtqwdhxkhw/edit?usp=sharing"",""เพชรบุรี!I406"")"),0)</f>
        <v>0</v>
      </c>
      <c r="J511" s="219">
        <f ca="1">IFERROR(__xludf.DUMMYFUNCTION("IMPORTRANGE(""https://docs.google.com/spreadsheets/d/1SX6NBoVAgQJ6U1MVXOaj8PK2l7WJ3RER9xtqwdhxkhw/edit?usp=sharing"",""เพชรบุรี!J406"")"),0)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IFERROR(__xludf.DUMMYFUNCTION("IMPORTRANGE(""https://docs.google.com/spreadsheets/d/1SX6NBoVAgQJ6U1MVXOaj8PK2l7WJ3RER9xtqwdhxkhw/edit?usp=sharing"",""เพชรบุรี!I407"")"),0)</f>
        <v>0</v>
      </c>
      <c r="J512" s="219">
        <f ca="1">IFERROR(__xludf.DUMMYFUNCTION("IMPORTRANGE(""https://docs.google.com/spreadsheets/d/1SX6NBoVAgQJ6U1MVXOaj8PK2l7WJ3RER9xtqwdhxkhw/edit?usp=sharing"",""เพชรบุรี!J407"")"),0)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IFERROR(__xludf.DUMMYFUNCTION("IMPORTRANGE(""https://docs.google.com/spreadsheets/d/1SX6NBoVAgQJ6U1MVXOaj8PK2l7WJ3RER9xtqwdhxkhw/edit?usp=sharing"",""เพชรบุรี!I408"")"),0)</f>
        <v>0</v>
      </c>
      <c r="J513" s="219">
        <f ca="1">IFERROR(__xludf.DUMMYFUNCTION("IMPORTRANGE(""https://docs.google.com/spreadsheets/d/1SX6NBoVAgQJ6U1MVXOaj8PK2l7WJ3RER9xtqwdhxkhw/edit?usp=sharing"",""เพชรบุรี!J408"")"),0)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IFERROR(__xludf.DUMMYFUNCTION("IMPORTRANGE(""https://docs.google.com/spreadsheets/d/1SX6NBoVAgQJ6U1MVXOaj8PK2l7WJ3RER9xtqwdhxkhw/edit?usp=sharing"",""เพชรบุรี!I409"")"),0)</f>
        <v>0</v>
      </c>
      <c r="J514" s="219">
        <f ca="1">IFERROR(__xludf.DUMMYFUNCTION("IMPORTRANGE(""https://docs.google.com/spreadsheets/d/1SX6NBoVAgQJ6U1MVXOaj8PK2l7WJ3RER9xtqwdhxkhw/edit?usp=sharing"",""เพชรบุรี!J409"")"),0)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IFERROR(__xludf.DUMMYFUNCTION("IMPORTRANGE(""https://docs.google.com/spreadsheets/d/1SX6NBoVAgQJ6U1MVXOaj8PK2l7WJ3RER9xtqwdhxkhw/edit?usp=sharing"",""เพชรบุรี!I410"")"),0)</f>
        <v>0</v>
      </c>
      <c r="J515" s="219">
        <f ca="1">IFERROR(__xludf.DUMMYFUNCTION("IMPORTRANGE(""https://docs.google.com/spreadsheets/d/1SX6NBoVAgQJ6U1MVXOaj8PK2l7WJ3RER9xtqwdhxkhw/edit?usp=sharing"",""เพชรบุรี!J410"")"),0)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IFERROR(__xludf.DUMMYFUNCTION("IMPORTRANGE(""https://docs.google.com/spreadsheets/d/1SX6NBoVAgQJ6U1MVXOaj8PK2l7WJ3RER9xtqwdhxkhw/edit?usp=sharing"",""เพชรบุรี!I411"")"),0)</f>
        <v>0</v>
      </c>
      <c r="J516" s="291">
        <f ca="1">IFERROR(__xludf.DUMMYFUNCTION("IMPORTRANGE(""https://docs.google.com/spreadsheets/d/1SX6NBoVAgQJ6U1MVXOaj8PK2l7WJ3RER9xtqwdhxkhw/edit?usp=sharing"",""เพชรบุรี!J411"")"),0)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IFERROR(__xludf.DUMMYFUNCTION("IMPORTRANGE(""https://docs.google.com/spreadsheets/d/1SX6NBoVAgQJ6U1MVXOaj8PK2l7WJ3RER9xtqwdhxkhw/edit?usp=sharing"",""เพชรบุรี!I412"")"),0)</f>
        <v>0</v>
      </c>
      <c r="J517" s="304">
        <f ca="1">IFERROR(__xludf.DUMMYFUNCTION("IMPORTRANGE(""https://docs.google.com/spreadsheets/d/1SX6NBoVAgQJ6U1MVXOaj8PK2l7WJ3RER9xtqwdhxkhw/edit?usp=sharing"",""เพชรบุรี!J412"")"),0)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IFERROR(__xludf.DUMMYFUNCTION("IMPORTRANGE(""https://docs.google.com/spreadsheets/d/1SX6NBoVAgQJ6U1MVXOaj8PK2l7WJ3RER9xtqwdhxkhw/edit?usp=sharing"",""เพชรบุรี!I413"")"),0)</f>
        <v>0</v>
      </c>
      <c r="J518" s="304">
        <f ca="1">IFERROR(__xludf.DUMMYFUNCTION("IMPORTRANGE(""https://docs.google.com/spreadsheets/d/1SX6NBoVAgQJ6U1MVXOaj8PK2l7WJ3RER9xtqwdhxkhw/edit?usp=sharing"",""เพชรบุรี!J413"")"),0)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IFERROR(__xludf.DUMMYFUNCTION("IMPORTRANGE(""https://docs.google.com/spreadsheets/d/1SX6NBoVAgQJ6U1MVXOaj8PK2l7WJ3RER9xtqwdhxkhw/edit?usp=sharing"",""เพชรบุรี!I414"")"),0)</f>
        <v>0</v>
      </c>
      <c r="J519" s="218">
        <f ca="1">IFERROR(__xludf.DUMMYFUNCTION("IMPORTRANGE(""https://docs.google.com/spreadsheets/d/1SX6NBoVAgQJ6U1MVXOaj8PK2l7WJ3RER9xtqwdhxkhw/edit?usp=sharing"",""เพชรบุรี!J414"")"),0)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IFERROR(__xludf.DUMMYFUNCTION("IMPORTRANGE(""https://docs.google.com/spreadsheets/d/1SX6NBoVAgQJ6U1MVXOaj8PK2l7WJ3RER9xtqwdhxkhw/edit?usp=sharing"",""เพชรบุรี!I415"")"),0)</f>
        <v>0</v>
      </c>
      <c r="J520" s="218">
        <f ca="1">IFERROR(__xludf.DUMMYFUNCTION("IMPORTRANGE(""https://docs.google.com/spreadsheets/d/1SX6NBoVAgQJ6U1MVXOaj8PK2l7WJ3RER9xtqwdhxkhw/edit?usp=sharing"",""เพชรบุรี!J415"")"),0)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IFERROR(__xludf.DUMMYFUNCTION("IMPORTRANGE(""https://docs.google.com/spreadsheets/d/1SX6NBoVAgQJ6U1MVXOaj8PK2l7WJ3RER9xtqwdhxkhw/edit?usp=sharing"",""เพชรบุรี!I416"")"),0)</f>
        <v>0</v>
      </c>
      <c r="J521" s="218">
        <f ca="1">IFERROR(__xludf.DUMMYFUNCTION("IMPORTRANGE(""https://docs.google.com/spreadsheets/d/1SX6NBoVAgQJ6U1MVXOaj8PK2l7WJ3RER9xtqwdhxkhw/edit?usp=sharing"",""เพชรบุรี!J416"")"),0)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IFERROR(__xludf.DUMMYFUNCTION("IMPORTRANGE(""https://docs.google.com/spreadsheets/d/1SX6NBoVAgQJ6U1MVXOaj8PK2l7WJ3RER9xtqwdhxkhw/edit?usp=sharing"",""เพชรบุรี!I417"")"),0)</f>
        <v>0</v>
      </c>
      <c r="J522" s="218">
        <f ca="1">IFERROR(__xludf.DUMMYFUNCTION("IMPORTRANGE(""https://docs.google.com/spreadsheets/d/1SX6NBoVAgQJ6U1MVXOaj8PK2l7WJ3RER9xtqwdhxkhw/edit?usp=sharing"",""เพชรบุรี!J417"")"),0)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IFERROR(__xludf.DUMMYFUNCTION("IMPORTRANGE(""https://docs.google.com/spreadsheets/d/1SX6NBoVAgQJ6U1MVXOaj8PK2l7WJ3RER9xtqwdhxkhw/edit?usp=sharing"",""เพชรบุรี!I418"")"),0)</f>
        <v>0</v>
      </c>
      <c r="J523" s="218">
        <f ca="1">IFERROR(__xludf.DUMMYFUNCTION("IMPORTRANGE(""https://docs.google.com/spreadsheets/d/1SX6NBoVAgQJ6U1MVXOaj8PK2l7WJ3RER9xtqwdhxkhw/edit?usp=sharing"",""เพชรบุรี!J418"")"),0)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IFERROR(__xludf.DUMMYFUNCTION("IMPORTRANGE(""https://docs.google.com/spreadsheets/d/1SX6NBoVAgQJ6U1MVXOaj8PK2l7WJ3RER9xtqwdhxkhw/edit?usp=sharing"",""เพชรบุรี!I419"")"),0)</f>
        <v>0</v>
      </c>
      <c r="J524" s="218">
        <f ca="1">IFERROR(__xludf.DUMMYFUNCTION("IMPORTRANGE(""https://docs.google.com/spreadsheets/d/1SX6NBoVAgQJ6U1MVXOaj8PK2l7WJ3RER9xtqwdhxkhw/edit?usp=sharing"",""เพชรบุรี!J419"")"),0)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IFERROR(__xludf.DUMMYFUNCTION("IMPORTRANGE(""https://docs.google.com/spreadsheets/d/1SX6NBoVAgQJ6U1MVXOaj8PK2l7WJ3RER9xtqwdhxkhw/edit?usp=sharing"",""เพชรบุรี!I420"")"),0)</f>
        <v>0</v>
      </c>
      <c r="J525" s="304">
        <f ca="1">IFERROR(__xludf.DUMMYFUNCTION("IMPORTRANGE(""https://docs.google.com/spreadsheets/d/1SX6NBoVAgQJ6U1MVXOaj8PK2l7WJ3RER9xtqwdhxkhw/edit?usp=sharing"",""เพชรบุรี!J420"")"),0)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IFERROR(__xludf.DUMMYFUNCTION("IMPORTRANGE(""https://docs.google.com/spreadsheets/d/1SX6NBoVAgQJ6U1MVXOaj8PK2l7WJ3RER9xtqwdhxkhw/edit?usp=sharing"",""เพชรบุรี!I421"")"),0)</f>
        <v>0</v>
      </c>
      <c r="J526" s="304">
        <f ca="1">IFERROR(__xludf.DUMMYFUNCTION("IMPORTRANGE(""https://docs.google.com/spreadsheets/d/1SX6NBoVAgQJ6U1MVXOaj8PK2l7WJ3RER9xtqwdhxkhw/edit?usp=sharing"",""เพชรบุรี!J421"")"),0)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IFERROR(__xludf.DUMMYFUNCTION("IMPORTRANGE(""https://docs.google.com/spreadsheets/d/1SX6NBoVAgQJ6U1MVXOaj8PK2l7WJ3RER9xtqwdhxkhw/edit?usp=sharing"",""เพชรบุรี!I422"")"),0)</f>
        <v>0</v>
      </c>
      <c r="J527" s="219">
        <f ca="1">IFERROR(__xludf.DUMMYFUNCTION("IMPORTRANGE(""https://docs.google.com/spreadsheets/d/1SX6NBoVAgQJ6U1MVXOaj8PK2l7WJ3RER9xtqwdhxkhw/edit?usp=sharing"",""เพชรบุรี!J422"")"),0)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IFERROR(__xludf.DUMMYFUNCTION("IMPORTRANGE(""https://docs.google.com/spreadsheets/d/1SX6NBoVAgQJ6U1MVXOaj8PK2l7WJ3RER9xtqwdhxkhw/edit?usp=sharing"",""เพชรบุรี!I423"")"),0)</f>
        <v>0</v>
      </c>
      <c r="J528" s="219">
        <f ca="1">IFERROR(__xludf.DUMMYFUNCTION("IMPORTRANGE(""https://docs.google.com/spreadsheets/d/1SX6NBoVAgQJ6U1MVXOaj8PK2l7WJ3RER9xtqwdhxkhw/edit?usp=sharing"",""เพชรบุรี!J423"")"),0)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IFERROR(__xludf.DUMMYFUNCTION("IMPORTRANGE(""https://docs.google.com/spreadsheets/d/1SX6NBoVAgQJ6U1MVXOaj8PK2l7WJ3RER9xtqwdhxkhw/edit?usp=sharing"",""เพชรบุรี!I424"")"),0)</f>
        <v>0</v>
      </c>
      <c r="J529" s="219">
        <f ca="1">IFERROR(__xludf.DUMMYFUNCTION("IMPORTRANGE(""https://docs.google.com/spreadsheets/d/1SX6NBoVAgQJ6U1MVXOaj8PK2l7WJ3RER9xtqwdhxkhw/edit?usp=sharing"",""เพชรบุรี!J424"")"),0)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IFERROR(__xludf.DUMMYFUNCTION("IMPORTRANGE(""https://docs.google.com/spreadsheets/d/1SX6NBoVAgQJ6U1MVXOaj8PK2l7WJ3RER9xtqwdhxkhw/edit?usp=sharing"",""เพชรบุรี!I425"")"),0)</f>
        <v>0</v>
      </c>
      <c r="J530" s="219">
        <f ca="1">IFERROR(__xludf.DUMMYFUNCTION("IMPORTRANGE(""https://docs.google.com/spreadsheets/d/1SX6NBoVAgQJ6U1MVXOaj8PK2l7WJ3RER9xtqwdhxkhw/edit?usp=sharing"",""เพชรบุรี!J425"")"),0)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IFERROR(__xludf.DUMMYFUNCTION("IMPORTRANGE(""https://docs.google.com/spreadsheets/d/1SX6NBoVAgQJ6U1MVXOaj8PK2l7WJ3RER9xtqwdhxkhw/edit?usp=sharing"",""เพชรบุรี!I426"")"),0)</f>
        <v>0</v>
      </c>
      <c r="J531" s="219">
        <f ca="1">IFERROR(__xludf.DUMMYFUNCTION("IMPORTRANGE(""https://docs.google.com/spreadsheets/d/1SX6NBoVAgQJ6U1MVXOaj8PK2l7WJ3RER9xtqwdhxkhw/edit?usp=sharing"",""เพชรบุรี!J426"")"),0)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IFERROR(__xludf.DUMMYFUNCTION("IMPORTRANGE(""https://docs.google.com/spreadsheets/d/1SX6NBoVAgQJ6U1MVXOaj8PK2l7WJ3RER9xtqwdhxkhw/edit?usp=sharing"",""เพชรบุรี!I427"")"),0)</f>
        <v>0</v>
      </c>
      <c r="J532" s="472">
        <f ca="1">IFERROR(__xludf.DUMMYFUNCTION("IMPORTRANGE(""https://docs.google.com/spreadsheets/d/1SX6NBoVAgQJ6U1MVXOaj8PK2l7WJ3RER9xtqwdhxkhw/edit?usp=sharing"",""เพชรบุรี!J427"")"),0)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IFERROR(__xludf.DUMMYFUNCTION("IMPORTRANGE(""https://docs.google.com/spreadsheets/d/1SX6NBoVAgQJ6U1MVXOaj8PK2l7WJ3RER9xtqwdhxkhw/edit?usp=sharing"",""เพชรบุรี!I428"")"),22)</f>
        <v>22</v>
      </c>
      <c r="J533" s="420">
        <f ca="1">IFERROR(__xludf.DUMMYFUNCTION("IMPORTRANGE(""https://docs.google.com/spreadsheets/d/1SX6NBoVAgQJ6U1MVXOaj8PK2l7WJ3RER9xtqwdhxkhw/edit?usp=sharing"",""เพชรบุรี!J428"")"),22)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IFERROR(__xludf.DUMMYFUNCTION("IMPORTRANGE(""https://docs.google.com/spreadsheets/d/1SX6NBoVAgQJ6U1MVXOaj8PK2l7WJ3RER9xtqwdhxkhw/edit?usp=sharing"",""เพชรบุรี!L428"")"),34340)</f>
        <v>34340</v>
      </c>
      <c r="M533" s="422"/>
      <c r="N533" s="422">
        <f ca="1">IFERROR(__xludf.DUMMYFUNCTION("IMPORTRANGE(""https://docs.google.com/spreadsheets/d/1SX6NBoVAgQJ6U1MVXOaj8PK2l7WJ3RER9xtqwdhxkhw/edit?usp=sharing"",""เพชรบุรี!M428"")"),18805)</f>
        <v>18805</v>
      </c>
      <c r="O533" s="422">
        <f t="shared" ref="O533:O537" ca="1" si="118">+IF(L533&gt;0,N533*100/L533,0)</f>
        <v>54.761211415259176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IFERROR(__xludf.DUMMYFUNCTION("IMPORTRANGE(""https://docs.google.com/spreadsheets/d/1SX6NBoVAgQJ6U1MVXOaj8PK2l7WJ3RER9xtqwdhxkhw/edit?usp=sharing"",""เพชรบุรี!L429"")"),0)</f>
        <v>0</v>
      </c>
      <c r="M534" s="196"/>
      <c r="N534" s="198">
        <f ca="1">IFERROR(__xludf.DUMMYFUNCTION("IMPORTRANGE(""https://docs.google.com/spreadsheets/d/1SX6NBoVAgQJ6U1MVXOaj8PK2l7WJ3RER9xtqwdhxkhw/edit?usp=sharing"",""เพชรบุรี!M429"")"),0)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IFERROR(__xludf.DUMMYFUNCTION("IMPORTRANGE(""https://docs.google.com/spreadsheets/d/1SX6NBoVAgQJ6U1MVXOaj8PK2l7WJ3RER9xtqwdhxkhw/edit?usp=sharing"",""เพชรบุรี!L430"")"),34340)</f>
        <v>34340</v>
      </c>
      <c r="M535" s="196"/>
      <c r="N535" s="198">
        <f ca="1">IFERROR(__xludf.DUMMYFUNCTION("IMPORTRANGE(""https://docs.google.com/spreadsheets/d/1SX6NBoVAgQJ6U1MVXOaj8PK2l7WJ3RER9xtqwdhxkhw/edit?usp=sharing"",""เพชรบุรี!M430"")"),18805)</f>
        <v>18805</v>
      </c>
      <c r="O535" s="198">
        <f t="shared" ca="1" si="118"/>
        <v>54.761211415259176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IFERROR(__xludf.DUMMYFUNCTION("IMPORTRANGE(""https://docs.google.com/spreadsheets/d/1SX6NBoVAgQJ6U1MVXOaj8PK2l7WJ3RER9xtqwdhxkhw/edit?usp=sharing"",""เพชรบุรี!L431"")"),0)</f>
        <v>0</v>
      </c>
      <c r="M536" s="198"/>
      <c r="N536" s="198">
        <f ca="1">IFERROR(__xludf.DUMMYFUNCTION("IMPORTRANGE(""https://docs.google.com/spreadsheets/d/1SX6NBoVAgQJ6U1MVXOaj8PK2l7WJ3RER9xtqwdhxkhw/edit?usp=sharing"",""เพชรบุรี!M431"")"),0)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IFERROR(__xludf.DUMMYFUNCTION("IMPORTRANGE(""https://docs.google.com/spreadsheets/d/1SX6NBoVAgQJ6U1MVXOaj8PK2l7WJ3RER9xtqwdhxkhw/edit?usp=sharing"",""เพชรบุรี!L432"")"),34340)</f>
        <v>34340</v>
      </c>
      <c r="M537" s="198"/>
      <c r="N537" s="198">
        <f ca="1">IFERROR(__xludf.DUMMYFUNCTION("IMPORTRANGE(""https://docs.google.com/spreadsheets/d/1SX6NBoVAgQJ6U1MVXOaj8PK2l7WJ3RER9xtqwdhxkhw/edit?usp=sharing"",""เพชรบุรี!M432"")"),18805)</f>
        <v>18805</v>
      </c>
      <c r="O537" s="198">
        <f t="shared" ca="1" si="118"/>
        <v>54.761211415259176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IFERROR(__xludf.DUMMYFUNCTION("IMPORTRANGE(""https://docs.google.com/spreadsheets/d/1SX6NBoVAgQJ6U1MVXOaj8PK2l7WJ3RER9xtqwdhxkhw/edit?usp=sharing"",""เพชรบุรี!M433"")"),18805)</f>
        <v>18805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IFERROR(__xludf.DUMMYFUNCTION("IMPORTRANGE(""https://docs.google.com/spreadsheets/d/1SX6NBoVAgQJ6U1MVXOaj8PK2l7WJ3RER9xtqwdhxkhw/edit?usp=sharing"",""เพชรบุรี!M434"")"),0)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IFERROR(__xludf.DUMMYFUNCTION("IMPORTRANGE(""https://docs.google.com/spreadsheets/d/1SX6NBoVAgQJ6U1MVXOaj8PK2l7WJ3RER9xtqwdhxkhw/edit?usp=sharing"",""เพชรบุรี!M435"")"),0)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IFERROR(__xludf.DUMMYFUNCTION("IMPORTRANGE(""https://docs.google.com/spreadsheets/d/1SX6NBoVAgQJ6U1MVXOaj8PK2l7WJ3RER9xtqwdhxkhw/edit?usp=sharing"",""เพชรบุรี!M436"")"),0)</f>
        <v>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IFERROR(__xludf.DUMMYFUNCTION("IMPORTRANGE(""https://docs.google.com/spreadsheets/d/1SX6NBoVAgQJ6U1MVXOaj8PK2l7WJ3RER9xtqwdhxkhw/edit?usp=sharing"",""เพชรบุรี!J438"")"),0)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IFERROR(__xludf.DUMMYFUNCTION("IMPORTRANGE(""https://docs.google.com/spreadsheets/d/1SX6NBoVAgQJ6U1MVXOaj8PK2l7WJ3RER9xtqwdhxkhw/edit?usp=sharing"",""เพชรบุรี!J439"")"),1)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IFERROR(__xludf.DUMMYFUNCTION("IMPORTRANGE(""https://docs.google.com/spreadsheets/d/1SX6NBoVAgQJ6U1MVXOaj8PK2l7WJ3RER9xtqwdhxkhw/edit?usp=sharing"",""เพชรบุรี!J440"")"),1)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IFERROR(__xludf.DUMMYFUNCTION("IMPORTRANGE(""https://docs.google.com/spreadsheets/d/1SX6NBoVAgQJ6U1MVXOaj8PK2l7WJ3RER9xtqwdhxkhw/edit?usp=sharing"",""เพชรบุรี!J441"")"),1)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IFERROR(__xludf.DUMMYFUNCTION("IMPORTRANGE(""https://docs.google.com/spreadsheets/d/1SX6NBoVAgQJ6U1MVXOaj8PK2l7WJ3RER9xtqwdhxkhw/edit?usp=sharing"",""เพชรบุรี!I442"")"),22)</f>
        <v>22</v>
      </c>
      <c r="J547" s="219">
        <f ca="1">IFERROR(__xludf.DUMMYFUNCTION("IMPORTRANGE(""https://docs.google.com/spreadsheets/d/1SX6NBoVAgQJ6U1MVXOaj8PK2l7WJ3RER9xtqwdhxkhw/edit?usp=sharing"",""เพชรบุรี!J442"")"),22)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IFERROR(__xludf.DUMMYFUNCTION("IMPORTRANGE(""https://docs.google.com/spreadsheets/d/1SX6NBoVAgQJ6U1MVXOaj8PK2l7WJ3RER9xtqwdhxkhw/edit?usp=sharing"",""เพชรบุรี!J166"")"),0)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IFERROR(__xludf.DUMMYFUNCTION("IMPORTRANGE(""https://docs.google.com/spreadsheets/d/1SX6NBoVAgQJ6U1MVXOaj8PK2l7WJ3RER9xtqwdhxkhw/edit?usp=sharing"",""เพชรบุรี!J444"")"),0)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IFERROR(__xludf.DUMMYFUNCTION("IMPORTRANGE(""https://docs.google.com/spreadsheets/d/1SX6NBoVAgQJ6U1MVXOaj8PK2l7WJ3RER9xtqwdhxkhw/edit?usp=sharing"",""เพชรบุรี!J445"")"),0)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IFERROR(__xludf.DUMMYFUNCTION("IMPORTRANGE(""https://docs.google.com/spreadsheets/d/1SX6NBoVAgQJ6U1MVXOaj8PK2l7WJ3RER9xtqwdhxkhw/edit?usp=sharing"",""เพชรบุรี!I446"")"),0)</f>
        <v>0</v>
      </c>
      <c r="J551" s="420">
        <f ca="1">IFERROR(__xludf.DUMMYFUNCTION("IMPORTRANGE(""https://docs.google.com/spreadsheets/d/1SX6NBoVAgQJ6U1MVXOaj8PK2l7WJ3RER9xtqwdhxkhw/edit?usp=sharing"",""เพชรบุรี!J446"")"),0)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IFERROR(__xludf.DUMMYFUNCTION("IMPORTRANGE(""https://docs.google.com/spreadsheets/d/1SX6NBoVAgQJ6U1MVXOaj8PK2l7WJ3RER9xtqwdhxkhw/edit?usp=sharing"",""เพชรบุรี!L446"")"),0)</f>
        <v>0</v>
      </c>
      <c r="M551" s="422"/>
      <c r="N551" s="422">
        <f ca="1">IFERROR(__xludf.DUMMYFUNCTION("IMPORTRANGE(""https://docs.google.com/spreadsheets/d/1SX6NBoVAgQJ6U1MVXOaj8PK2l7WJ3RER9xtqwdhxkhw/edit?usp=sharing"",""เพชรบุรี!M446"")"),0)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IFERROR(__xludf.DUMMYFUNCTION("IMPORTRANGE(""https://docs.google.com/spreadsheets/d/1SX6NBoVAgQJ6U1MVXOaj8PK2l7WJ3RER9xtqwdhxkhw/edit?usp=sharing"",""เพชรบุรี!L447"")"),0)</f>
        <v>0</v>
      </c>
      <c r="M552" s="196"/>
      <c r="N552" s="198">
        <f ca="1">IFERROR(__xludf.DUMMYFUNCTION("IMPORTRANGE(""https://docs.google.com/spreadsheets/d/1SX6NBoVAgQJ6U1MVXOaj8PK2l7WJ3RER9xtqwdhxkhw/edit?usp=sharing"",""เพชรบุรี!M447"")"),0)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IFERROR(__xludf.DUMMYFUNCTION("IMPORTRANGE(""https://docs.google.com/spreadsheets/d/1SX6NBoVAgQJ6U1MVXOaj8PK2l7WJ3RER9xtqwdhxkhw/edit?usp=sharing"",""เพชรบุรี!L448"")"),0)</f>
        <v>0</v>
      </c>
      <c r="M553" s="196"/>
      <c r="N553" s="198">
        <f ca="1">IFERROR(__xludf.DUMMYFUNCTION("IMPORTRANGE(""https://docs.google.com/spreadsheets/d/1SX6NBoVAgQJ6U1MVXOaj8PK2l7WJ3RER9xtqwdhxkhw/edit?usp=sharing"",""เพชรบุรี!M448"")"),0)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IFERROR(__xludf.DUMMYFUNCTION("IMPORTRANGE(""https://docs.google.com/spreadsheets/d/1SX6NBoVAgQJ6U1MVXOaj8PK2l7WJ3RER9xtqwdhxkhw/edit?usp=sharing"",""เพชรบุรี!L449"")"),0)</f>
        <v>0</v>
      </c>
      <c r="M554" s="198"/>
      <c r="N554" s="198">
        <f ca="1">IFERROR(__xludf.DUMMYFUNCTION("IMPORTRANGE(""https://docs.google.com/spreadsheets/d/1SX6NBoVAgQJ6U1MVXOaj8PK2l7WJ3RER9xtqwdhxkhw/edit?usp=sharing"",""เพชรบุรี!M449"")"),0)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IFERROR(__xludf.DUMMYFUNCTION("IMPORTRANGE(""https://docs.google.com/spreadsheets/d/1SX6NBoVAgQJ6U1MVXOaj8PK2l7WJ3RER9xtqwdhxkhw/edit?usp=sharing"",""เพชรบุรี!L450"")"),0)</f>
        <v>0</v>
      </c>
      <c r="M555" s="198"/>
      <c r="N555" s="198">
        <f ca="1">IFERROR(__xludf.DUMMYFUNCTION("IMPORTRANGE(""https://docs.google.com/spreadsheets/d/1SX6NBoVAgQJ6U1MVXOaj8PK2l7WJ3RER9xtqwdhxkhw/edit?usp=sharing"",""เพชรบุรี!M450"")"),0)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IFERROR(__xludf.DUMMYFUNCTION("IMPORTRANGE(""https://docs.google.com/spreadsheets/d/1SX6NBoVAgQJ6U1MVXOaj8PK2l7WJ3RER9xtqwdhxkhw/edit?usp=sharing"",""เพชรบุรี!M451"")"),0)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IFERROR(__xludf.DUMMYFUNCTION("IMPORTRANGE(""https://docs.google.com/spreadsheets/d/1SX6NBoVAgQJ6U1MVXOaj8PK2l7WJ3RER9xtqwdhxkhw/edit?usp=sharing"",""เพชรบุรี!M452"")"),0)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IFERROR(__xludf.DUMMYFUNCTION("IMPORTRANGE(""https://docs.google.com/spreadsheets/d/1SX6NBoVAgQJ6U1MVXOaj8PK2l7WJ3RER9xtqwdhxkhw/edit?usp=sharing"",""เพชรบุรี!M453"")"),0)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IFERROR(__xludf.DUMMYFUNCTION("IMPORTRANGE(""https://docs.google.com/spreadsheets/d/1SX6NBoVAgQJ6U1MVXOaj8PK2l7WJ3RER9xtqwdhxkhw/edit?usp=sharing"",""เพชรบุรี!M454"")"),0)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IFERROR(__xludf.DUMMYFUNCTION("IMPORTRANGE(""https://docs.google.com/spreadsheets/d/1SX6NBoVAgQJ6U1MVXOaj8PK2l7WJ3RER9xtqwdhxkhw/edit?usp=sharing"",""เพชรบุรี!I455"")"),0)</f>
        <v>0</v>
      </c>
      <c r="J560" s="194">
        <f ca="1">IFERROR(__xludf.DUMMYFUNCTION("IMPORTRANGE(""https://docs.google.com/spreadsheets/d/1SX6NBoVAgQJ6U1MVXOaj8PK2l7WJ3RER9xtqwdhxkhw/edit?usp=sharing"",""เพชรบุรี!J455"")"),0)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IFERROR(__xludf.DUMMYFUNCTION("IMPORTRANGE(""https://docs.google.com/spreadsheets/d/1SX6NBoVAgQJ6U1MVXOaj8PK2l7WJ3RER9xtqwdhxkhw/edit?usp=sharing"",""เพชรบุรี!I456"")"),0)</f>
        <v>0</v>
      </c>
      <c r="J561" s="218">
        <f ca="1">IFERROR(__xludf.DUMMYFUNCTION("IMPORTRANGE(""https://docs.google.com/spreadsheets/d/1SX6NBoVAgQJ6U1MVXOaj8PK2l7WJ3RER9xtqwdhxkhw/edit?usp=sharing"",""เพชรบุรี!J456"")"),0)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IFERROR(__xludf.DUMMYFUNCTION("IMPORTRANGE(""https://docs.google.com/spreadsheets/d/1SX6NBoVAgQJ6U1MVXOaj8PK2l7WJ3RER9xtqwdhxkhw/edit?usp=sharing"",""เพชรบุรี!I457"")"),"")</f>
        <v/>
      </c>
      <c r="J562" s="218" t="str">
        <f ca="1">IFERROR(__xludf.DUMMYFUNCTION("IMPORTRANGE(""https://docs.google.com/spreadsheets/d/1SX6NBoVAgQJ6U1MVXOaj8PK2l7WJ3RER9xtqwdhxkhw/edit?usp=sharing"",""เพชรบุรี!J457"")"),"")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IFERROR(__xludf.DUMMYFUNCTION("IMPORTRANGE(""https://docs.google.com/spreadsheets/d/1SX6NBoVAgQJ6U1MVXOaj8PK2l7WJ3RER9xtqwdhxkhw/edit?usp=sharing"",""เพชรบุรี!I458"")"),"")</f>
        <v/>
      </c>
      <c r="J563" s="218" t="str">
        <f ca="1">IFERROR(__xludf.DUMMYFUNCTION("IMPORTRANGE(""https://docs.google.com/spreadsheets/d/1SX6NBoVAgQJ6U1MVXOaj8PK2l7WJ3RER9xtqwdhxkhw/edit?usp=sharing"",""เพชรบุรี!J458"")"),"")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IFERROR(__xludf.DUMMYFUNCTION("IMPORTRANGE(""https://docs.google.com/spreadsheets/d/1SX6NBoVAgQJ6U1MVXOaj8PK2l7WJ3RER9xtqwdhxkhw/edit?usp=sharing"",""เพชรบุรี!I459"")"),150)</f>
        <v>150</v>
      </c>
      <c r="J564" s="387">
        <f ca="1">IFERROR(__xludf.DUMMYFUNCTION("IMPORTRANGE(""https://docs.google.com/spreadsheets/d/1SX6NBoVAgQJ6U1MVXOaj8PK2l7WJ3RER9xtqwdhxkhw/edit?usp=sharing"",""เพชรบุรี!J459"")"),163)</f>
        <v>163</v>
      </c>
      <c r="K564" s="388">
        <f t="shared" ca="1" si="121"/>
        <v>108.66666666666667</v>
      </c>
      <c r="L564" s="389">
        <f ca="1">IFERROR(__xludf.DUMMYFUNCTION("IMPORTRANGE(""https://docs.google.com/spreadsheets/d/1SX6NBoVAgQJ6U1MVXOaj8PK2l7WJ3RER9xtqwdhxkhw/edit?usp=sharing"",""เพชรบุรี!L459"")"),122400)</f>
        <v>122400</v>
      </c>
      <c r="M564" s="389"/>
      <c r="N564" s="389">
        <f ca="1">IFERROR(__xludf.DUMMYFUNCTION("IMPORTRANGE(""https://docs.google.com/spreadsheets/d/1SX6NBoVAgQJ6U1MVXOaj8PK2l7WJ3RER9xtqwdhxkhw/edit?usp=sharing"",""เพชรบุรี!M459"")"),22000)</f>
        <v>22000</v>
      </c>
      <c r="O564" s="389">
        <f t="shared" ref="O564:O568" ca="1" si="122">+IF(L564&gt;0,N564*100/L564,0)</f>
        <v>17.973856209150327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IFERROR(__xludf.DUMMYFUNCTION("IMPORTRANGE(""https://docs.google.com/spreadsheets/d/1SX6NBoVAgQJ6U1MVXOaj8PK2l7WJ3RER9xtqwdhxkhw/edit?usp=sharing"",""เพชรบุรี!L460"")"),0)</f>
        <v>0</v>
      </c>
      <c r="M565" s="196"/>
      <c r="N565" s="198">
        <f ca="1">IFERROR(__xludf.DUMMYFUNCTION("IMPORTRANGE(""https://docs.google.com/spreadsheets/d/1SX6NBoVAgQJ6U1MVXOaj8PK2l7WJ3RER9xtqwdhxkhw/edit?usp=sharing"",""เพชรบุรี!M460"")"),0)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IFERROR(__xludf.DUMMYFUNCTION("IMPORTRANGE(""https://docs.google.com/spreadsheets/d/1SX6NBoVAgQJ6U1MVXOaj8PK2l7WJ3RER9xtqwdhxkhw/edit?usp=sharing"",""เพชรบุรี!L461"")"),122400)</f>
        <v>122400</v>
      </c>
      <c r="M566" s="196"/>
      <c r="N566" s="198">
        <f ca="1">IFERROR(__xludf.DUMMYFUNCTION("IMPORTRANGE(""https://docs.google.com/spreadsheets/d/1SX6NBoVAgQJ6U1MVXOaj8PK2l7WJ3RER9xtqwdhxkhw/edit?usp=sharing"",""เพชรบุรี!M461"")"),22000)</f>
        <v>22000</v>
      </c>
      <c r="O566" s="198">
        <f t="shared" ca="1" si="122"/>
        <v>17.973856209150327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IFERROR(__xludf.DUMMYFUNCTION("IMPORTRANGE(""https://docs.google.com/spreadsheets/d/1SX6NBoVAgQJ6U1MVXOaj8PK2l7WJ3RER9xtqwdhxkhw/edit?usp=sharing"",""เพชรบุรี!L462"")"),0)</f>
        <v>0</v>
      </c>
      <c r="M567" s="198"/>
      <c r="N567" s="198">
        <f ca="1">IFERROR(__xludf.DUMMYFUNCTION("IMPORTRANGE(""https://docs.google.com/spreadsheets/d/1SX6NBoVAgQJ6U1MVXOaj8PK2l7WJ3RER9xtqwdhxkhw/edit?usp=sharing"",""เพชรบุรี!M462"")"),0)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IFERROR(__xludf.DUMMYFUNCTION("IMPORTRANGE(""https://docs.google.com/spreadsheets/d/1SX6NBoVAgQJ6U1MVXOaj8PK2l7WJ3RER9xtqwdhxkhw/edit?usp=sharing"",""เพชรบุรี!L463"")"),122400)</f>
        <v>122400</v>
      </c>
      <c r="M568" s="198"/>
      <c r="N568" s="198">
        <f ca="1">IFERROR(__xludf.DUMMYFUNCTION("IMPORTRANGE(""https://docs.google.com/spreadsheets/d/1SX6NBoVAgQJ6U1MVXOaj8PK2l7WJ3RER9xtqwdhxkhw/edit?usp=sharing"",""เพชรบุรี!M463"")"),22000)</f>
        <v>22000</v>
      </c>
      <c r="O568" s="198">
        <f t="shared" ca="1" si="122"/>
        <v>17.973856209150327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IFERROR(__xludf.DUMMYFUNCTION("IMPORTRANGE(""https://docs.google.com/spreadsheets/d/1SX6NBoVAgQJ6U1MVXOaj8PK2l7WJ3RER9xtqwdhxkhw/edit?usp=sharing"",""เพชรบุรี!M464"")"),0)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IFERROR(__xludf.DUMMYFUNCTION("IMPORTRANGE(""https://docs.google.com/spreadsheets/d/1SX6NBoVAgQJ6U1MVXOaj8PK2l7WJ3RER9xtqwdhxkhw/edit?usp=sharing"",""เพชรบุรี!M465"")"),0)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IFERROR(__xludf.DUMMYFUNCTION("IMPORTRANGE(""https://docs.google.com/spreadsheets/d/1SX6NBoVAgQJ6U1MVXOaj8PK2l7WJ3RER9xtqwdhxkhw/edit?usp=sharing"",""เพชรบุรี!M466"")"),22000)</f>
        <v>22000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IFERROR(__xludf.DUMMYFUNCTION("IMPORTRANGE(""https://docs.google.com/spreadsheets/d/1SX6NBoVAgQJ6U1MVXOaj8PK2l7WJ3RER9xtqwdhxkhw/edit?usp=sharing"",""เพชรบุรี!M467"")"),0)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IFERROR(__xludf.DUMMYFUNCTION("IMPORTRANGE(""https://docs.google.com/spreadsheets/d/1SX6NBoVAgQJ6U1MVXOaj8PK2l7WJ3RER9xtqwdhxkhw/edit?usp=sharing"",""เพชรบุรี!I468"")"),150)</f>
        <v>150</v>
      </c>
      <c r="J573" s="428">
        <f ca="1">IFERROR(__xludf.DUMMYFUNCTION("IMPORTRANGE(""https://docs.google.com/spreadsheets/d/1SX6NBoVAgQJ6U1MVXOaj8PK2l7WJ3RER9xtqwdhxkhw/edit?usp=sharing"",""เพชรบุรี!J468"")"),163)</f>
        <v>163</v>
      </c>
      <c r="K573" s="231">
        <f ca="1">IF(I573&gt;0,J573*100/I573,0)</f>
        <v>108.66666666666667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IFERROR(__xludf.DUMMYFUNCTION("IMPORTRANGE(""https://docs.google.com/spreadsheets/d/1SX6NBoVAgQJ6U1MVXOaj8PK2l7WJ3RER9xtqwdhxkhw/edit?usp=sharing"",""เพชรบุรี!I470"")"),0)</f>
        <v>0</v>
      </c>
      <c r="J575" s="219">
        <f ca="1">IFERROR(__xludf.DUMMYFUNCTION("IMPORTRANGE(""https://docs.google.com/spreadsheets/d/1SX6NBoVAgQJ6U1MVXOaj8PK2l7WJ3RER9xtqwdhxkhw/edit?usp=sharing"",""เพชรบุรี!J470"")"),0)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IFERROR(__xludf.DUMMYFUNCTION("IMPORTRANGE(""https://docs.google.com/spreadsheets/d/1SX6NBoVAgQJ6U1MVXOaj8PK2l7WJ3RER9xtqwdhxkhw/edit?usp=sharing"",""เพชรบุรี!I471"")"),0)</f>
        <v>0</v>
      </c>
      <c r="J576" s="219">
        <f ca="1">IFERROR(__xludf.DUMMYFUNCTION("IMPORTRANGE(""https://docs.google.com/spreadsheets/d/1SX6NBoVAgQJ6U1MVXOaj8PK2l7WJ3RER9xtqwdhxkhw/edit?usp=sharing"",""เพชรบุรี!J471"")"),0)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IFERROR(__xludf.DUMMYFUNCTION("IMPORTRANGE(""https://docs.google.com/spreadsheets/d/1SX6NBoVAgQJ6U1MVXOaj8PK2l7WJ3RER9xtqwdhxkhw/edit?usp=sharing"",""เพชรบุรี!I472"")"),0)</f>
        <v>0</v>
      </c>
      <c r="J577" s="219">
        <f ca="1">IFERROR(__xludf.DUMMYFUNCTION("IMPORTRANGE(""https://docs.google.com/spreadsheets/d/1SX6NBoVAgQJ6U1MVXOaj8PK2l7WJ3RER9xtqwdhxkhw/edit?usp=sharing"",""เพชรบุรี!J472"")"),163)</f>
        <v>163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IFERROR(__xludf.DUMMYFUNCTION("IMPORTRANGE(""https://docs.google.com/spreadsheets/d/1SX6NBoVAgQJ6U1MVXOaj8PK2l7WJ3RER9xtqwdhxkhw/edit?usp=sharing"",""เพชรบุรี!I473"")"),0)</f>
        <v>0</v>
      </c>
      <c r="J578" s="219">
        <f ca="1">IFERROR(__xludf.DUMMYFUNCTION("IMPORTRANGE(""https://docs.google.com/spreadsheets/d/1SX6NBoVAgQJ6U1MVXOaj8PK2l7WJ3RER9xtqwdhxkhw/edit?usp=sharing"",""เพชรบุรี!J473"")"),0)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IFERROR(__xludf.DUMMYFUNCTION("IMPORTRANGE(""https://docs.google.com/spreadsheets/d/1SX6NBoVAgQJ6U1MVXOaj8PK2l7WJ3RER9xtqwdhxkhw/edit?usp=sharing"",""เพชรบุรี!I474"")"),0)</f>
        <v>0</v>
      </c>
      <c r="J579" s="219">
        <f ca="1">IFERROR(__xludf.DUMMYFUNCTION("IMPORTRANGE(""https://docs.google.com/spreadsheets/d/1SX6NBoVAgQJ6U1MVXOaj8PK2l7WJ3RER9xtqwdhxkhw/edit?usp=sharing"",""เพชรบุรี!J474"")"),0)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IFERROR(__xludf.DUMMYFUNCTION("IMPORTRANGE(""https://docs.google.com/spreadsheets/d/1SX6NBoVAgQJ6U1MVXOaj8PK2l7WJ3RER9xtqwdhxkhw/edit?usp=sharing"",""เพชรบุรี!I475"")"),0)</f>
        <v>0</v>
      </c>
      <c r="J580" s="387">
        <f ca="1">IFERROR(__xludf.DUMMYFUNCTION("IMPORTRANGE(""https://docs.google.com/spreadsheets/d/1SX6NBoVAgQJ6U1MVXOaj8PK2l7WJ3RER9xtqwdhxkhw/edit?usp=sharing"",""เพชรบุรี!J475"")"),0)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IFERROR(__xludf.DUMMYFUNCTION("IMPORTRANGE(""https://docs.google.com/spreadsheets/d/1SX6NBoVAgQJ6U1MVXOaj8PK2l7WJ3RER9xtqwdhxkhw/edit?usp=sharing"",""เพชรบุรี!L475"")"),0)</f>
        <v>0</v>
      </c>
      <c r="M580" s="389"/>
      <c r="N580" s="389">
        <f ca="1">IFERROR(__xludf.DUMMYFUNCTION("IMPORTRANGE(""https://docs.google.com/spreadsheets/d/1SX6NBoVAgQJ6U1MVXOaj8PK2l7WJ3RER9xtqwdhxkhw/edit?usp=sharing"",""เพชรบุรี!M475"")"),0)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IFERROR(__xludf.DUMMYFUNCTION("IMPORTRANGE(""https://docs.google.com/spreadsheets/d/1SX6NBoVAgQJ6U1MVXOaj8PK2l7WJ3RER9xtqwdhxkhw/edit?usp=sharing"",""เพชรบุรี!L476"")"),0)</f>
        <v>0</v>
      </c>
      <c r="M581" s="196"/>
      <c r="N581" s="198">
        <f ca="1">IFERROR(__xludf.DUMMYFUNCTION("IMPORTRANGE(""https://docs.google.com/spreadsheets/d/1SX6NBoVAgQJ6U1MVXOaj8PK2l7WJ3RER9xtqwdhxkhw/edit?usp=sharing"",""เพชรบุรี!M476"")"),0)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IFERROR(__xludf.DUMMYFUNCTION("IMPORTRANGE(""https://docs.google.com/spreadsheets/d/1SX6NBoVAgQJ6U1MVXOaj8PK2l7WJ3RER9xtqwdhxkhw/edit?usp=sharing"",""เพชรบุรี!L477"")"),0)</f>
        <v>0</v>
      </c>
      <c r="M582" s="196"/>
      <c r="N582" s="198">
        <f ca="1">IFERROR(__xludf.DUMMYFUNCTION("IMPORTRANGE(""https://docs.google.com/spreadsheets/d/1SX6NBoVAgQJ6U1MVXOaj8PK2l7WJ3RER9xtqwdhxkhw/edit?usp=sharing"",""เพชรบุรี!M477"")"),0)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IFERROR(__xludf.DUMMYFUNCTION("IMPORTRANGE(""https://docs.google.com/spreadsheets/d/1SX6NBoVAgQJ6U1MVXOaj8PK2l7WJ3RER9xtqwdhxkhw/edit?usp=sharing"",""เพชรบุรี!L478"")"),0)</f>
        <v>0</v>
      </c>
      <c r="M583" s="198"/>
      <c r="N583" s="198">
        <f ca="1">IFERROR(__xludf.DUMMYFUNCTION("IMPORTRANGE(""https://docs.google.com/spreadsheets/d/1SX6NBoVAgQJ6U1MVXOaj8PK2l7WJ3RER9xtqwdhxkhw/edit?usp=sharing"",""เพชรบุรี!M478"")"),0)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IFERROR(__xludf.DUMMYFUNCTION("IMPORTRANGE(""https://docs.google.com/spreadsheets/d/1SX6NBoVAgQJ6U1MVXOaj8PK2l7WJ3RER9xtqwdhxkhw/edit?usp=sharing"",""เพชรบุรี!L479"")"),0)</f>
        <v>0</v>
      </c>
      <c r="M584" s="198"/>
      <c r="N584" s="198">
        <f ca="1">IFERROR(__xludf.DUMMYFUNCTION("IMPORTRANGE(""https://docs.google.com/spreadsheets/d/1SX6NBoVAgQJ6U1MVXOaj8PK2l7WJ3RER9xtqwdhxkhw/edit?usp=sharing"",""เพชรบุรี!M479"")"),0)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IFERROR(__xludf.DUMMYFUNCTION("IMPORTRANGE(""https://docs.google.com/spreadsheets/d/1SX6NBoVAgQJ6U1MVXOaj8PK2l7WJ3RER9xtqwdhxkhw/edit?usp=sharing"",""เพชรบุรี!M480"")"),0)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IFERROR(__xludf.DUMMYFUNCTION("IMPORTRANGE(""https://docs.google.com/spreadsheets/d/1SX6NBoVAgQJ6U1MVXOaj8PK2l7WJ3RER9xtqwdhxkhw/edit?usp=sharing"",""เพชรบุรี!M481"")"),0)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IFERROR(__xludf.DUMMYFUNCTION("IMPORTRANGE(""https://docs.google.com/spreadsheets/d/1SX6NBoVAgQJ6U1MVXOaj8PK2l7WJ3RER9xtqwdhxkhw/edit?usp=sharing"",""เพชรบุรี!M482"")"),0)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IFERROR(__xludf.DUMMYFUNCTION("IMPORTRANGE(""https://docs.google.com/spreadsheets/d/1SX6NBoVAgQJ6U1MVXOaj8PK2l7WJ3RER9xtqwdhxkhw/edit?usp=sharing"",""เพชรบุรี!M483"")"),0)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IFERROR(__xludf.DUMMYFUNCTION("IMPORTRANGE(""https://docs.google.com/spreadsheets/d/1SX6NBoVAgQJ6U1MVXOaj8PK2l7WJ3RER9xtqwdhxkhw/edit?usp=sharing"",""เพชรบุรี!I484"")"),0)</f>
        <v>0</v>
      </c>
      <c r="J589" s="218">
        <f ca="1">IFERROR(__xludf.DUMMYFUNCTION("IMPORTRANGE(""https://docs.google.com/spreadsheets/d/1SX6NBoVAgQJ6U1MVXOaj8PK2l7WJ3RER9xtqwdhxkhw/edit?usp=sharing"",""เพชรบุรี!J484"")"),0)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IFERROR(__xludf.DUMMYFUNCTION("IMPORTRANGE(""https://docs.google.com/spreadsheets/d/1SX6NBoVAgQJ6U1MVXOaj8PK2l7WJ3RER9xtqwdhxkhw/edit?usp=sharing"",""เพชรบุรี!I485"")"),0)</f>
        <v>0</v>
      </c>
      <c r="J590" s="218">
        <f ca="1">IFERROR(__xludf.DUMMYFUNCTION("IMPORTRANGE(""https://docs.google.com/spreadsheets/d/1SX6NBoVAgQJ6U1MVXOaj8PK2l7WJ3RER9xtqwdhxkhw/edit?usp=sharing"",""เพชรบุรี!J485"")"),0)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IFERROR(__xludf.DUMMYFUNCTION("IMPORTRANGE(""https://docs.google.com/spreadsheets/d/1SX6NBoVAgQJ6U1MVXOaj8PK2l7WJ3RER9xtqwdhxkhw/edit?usp=sharing"",""เพชรบุรี!I486"")"),0)</f>
        <v>0</v>
      </c>
      <c r="J591" s="218">
        <f ca="1">IFERROR(__xludf.DUMMYFUNCTION("IMPORTRANGE(""https://docs.google.com/spreadsheets/d/1SX6NBoVAgQJ6U1MVXOaj8PK2l7WJ3RER9xtqwdhxkhw/edit?usp=sharing"",""เพชรบุรี!J486"")"),0)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IFERROR(__xludf.DUMMYFUNCTION("IMPORTRANGE(""https://docs.google.com/spreadsheets/d/1SX6NBoVAgQJ6U1MVXOaj8PK2l7WJ3RER9xtqwdhxkhw/edit?usp=sharing"",""เพชรบุรี!I487"")"),0)</f>
        <v>0</v>
      </c>
      <c r="J592" s="218">
        <f ca="1">IFERROR(__xludf.DUMMYFUNCTION("IMPORTRANGE(""https://docs.google.com/spreadsheets/d/1SX6NBoVAgQJ6U1MVXOaj8PK2l7WJ3RER9xtqwdhxkhw/edit?usp=sharing"",""เพชรบุรี!J487"")"),0)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IFERROR(__xludf.DUMMYFUNCTION("IMPORTRANGE(""https://docs.google.com/spreadsheets/d/1SX6NBoVAgQJ6U1MVXOaj8PK2l7WJ3RER9xtqwdhxkhw/edit?usp=sharing"",""เพชรบุรี!I488"")"),0)</f>
        <v>0</v>
      </c>
      <c r="J593" s="218">
        <f ca="1">IFERROR(__xludf.DUMMYFUNCTION("IMPORTRANGE(""https://docs.google.com/spreadsheets/d/1SX6NBoVAgQJ6U1MVXOaj8PK2l7WJ3RER9xtqwdhxkhw/edit?usp=sharing"",""เพชรบุรี!J488"")"),0)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IFERROR(__xludf.DUMMYFUNCTION("IMPORTRANGE(""https://docs.google.com/spreadsheets/d/1SX6NBoVAgQJ6U1MVXOaj8PK2l7WJ3RER9xtqwdhxkhw/edit?usp=sharing"",""เพชรบุรี!I489"")"),0)</f>
        <v>0</v>
      </c>
      <c r="J594" s="218">
        <f ca="1">IFERROR(__xludf.DUMMYFUNCTION("IMPORTRANGE(""https://docs.google.com/spreadsheets/d/1SX6NBoVAgQJ6U1MVXOaj8PK2l7WJ3RER9xtqwdhxkhw/edit?usp=sharing"",""เพชรบุรี!J489"")"),0)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IFERROR(__xludf.DUMMYFUNCTION("IMPORTRANGE(""https://docs.google.com/spreadsheets/d/1SX6NBoVAgQJ6U1MVXOaj8PK2l7WJ3RER9xtqwdhxkhw/edit?usp=sharing"",""เพชรบุรี!I490"")"),0)</f>
        <v>0</v>
      </c>
      <c r="J595" s="218">
        <f ca="1">IFERROR(__xludf.DUMMYFUNCTION("IMPORTRANGE(""https://docs.google.com/spreadsheets/d/1SX6NBoVAgQJ6U1MVXOaj8PK2l7WJ3RER9xtqwdhxkhw/edit?usp=sharing"",""เพชรบุรี!J490"")"),0)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IFERROR(__xludf.DUMMYFUNCTION("IMPORTRANGE(""https://docs.google.com/spreadsheets/d/1SX6NBoVAgQJ6U1MVXOaj8PK2l7WJ3RER9xtqwdhxkhw/edit?usp=sharing"",""เพชรบุรี!I491"")"),0)</f>
        <v>0</v>
      </c>
      <c r="J596" s="265">
        <f ca="1">IFERROR(__xludf.DUMMYFUNCTION("IMPORTRANGE(""https://docs.google.com/spreadsheets/d/1SX6NBoVAgQJ6U1MVXOaj8PK2l7WJ3RER9xtqwdhxkhw/edit?usp=sharing"",""เพชรบุรี!J491"")"),0)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IFERROR(__xludf.DUMMYFUNCTION("IMPORTRANGE(""https://docs.google.com/spreadsheets/d/1SX6NBoVAgQJ6U1MVXOaj8PK2l7WJ3RER9xtqwdhxkhw/edit?usp=sharing"",""เพชรบุรี!I492"")"),50)</f>
        <v>50</v>
      </c>
      <c r="J597" s="491">
        <f ca="1">IFERROR(__xludf.DUMMYFUNCTION("IMPORTRANGE(""https://docs.google.com/spreadsheets/d/1SX6NBoVAgQJ6U1MVXOaj8PK2l7WJ3RER9xtqwdhxkhw/edit?usp=sharing"",""เพชรบุรี!J492"")"),0)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IFERROR(__xludf.DUMMYFUNCTION("IMPORTRANGE(""https://docs.google.com/spreadsheets/d/1SX6NBoVAgQJ6U1MVXOaj8PK2l7WJ3RER9xtqwdhxkhw/edit?usp=sharing"",""เพชรบุรี!L492"")"),4550)</f>
        <v>4550</v>
      </c>
      <c r="M597" s="422"/>
      <c r="N597" s="422">
        <f ca="1">IFERROR(__xludf.DUMMYFUNCTION("IMPORTRANGE(""https://docs.google.com/spreadsheets/d/1SX6NBoVAgQJ6U1MVXOaj8PK2l7WJ3RER9xtqwdhxkhw/edit?usp=sharing"",""เพชรบุรี!M492"")"),950)</f>
        <v>950</v>
      </c>
      <c r="O597" s="422">
        <f t="shared" ref="O597:O601" ca="1" si="126">+IF(L597&gt;0,N597*100/L597,0)</f>
        <v>20.87912087912088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IFERROR(__xludf.DUMMYFUNCTION("IMPORTRANGE(""https://docs.google.com/spreadsheets/d/1SX6NBoVAgQJ6U1MVXOaj8PK2l7WJ3RER9xtqwdhxkhw/edit?usp=sharing"",""เพชรบุรี!L493"")"),0)</f>
        <v>0</v>
      </c>
      <c r="M598" s="196"/>
      <c r="N598" s="198">
        <f ca="1">IFERROR(__xludf.DUMMYFUNCTION("IMPORTRANGE(""https://docs.google.com/spreadsheets/d/1SX6NBoVAgQJ6U1MVXOaj8PK2l7WJ3RER9xtqwdhxkhw/edit?usp=sharing"",""เพชรบุรี!M493"")"),0)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IFERROR(__xludf.DUMMYFUNCTION("IMPORTRANGE(""https://docs.google.com/spreadsheets/d/1SX6NBoVAgQJ6U1MVXOaj8PK2l7WJ3RER9xtqwdhxkhw/edit?usp=sharing"",""เพชรบุรี!L494"")"),4550)</f>
        <v>4550</v>
      </c>
      <c r="M599" s="196"/>
      <c r="N599" s="198">
        <f ca="1">IFERROR(__xludf.DUMMYFUNCTION("IMPORTRANGE(""https://docs.google.com/spreadsheets/d/1SX6NBoVAgQJ6U1MVXOaj8PK2l7WJ3RER9xtqwdhxkhw/edit?usp=sharing"",""เพชรบุรี!M494"")"),950)</f>
        <v>950</v>
      </c>
      <c r="O599" s="198">
        <f t="shared" ca="1" si="126"/>
        <v>20.87912087912088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IFERROR(__xludf.DUMMYFUNCTION("IMPORTRANGE(""https://docs.google.com/spreadsheets/d/1SX6NBoVAgQJ6U1MVXOaj8PK2l7WJ3RER9xtqwdhxkhw/edit?usp=sharing"",""เพชรบุรี!L495"")"),0)</f>
        <v>0</v>
      </c>
      <c r="M600" s="198"/>
      <c r="N600" s="198">
        <f ca="1">IFERROR(__xludf.DUMMYFUNCTION("IMPORTRANGE(""https://docs.google.com/spreadsheets/d/1SX6NBoVAgQJ6U1MVXOaj8PK2l7WJ3RER9xtqwdhxkhw/edit?usp=sharing"",""เพชรบุรี!M495"")"),0)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IFERROR(__xludf.DUMMYFUNCTION("IMPORTRANGE(""https://docs.google.com/spreadsheets/d/1SX6NBoVAgQJ6U1MVXOaj8PK2l7WJ3RER9xtqwdhxkhw/edit?usp=sharing"",""เพชรบุรี!L496"")"),4550)</f>
        <v>4550</v>
      </c>
      <c r="M601" s="198"/>
      <c r="N601" s="198">
        <f ca="1">IFERROR(__xludf.DUMMYFUNCTION("IMPORTRANGE(""https://docs.google.com/spreadsheets/d/1SX6NBoVAgQJ6U1MVXOaj8PK2l7WJ3RER9xtqwdhxkhw/edit?usp=sharing"",""เพชรบุรี!M496"")"),950)</f>
        <v>950</v>
      </c>
      <c r="O601" s="198">
        <f t="shared" ca="1" si="126"/>
        <v>20.87912087912088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IFERROR(__xludf.DUMMYFUNCTION("IMPORTRANGE(""https://docs.google.com/spreadsheets/d/1SX6NBoVAgQJ6U1MVXOaj8PK2l7WJ3RER9xtqwdhxkhw/edit?usp=sharing"",""เพชรบุรี!M497"")"),0)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IFERROR(__xludf.DUMMYFUNCTION("IMPORTRANGE(""https://docs.google.com/spreadsheets/d/1SX6NBoVAgQJ6U1MVXOaj8PK2l7WJ3RER9xtqwdhxkhw/edit?usp=sharing"",""เพชรบุรี!M498"")"),0)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IFERROR(__xludf.DUMMYFUNCTION("IMPORTRANGE(""https://docs.google.com/spreadsheets/d/1SX6NBoVAgQJ6U1MVXOaj8PK2l7WJ3RER9xtqwdhxkhw/edit?usp=sharing"",""เพชรบุรี!M499"")"),0)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IFERROR(__xludf.DUMMYFUNCTION("IMPORTRANGE(""https://docs.google.com/spreadsheets/d/1SX6NBoVAgQJ6U1MVXOaj8PK2l7WJ3RER9xtqwdhxkhw/edit?usp=sharing"",""เพชรบุรี!M500"")"),950)</f>
        <v>950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IFERROR(__xludf.DUMMYFUNCTION("IMPORTRANGE(""https://docs.google.com/spreadsheets/d/1SX6NBoVAgQJ6U1MVXOaj8PK2l7WJ3RER9xtqwdhxkhw/edit?usp=sharing"",""เพชรบุรี!J502"")"),0)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IFERROR(__xludf.DUMMYFUNCTION("IMPORTRANGE(""https://docs.google.com/spreadsheets/d/1SX6NBoVAgQJ6U1MVXOaj8PK2l7WJ3RER9xtqwdhxkhw/edit?usp=sharing"",""เพชรบุรี!J503"")"),1)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IFERROR(__xludf.DUMMYFUNCTION("IMPORTRANGE(""https://docs.google.com/spreadsheets/d/1SX6NBoVAgQJ6U1MVXOaj8PK2l7WJ3RER9xtqwdhxkhw/edit?usp=sharing"",""เพชรบุรี!J166"")"),0)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IFERROR(__xludf.DUMMYFUNCTION("IMPORTRANGE(""https://docs.google.com/spreadsheets/d/1SX6NBoVAgQJ6U1MVXOaj8PK2l7WJ3RER9xtqwdhxkhw/edit?usp=sharing"",""เพชรบุรี!J166"")"),0)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IFERROR(__xludf.DUMMYFUNCTION("IMPORTRANGE(""https://docs.google.com/spreadsheets/d/1SX6NBoVAgQJ6U1MVXOaj8PK2l7WJ3RER9xtqwdhxkhw/edit?usp=sharing"",""เพชรบุรี!I506"")"),50)</f>
        <v>50</v>
      </c>
      <c r="J611" s="194">
        <f ca="1">IFERROR(__xludf.DUMMYFUNCTION("IMPORTRANGE(""https://docs.google.com/spreadsheets/d/1SX6NBoVAgQJ6U1MVXOaj8PK2l7WJ3RER9xtqwdhxkhw/edit?usp=sharing"",""เพชรบุรี!J506"")"),0)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IFERROR(__xludf.DUMMYFUNCTION("IMPORTRANGE(""https://docs.google.com/spreadsheets/d/1SX6NBoVAgQJ6U1MVXOaj8PK2l7WJ3RER9xtqwdhxkhw/edit?usp=sharing"",""เพชรบุรี!I507"")"),0)</f>
        <v>0</v>
      </c>
      <c r="J612" s="219">
        <f ca="1">IFERROR(__xludf.DUMMYFUNCTION("IMPORTRANGE(""https://docs.google.com/spreadsheets/d/1SX6NBoVAgQJ6U1MVXOaj8PK2l7WJ3RER9xtqwdhxkhw/edit?usp=sharing"",""เพชรบุรี!J507"")"),0)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IFERROR(__xludf.DUMMYFUNCTION("IMPORTRANGE(""https://docs.google.com/spreadsheets/d/1SX6NBoVAgQJ6U1MVXOaj8PK2l7WJ3RER9xtqwdhxkhw/edit?usp=sharing"",""เพชรบุรี!I508"")"),0)</f>
        <v>0</v>
      </c>
      <c r="J613" s="219">
        <f ca="1">IFERROR(__xludf.DUMMYFUNCTION("IMPORTRANGE(""https://docs.google.com/spreadsheets/d/1SX6NBoVAgQJ6U1MVXOaj8PK2l7WJ3RER9xtqwdhxkhw/edit?usp=sharing"",""เพชรบุรี!J508"")"),0)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IFERROR(__xludf.DUMMYFUNCTION("IMPORTRANGE(""https://docs.google.com/spreadsheets/d/1SX6NBoVAgQJ6U1MVXOaj8PK2l7WJ3RER9xtqwdhxkhw/edit?usp=sharing"",""เพชรบุรี!I509"")"),0)</f>
        <v>0</v>
      </c>
      <c r="J614" s="219">
        <f ca="1">IFERROR(__xludf.DUMMYFUNCTION("IMPORTRANGE(""https://docs.google.com/spreadsheets/d/1SX6NBoVAgQJ6U1MVXOaj8PK2l7WJ3RER9xtqwdhxkhw/edit?usp=sharing"",""เพชรบุรี!J509"")"),0)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IFERROR(__xludf.DUMMYFUNCTION("IMPORTRANGE(""https://docs.google.com/spreadsheets/d/1SX6NBoVAgQJ6U1MVXOaj8PK2l7WJ3RER9xtqwdhxkhw/edit?usp=sharing"",""เพชรบุรี!I510"")"),0)</f>
        <v>0</v>
      </c>
      <c r="J615" s="219">
        <f ca="1">IFERROR(__xludf.DUMMYFUNCTION("IMPORTRANGE(""https://docs.google.com/spreadsheets/d/1SX6NBoVAgQJ6U1MVXOaj8PK2l7WJ3RER9xtqwdhxkhw/edit?usp=sharing"",""เพชรบุรี!J510"")"),0)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IFERROR(__xludf.DUMMYFUNCTION("IMPORTRANGE(""https://docs.google.com/spreadsheets/d/1SX6NBoVAgQJ6U1MVXOaj8PK2l7WJ3RER9xtqwdhxkhw/edit?usp=sharing"",""เพชรบุรี!I511"")"),0)</f>
        <v>0</v>
      </c>
      <c r="J616" s="219">
        <f ca="1">IFERROR(__xludf.DUMMYFUNCTION("IMPORTRANGE(""https://docs.google.com/spreadsheets/d/1SX6NBoVAgQJ6U1MVXOaj8PK2l7WJ3RER9xtqwdhxkhw/edit?usp=sharing"",""เพชรบุรี!J511"")"),0)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IFERROR(__xludf.DUMMYFUNCTION("IMPORTRANGE(""https://docs.google.com/spreadsheets/d/1SX6NBoVAgQJ6U1MVXOaj8PK2l7WJ3RER9xtqwdhxkhw/edit?usp=sharing"",""เพชรบุรี!I512"")"),0)</f>
        <v>0</v>
      </c>
      <c r="J617" s="218">
        <f ca="1">IFERROR(__xludf.DUMMYFUNCTION("IMPORTRANGE(""https://docs.google.com/spreadsheets/d/1SX6NBoVAgQJ6U1MVXOaj8PK2l7WJ3RER9xtqwdhxkhw/edit?usp=sharing"",""เพชรบุรี!J512"")"),0)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IFERROR(__xludf.DUMMYFUNCTION("IMPORTRANGE(""https://docs.google.com/spreadsheets/d/1SX6NBoVAgQJ6U1MVXOaj8PK2l7WJ3RER9xtqwdhxkhw/edit?usp=sharing"",""เพชรบุรี!I513"")"),0)</f>
        <v>0</v>
      </c>
      <c r="J618" s="219">
        <f ca="1">IFERROR(__xludf.DUMMYFUNCTION("IMPORTRANGE(""https://docs.google.com/spreadsheets/d/1SX6NBoVAgQJ6U1MVXOaj8PK2l7WJ3RER9xtqwdhxkhw/edit?usp=sharing"",""เพชรบุรี!J513"")"),0)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IFERROR(__xludf.DUMMYFUNCTION("IMPORTRANGE(""https://docs.google.com/spreadsheets/d/1SX6NBoVAgQJ6U1MVXOaj8PK2l7WJ3RER9xtqwdhxkhw/edit?usp=sharing"",""เพชรบุรี!I514"")"),0)</f>
        <v>0</v>
      </c>
      <c r="J619" s="219">
        <f ca="1">IFERROR(__xludf.DUMMYFUNCTION("IMPORTRANGE(""https://docs.google.com/spreadsheets/d/1SX6NBoVAgQJ6U1MVXOaj8PK2l7WJ3RER9xtqwdhxkhw/edit?usp=sharing"",""เพชรบุรี!J514"")"),0)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IFERROR(__xludf.DUMMYFUNCTION("IMPORTRANGE(""https://docs.google.com/spreadsheets/d/1SX6NBoVAgQJ6U1MVXOaj8PK2l7WJ3RER9xtqwdhxkhw/edit?usp=sharing"",""เพชรบุรี!I515"")"),0)</f>
        <v>0</v>
      </c>
      <c r="J620" s="194">
        <f ca="1">IFERROR(__xludf.DUMMYFUNCTION("IMPORTRANGE(""https://docs.google.com/spreadsheets/d/1SX6NBoVAgQJ6U1MVXOaj8PK2l7WJ3RER9xtqwdhxkhw/edit?usp=sharing"",""เพชรบุรี!J515"")"),0)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IFERROR(__xludf.DUMMYFUNCTION("IMPORTRANGE(""https://docs.google.com/spreadsheets/d/1SX6NBoVAgQJ6U1MVXOaj8PK2l7WJ3RER9xtqwdhxkhw/edit?usp=sharing"",""เพชรบุรี!I516"")"),0)</f>
        <v>0</v>
      </c>
      <c r="J621" s="194">
        <f ca="1">IFERROR(__xludf.DUMMYFUNCTION("IMPORTRANGE(""https://docs.google.com/spreadsheets/d/1SX6NBoVAgQJ6U1MVXOaj8PK2l7WJ3RER9xtqwdhxkhw/edit?usp=sharing"",""เพชรบุรี!J516"")"),0)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IFERROR(__xludf.DUMMYFUNCTION("IMPORTRANGE(""https://docs.google.com/spreadsheets/d/1SX6NBoVAgQJ6U1MVXOaj8PK2l7WJ3RER9xtqwdhxkhw/edit?usp=sharing"",""เพชรบุรี!I517"")"),0)</f>
        <v>0</v>
      </c>
      <c r="J622" s="219">
        <f ca="1">IFERROR(__xludf.DUMMYFUNCTION("IMPORTRANGE(""https://docs.google.com/spreadsheets/d/1SX6NBoVAgQJ6U1MVXOaj8PK2l7WJ3RER9xtqwdhxkhw/edit?usp=sharing"",""เพชรบุรี!J517"")"),0)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IFERROR(__xludf.DUMMYFUNCTION("IMPORTRANGE(""https://docs.google.com/spreadsheets/d/1SX6NBoVAgQJ6U1MVXOaj8PK2l7WJ3RER9xtqwdhxkhw/edit?usp=sharing"",""เพชรบุรี!I518"")"),0)</f>
        <v>0</v>
      </c>
      <c r="J623" s="219">
        <f ca="1">IFERROR(__xludf.DUMMYFUNCTION("IMPORTRANGE(""https://docs.google.com/spreadsheets/d/1SX6NBoVAgQJ6U1MVXOaj8PK2l7WJ3RER9xtqwdhxkhw/edit?usp=sharing"",""เพชรบุรี!J518"")"),0)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IFERROR(__xludf.DUMMYFUNCTION("IMPORTRANGE(""https://docs.google.com/spreadsheets/d/1SX6NBoVAgQJ6U1MVXOaj8PK2l7WJ3RER9xtqwdhxkhw/edit?usp=sharing"",""เพชรบุรี!I519"")"),0)</f>
        <v>0</v>
      </c>
      <c r="J624" s="218">
        <f ca="1">IFERROR(__xludf.DUMMYFUNCTION("IMPORTRANGE(""https://docs.google.com/spreadsheets/d/1SX6NBoVAgQJ6U1MVXOaj8PK2l7WJ3RER9xtqwdhxkhw/edit?usp=sharing"",""เพชรบุรี!J519"")"),0)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IFERROR(__xludf.DUMMYFUNCTION("IMPORTRANGE(""https://docs.google.com/spreadsheets/d/1SX6NBoVAgQJ6U1MVXOaj8PK2l7WJ3RER9xtqwdhxkhw/edit?usp=sharing"",""เพชรบุรี!I520"")"),0)</f>
        <v>0</v>
      </c>
      <c r="J625" s="219">
        <f ca="1">IFERROR(__xludf.DUMMYFUNCTION("IMPORTRANGE(""https://docs.google.com/spreadsheets/d/1SX6NBoVAgQJ6U1MVXOaj8PK2l7WJ3RER9xtqwdhxkhw/edit?usp=sharing"",""เพชรบุรี!J520"")"),0)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IFERROR(__xludf.DUMMYFUNCTION("IMPORTRANGE(""https://docs.google.com/spreadsheets/d/1SX6NBoVAgQJ6U1MVXOaj8PK2l7WJ3RER9xtqwdhxkhw/edit?usp=sharing"",""เพชรบุรี!I521"")"),0)</f>
        <v>0</v>
      </c>
      <c r="J626" s="219">
        <f ca="1">IFERROR(__xludf.DUMMYFUNCTION("IMPORTRANGE(""https://docs.google.com/spreadsheets/d/1SX6NBoVAgQJ6U1MVXOaj8PK2l7WJ3RER9xtqwdhxkhw/edit?usp=sharing"",""เพชรบุรี!J521"")"),0)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59">
        <f ca="1">IFERROR(__xludf.DUMMYFUNCTION("IMPORTRANGE(""https://docs.google.com/spreadsheets/d/1SX6NBoVAgQJ6U1MVXOaj8PK2l7WJ3RER9xtqwdhxkhw/edit?usp=sharing"",""เพชรบุรี!J523"")"),0)</f>
        <v>0</v>
      </c>
      <c r="K628" s="360">
        <f t="shared" ref="K628:K635" ca="1" si="129">IF(I628&gt;0,J628*100/I628,0)</f>
        <v>0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IFERROR(__xludf.DUMMYFUNCTION("IMPORTRANGE(""https://docs.google.com/spreadsheets/d/1SX6NBoVAgQJ6U1MVXOaj8PK2l7WJ3RER9xtqwdhxkhw/edit?usp=sharing"",""เพชรบุรี!I524"")"),86)</f>
        <v>86</v>
      </c>
      <c r="J629" s="359">
        <f ca="1">IFERROR(__xludf.DUMMYFUNCTION("IMPORTRANGE(""https://docs.google.com/spreadsheets/d/1SX6NBoVAgQJ6U1MVXOaj8PK2l7WJ3RER9xtqwdhxkhw/edit?usp=sharing"",""เพชรบุรี!J524"")"),0)</f>
        <v>0</v>
      </c>
      <c r="K629" s="360">
        <f t="shared" ca="1" si="129"/>
        <v>0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IFERROR(__xludf.DUMMYFUNCTION("IMPORTRANGE(""https://docs.google.com/spreadsheets/d/1SX6NBoVAgQJ6U1MVXOaj8PK2l7WJ3RER9xtqwdhxkhw/edit?usp=sharing"",""เพชรบุรี!I525"")"),486349.02)</f>
        <v>486349.02</v>
      </c>
      <c r="J630" s="359">
        <f ca="1">IFERROR(__xludf.DUMMYFUNCTION("IMPORTRANGE(""https://docs.google.com/spreadsheets/d/1SX6NBoVAgQJ6U1MVXOaj8PK2l7WJ3RER9xtqwdhxkhw/edit?usp=sharing"",""เพชรบุรี!J525"")"),0)</f>
        <v>0</v>
      </c>
      <c r="K630" s="360">
        <f t="shared" ca="1" si="129"/>
        <v>0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IFERROR(__xludf.DUMMYFUNCTION("IMPORTRANGE(""https://docs.google.com/spreadsheets/d/1SX6NBoVAgQJ6U1MVXOaj8PK2l7WJ3RER9xtqwdhxkhw/edit?usp=sharing"",""เพชรบุรี!I526"")"),21)</f>
        <v>21</v>
      </c>
      <c r="J631" s="359">
        <f ca="1">IFERROR(__xludf.DUMMYFUNCTION("IMPORTRANGE(""https://docs.google.com/spreadsheets/d/1SX6NBoVAgQJ6U1MVXOaj8PK2l7WJ3RER9xtqwdhxkhw/edit?usp=sharing"",""เพชรบุรี!J526"")"),0)</f>
        <v>0</v>
      </c>
      <c r="K631" s="360">
        <f t="shared" ca="1" si="129"/>
        <v>0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IFERROR(__xludf.DUMMYFUNCTION("IMPORTRANGE(""https://docs.google.com/spreadsheets/d/1SX6NBoVAgQJ6U1MVXOaj8PK2l7WJ3RER9xtqwdhxkhw/edit?usp=sharing"",""เพชรบุรี!I527"")"),1118.75)</f>
        <v>1118.75</v>
      </c>
      <c r="J632" s="359">
        <f ca="1">IFERROR(__xludf.DUMMYFUNCTION("IMPORTRANGE(""https://docs.google.com/spreadsheets/d/1SX6NBoVAgQJ6U1MVXOaj8PK2l7WJ3RER9xtqwdhxkhw/edit?usp=sharing"",""เพชรบุรี!J527"")"),129086.58)</f>
        <v>129086.58</v>
      </c>
      <c r="K632" s="360">
        <f t="shared" ca="1" si="129"/>
        <v>11538.465251396648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IFERROR(__xludf.DUMMYFUNCTION("IMPORTRANGE(""https://docs.google.com/spreadsheets/d/1SX6NBoVAgQJ6U1MVXOaj8PK2l7WJ3RER9xtqwdhxkhw/edit?usp=sharing"",""เพชรบุรี!I528"")"),1)</f>
        <v>1</v>
      </c>
      <c r="J633" s="359">
        <f ca="1">IFERROR(__xludf.DUMMYFUNCTION("IMPORTRANGE(""https://docs.google.com/spreadsheets/d/1SX6NBoVAgQJ6U1MVXOaj8PK2l7WJ3RER9xtqwdhxkhw/edit?usp=sharing"",""เพชรบุรี!J528"")"),4)</f>
        <v>4</v>
      </c>
      <c r="K633" s="360">
        <f t="shared" ca="1" si="129"/>
        <v>400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IFERROR(__xludf.DUMMYFUNCTION("IMPORTRANGE(""https://docs.google.com/spreadsheets/d/1SX6NBoVAgQJ6U1MVXOaj8PK2l7WJ3RER9xtqwdhxkhw/edit?usp=sharing"",""เพชรบุรี!I529"")"),1200000)</f>
        <v>1200000</v>
      </c>
      <c r="J634" s="359">
        <f ca="1">IFERROR(__xludf.DUMMYFUNCTION("IMPORTRANGE(""https://docs.google.com/spreadsheets/d/1SX6NBoVAgQJ6U1MVXOaj8PK2l7WJ3RER9xtqwdhxkhw/edit?usp=sharing"",""เพชรบุรี!J529"")"),0)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IFERROR(__xludf.DUMMYFUNCTION("IMPORTRANGE(""https://docs.google.com/spreadsheets/d/1SX6NBoVAgQJ6U1MVXOaj8PK2l7WJ3RER9xtqwdhxkhw/edit?usp=sharing"",""เพชรบุรี!I530"")"),27)</f>
        <v>27</v>
      </c>
      <c r="J635" s="489">
        <f ca="1">IFERROR(__xludf.DUMMYFUNCTION("IMPORTRANGE(""https://docs.google.com/spreadsheets/d/1SX6NBoVAgQJ6U1MVXOaj8PK2l7WJ3RER9xtqwdhxkhw/edit?usp=sharing"",""เพชรบุรี!J530"")"),0)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zoomScale="85" zoomScaleNormal="85" workbookViewId="0">
      <pane ySplit="6" topLeftCell="A570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250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3081894</v>
      </c>
      <c r="M8" s="43">
        <f t="shared" ca="1" si="0"/>
        <v>970475</v>
      </c>
      <c r="N8" s="43">
        <f t="shared" ca="1" si="0"/>
        <v>600481</v>
      </c>
      <c r="O8" s="42">
        <f t="shared" ref="O8:O16" ca="1" si="1">IF(L8&gt;0,N8*100/L8,0)</f>
        <v>19.484154873593965</v>
      </c>
      <c r="P8" s="42">
        <f t="shared" ref="P8:P16" ca="1" si="2">IF(M8&gt;0,N8*100/M8,0)</f>
        <v>61.874958139055614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3081894</v>
      </c>
      <c r="M10" s="50">
        <f t="shared" ca="1" si="4"/>
        <v>970475</v>
      </c>
      <c r="N10" s="50">
        <f t="shared" ca="1" si="4"/>
        <v>600481</v>
      </c>
      <c r="O10" s="49">
        <f t="shared" ca="1" si="1"/>
        <v>19.484154873593965</v>
      </c>
      <c r="P10" s="49">
        <f t="shared" ca="1" si="2"/>
        <v>61.874958139055614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2934894</v>
      </c>
      <c r="M12" s="60">
        <f t="shared" ca="1" si="6"/>
        <v>970475</v>
      </c>
      <c r="N12" s="60">
        <f t="shared" ca="1" si="6"/>
        <v>453481</v>
      </c>
      <c r="O12" s="60">
        <f t="shared" ca="1" si="1"/>
        <v>15.451358720280869</v>
      </c>
      <c r="P12" s="60">
        <f t="shared" ca="1" si="2"/>
        <v>46.727736417733581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1207000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1727894</v>
      </c>
      <c r="M14" s="60">
        <f t="shared" si="8"/>
        <v>0</v>
      </c>
      <c r="N14" s="60">
        <f t="shared" ca="1" si="8"/>
        <v>48743</v>
      </c>
      <c r="O14" s="63">
        <f t="shared" ca="1" si="1"/>
        <v>2.8209485072579685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147000</v>
      </c>
      <c r="M16" s="60">
        <f t="shared" si="10"/>
        <v>0</v>
      </c>
      <c r="N16" s="60">
        <f t="shared" ca="1" si="10"/>
        <v>147000</v>
      </c>
      <c r="O16" s="72">
        <f t="shared" ca="1" si="1"/>
        <v>100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1996045</v>
      </c>
      <c r="M18" s="43">
        <f t="shared" ca="1" si="11"/>
        <v>970475</v>
      </c>
      <c r="N18" s="43">
        <f t="shared" ca="1" si="11"/>
        <v>551738</v>
      </c>
      <c r="O18" s="42">
        <f t="shared" ref="O18:O20" ca="1" si="12">IF(L18&gt;0,N18*100/L18,0)</f>
        <v>27.641561187247781</v>
      </c>
      <c r="P18" s="42">
        <f t="shared" ref="P18:P26" ca="1" si="13">IF(M18&gt;0,N18*100/M18,0)</f>
        <v>56.852366109379425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1996045</v>
      </c>
      <c r="M20" s="50">
        <f t="shared" ca="1" si="15"/>
        <v>970475</v>
      </c>
      <c r="N20" s="50">
        <f t="shared" ca="1" si="15"/>
        <v>551738</v>
      </c>
      <c r="O20" s="49">
        <f t="shared" ca="1" si="12"/>
        <v>27.641561187247781</v>
      </c>
      <c r="P20" s="49">
        <f t="shared" ca="1" si="13"/>
        <v>56.852366109379425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1849045</v>
      </c>
      <c r="M22" s="64">
        <f t="shared" ca="1" si="18"/>
        <v>970475</v>
      </c>
      <c r="N22" s="63">
        <f t="shared" ca="1" si="18"/>
        <v>404738</v>
      </c>
      <c r="O22" s="63">
        <f t="shared" ca="1" si="17"/>
        <v>21.889029201560806</v>
      </c>
      <c r="P22" s="63">
        <f t="shared" ca="1" si="13"/>
        <v>41.705144388057391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1207000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642045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147000</v>
      </c>
      <c r="M26" s="72">
        <f t="shared" si="22"/>
        <v>0</v>
      </c>
      <c r="N26" s="72">
        <f t="shared" ca="1" si="22"/>
        <v>147000</v>
      </c>
      <c r="O26" s="72">
        <f t="shared" ca="1" si="17"/>
        <v>100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1085849</v>
      </c>
      <c r="M28" s="43">
        <f t="shared" si="23"/>
        <v>0</v>
      </c>
      <c r="N28" s="43">
        <f t="shared" ca="1" si="23"/>
        <v>48743</v>
      </c>
      <c r="O28" s="42">
        <f t="shared" ref="O28:O30" ca="1" si="24">IF(L28&gt;0,N28*100/L28,0)</f>
        <v>4.4889298604133723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1085849</v>
      </c>
      <c r="M30" s="50">
        <f t="shared" si="27"/>
        <v>0</v>
      </c>
      <c r="N30" s="50">
        <f t="shared" ca="1" si="27"/>
        <v>48743</v>
      </c>
      <c r="O30" s="49">
        <f t="shared" ca="1" si="24"/>
        <v>4.4889298604133723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1085849</v>
      </c>
      <c r="M32" s="63">
        <f t="shared" si="30"/>
        <v>0</v>
      </c>
      <c r="N32" s="63">
        <f t="shared" ca="1" si="30"/>
        <v>48743</v>
      </c>
      <c r="O32" s="63">
        <f t="shared" ca="1" si="29"/>
        <v>4.4889298604133723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1085849</v>
      </c>
      <c r="M34" s="63">
        <f t="shared" si="32"/>
        <v>0</v>
      </c>
      <c r="N34" s="63">
        <f t="shared" ca="1" si="32"/>
        <v>48743</v>
      </c>
      <c r="O34" s="63">
        <f t="shared" ca="1" si="29"/>
        <v>4.4889298604133723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1996045</v>
      </c>
      <c r="M37" s="75">
        <f t="shared" ca="1" si="33"/>
        <v>970475</v>
      </c>
      <c r="N37" s="75">
        <f t="shared" ca="1" si="33"/>
        <v>551738</v>
      </c>
      <c r="O37" s="76">
        <f t="shared" ca="1" si="29"/>
        <v>27.641561187247781</v>
      </c>
      <c r="P37" s="76">
        <f t="shared" ca="1" si="25"/>
        <v>56.852366109379425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313800</v>
      </c>
      <c r="M41" s="102">
        <f t="shared" ca="1" si="34"/>
        <v>163900</v>
      </c>
      <c r="N41" s="102">
        <f t="shared" ca="1" si="34"/>
        <v>87550</v>
      </c>
      <c r="O41" s="101">
        <f t="shared" ref="O41:O43" ca="1" si="35">IF(L41&gt;0,N41*100/L41,0)</f>
        <v>27.899936265137029</v>
      </c>
      <c r="P41" s="101">
        <f t="shared" ref="P41:P43" ca="1" si="36">IF(M41&gt;0,N41*100/M41,0)</f>
        <v>53.416717510677245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313800</v>
      </c>
      <c r="M43" s="102">
        <f t="shared" ca="1" si="38"/>
        <v>163900</v>
      </c>
      <c r="N43" s="102">
        <f t="shared" ca="1" si="38"/>
        <v>87550</v>
      </c>
      <c r="O43" s="101">
        <f t="shared" ca="1" si="35"/>
        <v>27.899936265137029</v>
      </c>
      <c r="P43" s="101">
        <f t="shared" ca="1" si="36"/>
        <v>53.416717510677245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313800</v>
      </c>
      <c r="M45" s="72">
        <f ca="1">IFERROR(__xludf.DUMMYFUNCTION("IMPORTRANGE(""https://docs.google.com/spreadsheets/d/1Yj_ptqi66GCucihVvJfMjLAmec39IyEx_6qawtMGysU/edit?usp=sharing"",""สบก!Q72"")"),163900)</f>
        <v>163900</v>
      </c>
      <c r="N45" s="72">
        <f ca="1">IFERROR(__xludf.DUMMYFUNCTION("IMPORTRANGE(""https://docs.google.com/spreadsheets/d/1Yj_ptqi66GCucihVvJfMjLAmec39IyEx_6qawtMGysU/edit?usp=sharing"",""สบก!R72"")"),87550)</f>
        <v>87550</v>
      </c>
      <c r="O45" s="63">
        <f ca="1">IF(L45&gt;0,N45*100/L45,0)</f>
        <v>27.899936265137029</v>
      </c>
      <c r="P45" s="63">
        <f ca="1">IF(M45&gt;0,N45*100/M45,0)</f>
        <v>53.416717510677245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IFERROR(__xludf.DUMMYFUNCTION("IMPORTRANGE(""https://docs.google.com/spreadsheets/d/1Yj_ptqi66GCucihVvJfMjLAmec39IyEx_6qawtMGysU/edit?usp=sharing"",""สบก!M72"")"),313800)</f>
        <v>313800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IFERROR(__xludf.DUMMYFUNCTION("IMPORTRANGE(""https://docs.google.com/spreadsheets/d/1Yj_ptqi66GCucihVvJfMjLAmec39IyEx_6qawtMGysU/edit?usp=sharing"",""สบก!N72"")"),0)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IFERROR(__xludf.DUMMYFUNCTION("IMPORTRANGE(""https://docs.google.com/spreadsheets/d/1Yj_ptqi66GCucihVvJfMjLAmec39IyEx_6qawtMGysU/edit?usp=sharing"",""สบก!O72"")"),0)</f>
        <v>0</v>
      </c>
      <c r="M49" s="72"/>
      <c r="N49" s="72">
        <f ca="1">IFERROR(__xludf.DUMMYFUNCTION("IMPORTRANGE(""https://docs.google.com/spreadsheets/d/1Yj_ptqi66GCucihVvJfMjLAmec39IyEx_6qawtMGysU/edit?usp=sharing"",""สบก!S72"")"),0)</f>
        <v>0</v>
      </c>
      <c r="O49" s="72">
        <f ca="1">IF(L49&gt;0,N49*100/L49,0)</f>
        <v>0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280000</v>
      </c>
      <c r="M53" s="151">
        <f t="shared" ca="1" si="39"/>
        <v>144140</v>
      </c>
      <c r="N53" s="151">
        <f t="shared" ca="1" si="39"/>
        <v>96855</v>
      </c>
      <c r="O53" s="150">
        <f t="shared" ref="O53:O55" ca="1" si="40">IF(L53&gt;0,N53*100/L53,0)</f>
        <v>34.591071428571432</v>
      </c>
      <c r="P53" s="150">
        <f t="shared" ref="P53:P55" ca="1" si="41">IF(M53&gt;0,N53*100/M53,0)</f>
        <v>67.195088108783125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280000</v>
      </c>
      <c r="M55" s="151">
        <f t="shared" ca="1" si="43"/>
        <v>144140</v>
      </c>
      <c r="N55" s="151">
        <f t="shared" ca="1" si="43"/>
        <v>96855</v>
      </c>
      <c r="O55" s="150">
        <f t="shared" ca="1" si="40"/>
        <v>34.591071428571432</v>
      </c>
      <c r="P55" s="150">
        <f t="shared" ca="1" si="41"/>
        <v>67.195088108783125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280000</v>
      </c>
      <c r="M57" s="72">
        <f ca="1">IFERROR(__xludf.DUMMYFUNCTION("IMPORTRANGE(""https://docs.google.com/spreadsheets/d/1Yj_ptqi66GCucihVvJfMjLAmec39IyEx_6qawtMGysU/edit?usp=sharing"",""สบก!Z72"")"),144140)</f>
        <v>144140</v>
      </c>
      <c r="N57" s="72">
        <f ca="1">IFERROR(__xludf.DUMMYFUNCTION("IMPORTRANGE(""https://docs.google.com/spreadsheets/d/1Yj_ptqi66GCucihVvJfMjLAmec39IyEx_6qawtMGysU/edit?usp=sharing"",""สบก!AA72"")"),96855)</f>
        <v>96855</v>
      </c>
      <c r="O57" s="63">
        <f ca="1">IF(L57&gt;0,N57*100/L57,0)</f>
        <v>34.591071428571432</v>
      </c>
      <c r="P57" s="63">
        <f ca="1">IF(M57&gt;0,N57*100/M57,0)</f>
        <v>67.195088108783125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IFERROR(__xludf.DUMMYFUNCTION("IMPORTRANGE(""https://docs.google.com/spreadsheets/d/1Yj_ptqi66GCucihVvJfMjLAmec39IyEx_6qawtMGysU/edit?usp=sharing"",""สบก!V72"")"),280000)</f>
        <v>280000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IFERROR(__xludf.DUMMYFUNCTION("IMPORTRANGE(""https://docs.google.com/spreadsheets/d/1Yj_ptqi66GCucihVvJfMjLAmec39IyEx_6qawtMGysU/edit?usp=sharing"",""สบก!W72"")"),0)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IFERROR(__xludf.DUMMYFUNCTION("IMPORTRANGE(""https://docs.google.com/spreadsheets/d/1Yj_ptqi66GCucihVvJfMjLAmec39IyEx_6qawtMGysU/edit?usp=sharing"",""สบก!AB72"")"),0)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IFERROR(__xludf.DUMMYFUNCTION("IMPORTRANGE(""https://docs.google.com/spreadsheets/d/1SX6NBoVAgQJ6U1MVXOaj8PK2l7WJ3RER9xtqwdhxkhw/edit?usp=sharing"",""ระยอง!I9"")"),0)</f>
        <v>0</v>
      </c>
      <c r="J64" s="172">
        <f ca="1">IFERROR(__xludf.DUMMYFUNCTION("IMPORTRANGE(""https://docs.google.com/spreadsheets/d/1SX6NBoVAgQJ6U1MVXOaj8PK2l7WJ3RER9xtqwdhxkhw/edit?usp=sharing"",""ระยอง!J9"")"),0)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IFERROR(__xludf.DUMMYFUNCTION("IMPORTRANGE(""https://docs.google.com/spreadsheets/d/1SX6NBoVAgQJ6U1MVXOaj8PK2l7WJ3RER9xtqwdhxkhw/edit?usp=sharing"",""ระยอง!I10"")"),0)</f>
        <v>0</v>
      </c>
      <c r="J65" s="172">
        <f ca="1">IFERROR(__xludf.DUMMYFUNCTION("IMPORTRANGE(""https://docs.google.com/spreadsheets/d/1SX6NBoVAgQJ6U1MVXOaj8PK2l7WJ3RER9xtqwdhxkhw/edit?usp=sharing"",""ระยอง!J10"")"),0)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8">
        <f ca="1">IFERROR(__xludf.DUMMYFUNCTION("IMPORTRANGE(""https://docs.google.com/spreadsheets/d/1Yj_ptqi66GCucihVvJfMjLAmec39IyEx_6qawtMGysU/edit?usp=sharing"",""สบก!AI72"")"),0)</f>
        <v>0</v>
      </c>
      <c r="N70" s="198">
        <f ca="1">IFERROR(__xludf.DUMMYFUNCTION("IMPORTRANGE(""https://docs.google.com/spreadsheets/d/1Yj_ptqi66GCucihVvJfMjLAmec39IyEx_6qawtMGysU/edit?usp=sharing"",""สบก!AJ72"")"),0)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IFERROR(__xludf.DUMMYFUNCTION("IMPORTRANGE(""https://docs.google.com/spreadsheets/d/1Yj_ptqi66GCucihVvJfMjLAmec39IyEx_6qawtMGysU/edit?usp=sharing"",""สบก!AE72"")"),0)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IFERROR(__xludf.DUMMYFUNCTION("IMPORTRANGE(""https://docs.google.com/spreadsheets/d/1Yj_ptqi66GCucihVvJfMjLAmec39IyEx_6qawtMGysU/edit?usp=sharing"",""สบก!AF72"")"),0)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IFERROR(__xludf.DUMMYFUNCTION("IMPORTRANGE(""https://docs.google.com/spreadsheets/d/1Yj_ptqi66GCucihVvJfMjLAmec39IyEx_6qawtMGysU/edit?usp=sharing"",""สบก!AG72"")"),0)</f>
        <v>0</v>
      </c>
      <c r="M74" s="72"/>
      <c r="N74" s="72">
        <f ca="1">IFERROR(__xludf.DUMMYFUNCTION("IMPORTRANGE(""https://docs.google.com/spreadsheets/d/1Yj_ptqi66GCucihVvJfMjLAmec39IyEx_6qawtMGysU/edit?usp=sharing"",""สบก!AK72"")"),0)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IFERROR(__xludf.DUMMYFUNCTION("IMPORTRANGE(""https://docs.google.com/spreadsheets/d/1SX6NBoVAgQJ6U1MVXOaj8PK2l7WJ3RER9xtqwdhxkhw/edit?usp=sharing"",""ระยอง!J16"")"),0)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IFERROR(__xludf.DUMMYFUNCTION("IMPORTRANGE(""https://docs.google.com/spreadsheets/d/1SX6NBoVAgQJ6U1MVXOaj8PK2l7WJ3RER9xtqwdhxkhw/edit?usp=sharing"",""ระยอง!J17"")"),0)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IFERROR(__xludf.DUMMYFUNCTION("IMPORTRANGE(""https://docs.google.com/spreadsheets/d/1SX6NBoVAgQJ6U1MVXOaj8PK2l7WJ3RER9xtqwdhxkhw/edit?usp=sharing"",""ระยอง!J18"")"),0)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IFERROR(__xludf.DUMMYFUNCTION("IMPORTRANGE(""https://docs.google.com/spreadsheets/d/1SX6NBoVAgQJ6U1MVXOaj8PK2l7WJ3RER9xtqwdhxkhw/edit?usp=sharing"",""ระยอง!J19"")"),0)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IFERROR(__xludf.DUMMYFUNCTION("IMPORTRANGE(""https://docs.google.com/spreadsheets/d/1SX6NBoVAgQJ6U1MVXOaj8PK2l7WJ3RER9xtqwdhxkhw/edit?usp=sharing"",""ระยอง!I20"")"),0)</f>
        <v>0</v>
      </c>
      <c r="J80" s="230">
        <f ca="1">IFERROR(__xludf.DUMMYFUNCTION("IMPORTRANGE(""https://docs.google.com/spreadsheets/d/1SX6NBoVAgQJ6U1MVXOaj8PK2l7WJ3RER9xtqwdhxkhw/edit?usp=sharing"",""ระยอง!J20"")"),0)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IFERROR(__xludf.DUMMYFUNCTION("IMPORTRANGE(""https://docs.google.com/spreadsheets/d/1SX6NBoVAgQJ6U1MVXOaj8PK2l7WJ3RER9xtqwdhxkhw/edit?usp=sharing"",""ระยอง!I21"")"),0)</f>
        <v>0</v>
      </c>
      <c r="J81" s="230">
        <f ca="1">IFERROR(__xludf.DUMMYFUNCTION("IMPORTRANGE(""https://docs.google.com/spreadsheets/d/1SX6NBoVAgQJ6U1MVXOaj8PK2l7WJ3RER9xtqwdhxkhw/edit?usp=sharing"",""ระยอง!J21"")"),0)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IFERROR(__xludf.DUMMYFUNCTION("IMPORTRANGE(""https://docs.google.com/spreadsheets/d/1SX6NBoVAgQJ6U1MVXOaj8PK2l7WJ3RER9xtqwdhxkhw/edit?usp=sharing"",""ระยอง!I22"")"),0)</f>
        <v>0</v>
      </c>
      <c r="J82" s="218">
        <f ca="1">IFERROR(__xludf.DUMMYFUNCTION("IMPORTRANGE(""https://docs.google.com/spreadsheets/d/1SX6NBoVAgQJ6U1MVXOaj8PK2l7WJ3RER9xtqwdhxkhw/edit?usp=sharing"",""ระยอง!J22"")"),0)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IFERROR(__xludf.DUMMYFUNCTION("IMPORTRANGE(""https://docs.google.com/spreadsheets/d/1SX6NBoVAgQJ6U1MVXOaj8PK2l7WJ3RER9xtqwdhxkhw/edit?usp=sharing"",""ระยอง!I23"")"),0)</f>
        <v>0</v>
      </c>
      <c r="J83" s="218">
        <f ca="1">IFERROR(__xludf.DUMMYFUNCTION("IMPORTRANGE(""https://docs.google.com/spreadsheets/d/1SX6NBoVAgQJ6U1MVXOaj8PK2l7WJ3RER9xtqwdhxkhw/edit?usp=sharing"",""ระยอง!J23"")"),0)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IFERROR(__xludf.DUMMYFUNCTION("IMPORTRANGE(""https://docs.google.com/spreadsheets/d/1SX6NBoVAgQJ6U1MVXOaj8PK2l7WJ3RER9xtqwdhxkhw/edit?usp=sharing"",""ระยอง!I24"")"),0)</f>
        <v>0</v>
      </c>
      <c r="J84" s="219">
        <f ca="1">IFERROR(__xludf.DUMMYFUNCTION("IMPORTRANGE(""https://docs.google.com/spreadsheets/d/1SX6NBoVAgQJ6U1MVXOaj8PK2l7WJ3RER9xtqwdhxkhw/edit?usp=sharing"",""ระยอง!J24"")"),0)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IFERROR(__xludf.DUMMYFUNCTION("IMPORTRANGE(""https://docs.google.com/spreadsheets/d/1SX6NBoVAgQJ6U1MVXOaj8PK2l7WJ3RER9xtqwdhxkhw/edit?usp=sharing"",""ระยอง!I25"")"),0)</f>
        <v>0</v>
      </c>
      <c r="J85" s="219">
        <f ca="1">IFERROR(__xludf.DUMMYFUNCTION("IMPORTRANGE(""https://docs.google.com/spreadsheets/d/1SX6NBoVAgQJ6U1MVXOaj8PK2l7WJ3RER9xtqwdhxkhw/edit?usp=sharing"",""ระยอง!J25"")"),0)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IFERROR(__xludf.DUMMYFUNCTION("IMPORTRANGE(""https://docs.google.com/spreadsheets/d/1SX6NBoVAgQJ6U1MVXOaj8PK2l7WJ3RER9xtqwdhxkhw/edit?usp=sharing"",""ระยอง!I26"")"),0)</f>
        <v>0</v>
      </c>
      <c r="J86" s="218">
        <f ca="1">IFERROR(__xludf.DUMMYFUNCTION("IMPORTRANGE(""https://docs.google.com/spreadsheets/d/1SX6NBoVAgQJ6U1MVXOaj8PK2l7WJ3RER9xtqwdhxkhw/edit?usp=sharing"",""ระยอง!J26"")"),0)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IFERROR(__xludf.DUMMYFUNCTION("IMPORTRANGE(""https://docs.google.com/spreadsheets/d/1SX6NBoVAgQJ6U1MVXOaj8PK2l7WJ3RER9xtqwdhxkhw/edit?usp=sharing"",""ระยอง!I27"")"),0)</f>
        <v>0</v>
      </c>
      <c r="J87" s="218">
        <f ca="1">IFERROR(__xludf.DUMMYFUNCTION("IMPORTRANGE(""https://docs.google.com/spreadsheets/d/1SX6NBoVAgQJ6U1MVXOaj8PK2l7WJ3RER9xtqwdhxkhw/edit?usp=sharing"",""ระยอง!J27"")"),0)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IFERROR(__xludf.DUMMYFUNCTION("IMPORTRANGE(""https://docs.google.com/spreadsheets/d/1SX6NBoVAgQJ6U1MVXOaj8PK2l7WJ3RER9xtqwdhxkhw/edit?usp=sharing"",""ระยอง!I28"")"),0)</f>
        <v>0</v>
      </c>
      <c r="J88" s="218">
        <f ca="1">IFERROR(__xludf.DUMMYFUNCTION("IMPORTRANGE(""https://docs.google.com/spreadsheets/d/1SX6NBoVAgQJ6U1MVXOaj8PK2l7WJ3RER9xtqwdhxkhw/edit?usp=sharing"",""ระยอง!J28"")"),0)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IFERROR(__xludf.DUMMYFUNCTION("IMPORTRANGE(""https://docs.google.com/spreadsheets/d/1SX6NBoVAgQJ6U1MVXOaj8PK2l7WJ3RER9xtqwdhxkhw/edit?usp=sharing"",""ระยอง!J29"")"),0)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IFERROR(__xludf.DUMMYFUNCTION("IMPORTRANGE(""https://docs.google.com/spreadsheets/d/1SX6NBoVAgQJ6U1MVXOaj8PK2l7WJ3RER9xtqwdhxkhw/edit?usp=sharing"",""ระยอง!J30"")"),0)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IFERROR(__xludf.DUMMYFUNCTION("IMPORTRANGE(""https://docs.google.com/spreadsheets/d/1SX6NBoVAgQJ6U1MVXOaj8PK2l7WJ3RER9xtqwdhxkhw/edit?usp=sharing"",""ระยอง!I32"")"),0)</f>
        <v>0</v>
      </c>
      <c r="J92" s="172">
        <f ca="1">IFERROR(__xludf.DUMMYFUNCTION("IMPORTRANGE(""https://docs.google.com/spreadsheets/d/1SX6NBoVAgQJ6U1MVXOaj8PK2l7WJ3RER9xtqwdhxkhw/edit?usp=sharing"",""ระยอง!J32"")"),0)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IFERROR(__xludf.DUMMYFUNCTION("IMPORTRANGE(""https://docs.google.com/spreadsheets/d/1SX6NBoVAgQJ6U1MVXOaj8PK2l7WJ3RER9xtqwdhxkhw/edit?usp=sharing"",""ระยอง!I33"")"),0)</f>
        <v>0</v>
      </c>
      <c r="J93" s="172">
        <f ca="1">IFERROR(__xludf.DUMMYFUNCTION("IMPORTRANGE(""https://docs.google.com/spreadsheets/d/1SX6NBoVAgQJ6U1MVXOaj8PK2l7WJ3RER9xtqwdhxkhw/edit?usp=sharing"",""ระยอง!J33"")"),0)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8">
        <f ca="1">IFERROR(__xludf.DUMMYFUNCTION("IMPORTRANGE(""https://docs.google.com/spreadsheets/d/1Yj_ptqi66GCucihVvJfMjLAmec39IyEx_6qawtMGysU/edit?usp=sharing"",""สบก!AR72"")"),0)</f>
        <v>0</v>
      </c>
      <c r="N98" s="198">
        <f ca="1">IFERROR(__xludf.DUMMYFUNCTION("IMPORTRANGE(""https://docs.google.com/spreadsheets/d/1Yj_ptqi66GCucihVvJfMjLAmec39IyEx_6qawtMGysU/edit?usp=sharing"",""สบก!AS72"")"),0)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IFERROR(__xludf.DUMMYFUNCTION("IMPORTRANGE(""https://docs.google.com/spreadsheets/d/1Yj_ptqi66GCucihVvJfMjLAmec39IyEx_6qawtMGysU/edit?usp=sharing"",""สบก!AN72"")"),0)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IFERROR(__xludf.DUMMYFUNCTION("IMPORTRANGE(""https://docs.google.com/spreadsheets/d/1Yj_ptqi66GCucihVvJfMjLAmec39IyEx_6qawtMGysU/edit?usp=sharing"",""สบก!AO72"")"),0)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IFERROR(__xludf.DUMMYFUNCTION("IMPORTRANGE(""https://docs.google.com/spreadsheets/d/1Yj_ptqi66GCucihVvJfMjLAmec39IyEx_6qawtMGysU/edit?usp=sharing"",""สบก!AP72"")"),0)</f>
        <v>0</v>
      </c>
      <c r="M102" s="72"/>
      <c r="N102" s="72">
        <f ca="1">IFERROR(__xludf.DUMMYFUNCTION("IMPORTRANGE(""https://docs.google.com/spreadsheets/d/1Yj_ptqi66GCucihVvJfMjLAmec39IyEx_6qawtMGysU/edit?usp=sharing"",""สบก!AT72"")"),0)</f>
        <v>0</v>
      </c>
      <c r="O102" s="72">
        <f ca="1">IF(L102&gt;0,N102*100/L102,0)</f>
        <v>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IFERROR(__xludf.DUMMYFUNCTION("IMPORTRANGE(""https://docs.google.com/spreadsheets/d/1SX6NBoVAgQJ6U1MVXOaj8PK2l7WJ3RER9xtqwdhxkhw/edit?usp=sharing"",""ระยอง!J39"")"),0)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IFERROR(__xludf.DUMMYFUNCTION("IMPORTRANGE(""https://docs.google.com/spreadsheets/d/1SX6NBoVAgQJ6U1MVXOaj8PK2l7WJ3RER9xtqwdhxkhw/edit?usp=sharing"",""ระยอง!J40"")"),0)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IFERROR(__xludf.DUMMYFUNCTION("IMPORTRANGE(""https://docs.google.com/spreadsheets/d/1SX6NBoVAgQJ6U1MVXOaj8PK2l7WJ3RER9xtqwdhxkhw/edit?usp=sharing"",""ระยอง!J41"")"),0)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IFERROR(__xludf.DUMMYFUNCTION("IMPORTRANGE(""https://docs.google.com/spreadsheets/d/1SX6NBoVAgQJ6U1MVXOaj8PK2l7WJ3RER9xtqwdhxkhw/edit?usp=sharing"",""ระยอง!J42"")"),0)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IFERROR(__xludf.DUMMYFUNCTION("IMPORTRANGE(""https://docs.google.com/spreadsheets/d/1SX6NBoVAgQJ6U1MVXOaj8PK2l7WJ3RER9xtqwdhxkhw/edit?usp=sharing"",""ระยอง!I43"")"),0)</f>
        <v>0</v>
      </c>
      <c r="J108" s="218">
        <f ca="1">IFERROR(__xludf.DUMMYFUNCTION("IMPORTRANGE(""https://docs.google.com/spreadsheets/d/1SX6NBoVAgQJ6U1MVXOaj8PK2l7WJ3RER9xtqwdhxkhw/edit?usp=sharing"",""ระยอง!J43"")"),0)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IFERROR(__xludf.DUMMYFUNCTION("IMPORTRANGE(""https://docs.google.com/spreadsheets/d/1SX6NBoVAgQJ6U1MVXOaj8PK2l7WJ3RER9xtqwdhxkhw/edit?usp=sharing"",""ระยอง!I44"")"),0)</f>
        <v>0</v>
      </c>
      <c r="J109" s="218">
        <f ca="1">IFERROR(__xludf.DUMMYFUNCTION("IMPORTRANGE(""https://docs.google.com/spreadsheets/d/1SX6NBoVAgQJ6U1MVXOaj8PK2l7WJ3RER9xtqwdhxkhw/edit?usp=sharing"",""ระยอง!J44"")"),0)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IFERROR(__xludf.DUMMYFUNCTION("IMPORTRANGE(""https://docs.google.com/spreadsheets/d/1SX6NBoVAgQJ6U1MVXOaj8PK2l7WJ3RER9xtqwdhxkhw/edit?usp=sharing"",""ระยอง!I45"")"),0)</f>
        <v>0</v>
      </c>
      <c r="J110" s="218">
        <f ca="1">IFERROR(__xludf.DUMMYFUNCTION("IMPORTRANGE(""https://docs.google.com/spreadsheets/d/1SX6NBoVAgQJ6U1MVXOaj8PK2l7WJ3RER9xtqwdhxkhw/edit?usp=sharing"",""ระยอง!J45"")"),0)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IFERROR(__xludf.DUMMYFUNCTION("IMPORTRANGE(""https://docs.google.com/spreadsheets/d/1SX6NBoVAgQJ6U1MVXOaj8PK2l7WJ3RER9xtqwdhxkhw/edit?usp=sharing"",""ระยอง!I46"")"),0)</f>
        <v>0</v>
      </c>
      <c r="J111" s="218">
        <f ca="1">IFERROR(__xludf.DUMMYFUNCTION("IMPORTRANGE(""https://docs.google.com/spreadsheets/d/1SX6NBoVAgQJ6U1MVXOaj8PK2l7WJ3RER9xtqwdhxkhw/edit?usp=sharing"",""ระยอง!J46"")"),0)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IFERROR(__xludf.DUMMYFUNCTION("IMPORTRANGE(""https://docs.google.com/spreadsheets/d/1SX6NBoVAgQJ6U1MVXOaj8PK2l7WJ3RER9xtqwdhxkhw/edit?usp=sharing"",""ระยอง!I47"")"),0)</f>
        <v>0</v>
      </c>
      <c r="J112" s="218">
        <f ca="1">IFERROR(__xludf.DUMMYFUNCTION("IMPORTRANGE(""https://docs.google.com/spreadsheets/d/1SX6NBoVAgQJ6U1MVXOaj8PK2l7WJ3RER9xtqwdhxkhw/edit?usp=sharing"",""ระยอง!J47"")"),0)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IFERROR(__xludf.DUMMYFUNCTION("IMPORTRANGE(""https://docs.google.com/spreadsheets/d/1SX6NBoVAgQJ6U1MVXOaj8PK2l7WJ3RER9xtqwdhxkhw/edit?usp=sharing"",""ระยอง!I48"")"),0)</f>
        <v>0</v>
      </c>
      <c r="J113" s="218">
        <f ca="1">IFERROR(__xludf.DUMMYFUNCTION("IMPORTRANGE(""https://docs.google.com/spreadsheets/d/1SX6NBoVAgQJ6U1MVXOaj8PK2l7WJ3RER9xtqwdhxkhw/edit?usp=sharing"",""ระยอง!J48"")"),0)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IFERROR(__xludf.DUMMYFUNCTION("IMPORTRANGE(""https://docs.google.com/spreadsheets/d/1SX6NBoVAgQJ6U1MVXOaj8PK2l7WJ3RER9xtqwdhxkhw/edit?usp=sharing"",""ระยอง!J49"")"),0)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IFERROR(__xludf.DUMMYFUNCTION("IMPORTRANGE(""https://docs.google.com/spreadsheets/d/1SX6NBoVAgQJ6U1MVXOaj8PK2l7WJ3RER9xtqwdhxkhw/edit?usp=sharing"",""ระยอง!J50"")"),0)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IFERROR(__xludf.DUMMYFUNCTION("IMPORTRANGE(""https://docs.google.com/spreadsheets/d/1SX6NBoVAgQJ6U1MVXOaj8PK2l7WJ3RER9xtqwdhxkhw/edit?usp=sharing"",""ระยอง!I52"")"),0)</f>
        <v>0</v>
      </c>
      <c r="J117" s="172">
        <f ca="1">IFERROR(__xludf.DUMMYFUNCTION("IMPORTRANGE(""https://docs.google.com/spreadsheets/d/1SX6NBoVAgQJ6U1MVXOaj8PK2l7WJ3RER9xtqwdhxkhw/edit?usp=sharing"",""ระยอง!J52"")"),0)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IFERROR(__xludf.DUMMYFUNCTION("IMPORTRANGE(""https://docs.google.com/spreadsheets/d/1Yj_ptqi66GCucihVvJfMjLAmec39IyEx_6qawtMGysU/edit?usp=sharing"",""สบก!BA72"")"),0)</f>
        <v>0</v>
      </c>
      <c r="N122" s="198">
        <f ca="1">IFERROR(__xludf.DUMMYFUNCTION("IMPORTRANGE(""https://docs.google.com/spreadsheets/d/1Yj_ptqi66GCucihVvJfMjLAmec39IyEx_6qawtMGysU/edit?usp=sharing"",""สบก!BB72"")"),0)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IFERROR(__xludf.DUMMYFUNCTION("IMPORTRANGE(""https://docs.google.com/spreadsheets/d/1Yj_ptqi66GCucihVvJfMjLAmec39IyEx_6qawtMGysU/edit?usp=sharing"",""สบก!AW72"")"),0)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IFERROR(__xludf.DUMMYFUNCTION("IMPORTRANGE(""https://docs.google.com/spreadsheets/d/1Yj_ptqi66GCucihVvJfMjLAmec39IyEx_6qawtMGysU/edit?usp=sharing"",""สบก!AX72"")"),0)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IFERROR(__xludf.DUMMYFUNCTION("IMPORTRANGE(""https://docs.google.com/spreadsheets/d/1Yj_ptqi66GCucihVvJfMjLAmec39IyEx_6qawtMGysU/edit?usp=sharing"",""สบก!AY72"")"),0)</f>
        <v>0</v>
      </c>
      <c r="M126" s="72"/>
      <c r="N126" s="72">
        <f ca="1">IFERROR(__xludf.DUMMYFUNCTION("IMPORTRANGE(""https://docs.google.com/spreadsheets/d/1Yj_ptqi66GCucihVvJfMjLAmec39IyEx_6qawtMGysU/edit?usp=sharing"",""สบก!BC72"")"),0)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IFERROR(__xludf.DUMMYFUNCTION("IMPORTRANGE(""https://docs.google.com/spreadsheets/d/1SX6NBoVAgQJ6U1MVXOaj8PK2l7WJ3RER9xtqwdhxkhw/edit?usp=sharing"",""ระยอง!J58"")"),0)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IFERROR(__xludf.DUMMYFUNCTION("IMPORTRANGE(""https://docs.google.com/spreadsheets/d/1SX6NBoVAgQJ6U1MVXOaj8PK2l7WJ3RER9xtqwdhxkhw/edit?usp=sharing"",""ระยอง!J59"")"),0)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IFERROR(__xludf.DUMMYFUNCTION("IMPORTRANGE(""https://docs.google.com/spreadsheets/d/1SX6NBoVAgQJ6U1MVXOaj8PK2l7WJ3RER9xtqwdhxkhw/edit?usp=sharing"",""ระยอง!J60"")"),0)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IFERROR(__xludf.DUMMYFUNCTION("IMPORTRANGE(""https://docs.google.com/spreadsheets/d/1SX6NBoVAgQJ6U1MVXOaj8PK2l7WJ3RER9xtqwdhxkhw/edit?usp=sharing"",""ระยอง!J61"")"),0)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IFERROR(__xludf.DUMMYFUNCTION("IMPORTRANGE(""https://docs.google.com/spreadsheets/d/1SX6NBoVAgQJ6U1MVXOaj8PK2l7WJ3RER9xtqwdhxkhw/edit?usp=sharing"",""ระยอง!I62"")"),0)</f>
        <v>0</v>
      </c>
      <c r="J132" s="218">
        <f ca="1">IFERROR(__xludf.DUMMYFUNCTION("IMPORTRANGE(""https://docs.google.com/spreadsheets/d/1SX6NBoVAgQJ6U1MVXOaj8PK2l7WJ3RER9xtqwdhxkhw/edit?usp=sharing"",""ระยอง!J62"")"),0)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IFERROR(__xludf.DUMMYFUNCTION("IMPORTRANGE(""https://docs.google.com/spreadsheets/d/1SX6NBoVAgQJ6U1MVXOaj8PK2l7WJ3RER9xtqwdhxkhw/edit?usp=sharing"",""ระยอง!I63"")"),0)</f>
        <v>0</v>
      </c>
      <c r="J133" s="218">
        <f ca="1">IFERROR(__xludf.DUMMYFUNCTION("IMPORTRANGE(""https://docs.google.com/spreadsheets/d/1SX6NBoVAgQJ6U1MVXOaj8PK2l7WJ3RER9xtqwdhxkhw/edit?usp=sharing"",""ระยอง!J63"")"),0)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IFERROR(__xludf.DUMMYFUNCTION("IMPORTRANGE(""https://docs.google.com/spreadsheets/d/1SX6NBoVAgQJ6U1MVXOaj8PK2l7WJ3RER9xtqwdhxkhw/edit?usp=sharing"",""ระยอง!J64"")"),0)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IFERROR(__xludf.DUMMYFUNCTION("IMPORTRANGE(""https://docs.google.com/spreadsheets/d/1SX6NBoVAgQJ6U1MVXOaj8PK2l7WJ3RER9xtqwdhxkhw/edit?usp=sharing"",""ระยอง!J65"")"),0)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IFERROR(__xludf.DUMMYFUNCTION("IMPORTRANGE(""https://docs.google.com/spreadsheets/d/1SX6NBoVAgQJ6U1MVXOaj8PK2l7WJ3RER9xtqwdhxkhw/edit?usp=sharing"",""ระยอง!I68"")"),20)</f>
        <v>20</v>
      </c>
      <c r="J138" s="291">
        <f ca="1">IFERROR(__xludf.DUMMYFUNCTION("IMPORTRANGE(""https://docs.google.com/spreadsheets/d/1SX6NBoVAgQJ6U1MVXOaj8PK2l7WJ3RER9xtqwdhxkhw/edit?usp=sharing"",""ระยอง!J68"")"),0)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340900</v>
      </c>
      <c r="M140" s="182">
        <f t="shared" ca="1" si="64"/>
        <v>179950</v>
      </c>
      <c r="N140" s="182">
        <f t="shared" ca="1" si="64"/>
        <v>43561</v>
      </c>
      <c r="O140" s="181">
        <f t="shared" ref="O140:O142" ca="1" si="65">IF(L140&gt;0,N140*100/L140,0)</f>
        <v>12.7782340862423</v>
      </c>
      <c r="P140" s="181">
        <f t="shared" ref="P140:P142" ca="1" si="66">IF(M140&gt;0,N140*100/M140,0)</f>
        <v>24.20727979994443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340900</v>
      </c>
      <c r="M142" s="187">
        <f t="shared" ca="1" si="68"/>
        <v>179950</v>
      </c>
      <c r="N142" s="187">
        <f t="shared" ca="1" si="68"/>
        <v>43561</v>
      </c>
      <c r="O142" s="186">
        <f t="shared" ca="1" si="65"/>
        <v>12.7782340862423</v>
      </c>
      <c r="P142" s="186">
        <f t="shared" ca="1" si="66"/>
        <v>24.20727979994443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340900</v>
      </c>
      <c r="M144" s="198">
        <f ca="1">IFERROR(__xludf.DUMMYFUNCTION("IMPORTRANGE(""https://docs.google.com/spreadsheets/d/1Yj_ptqi66GCucihVvJfMjLAmec39IyEx_6qawtMGysU/edit?usp=sharing"",""สบก!BJ72"")"),179950)</f>
        <v>179950</v>
      </c>
      <c r="N144" s="198">
        <f ca="1">IFERROR(__xludf.DUMMYFUNCTION("IMPORTRANGE(""https://docs.google.com/spreadsheets/d/1Yj_ptqi66GCucihVvJfMjLAmec39IyEx_6qawtMGysU/edit?usp=sharing"",""สบก!BK72"")"),43561)</f>
        <v>43561</v>
      </c>
      <c r="O144" s="198">
        <f ca="1">IF(L144&gt;0,N144*100/L144,0)</f>
        <v>12.7782340862423</v>
      </c>
      <c r="P144" s="198">
        <f ca="1">IF(M144&gt;0,N144*100/M144,0)</f>
        <v>24.20727979994443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IFERROR(__xludf.DUMMYFUNCTION("IMPORTRANGE(""https://docs.google.com/spreadsheets/d/1Yj_ptqi66GCucihVvJfMjLAmec39IyEx_6qawtMGysU/edit?usp=sharing"",""สบก!BF72"")"),232000)</f>
        <v>232000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IFERROR(__xludf.DUMMYFUNCTION("IMPORTRANGE(""https://docs.google.com/spreadsheets/d/1Yj_ptqi66GCucihVvJfMjLAmec39IyEx_6qawtMGysU/edit?usp=sharing"",""สบก!BG72"")"),108900)</f>
        <v>108900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IFERROR(__xludf.DUMMYFUNCTION("IMPORTRANGE(""https://docs.google.com/spreadsheets/d/1Yj_ptqi66GCucihVvJfMjLAmec39IyEx_6qawtMGysU/edit?usp=sharing"",""สบก!BH72"")"),0)</f>
        <v>0</v>
      </c>
      <c r="M148" s="72"/>
      <c r="N148" s="72">
        <f ca="1">IFERROR(__xludf.DUMMYFUNCTION("IMPORTRANGE(""https://docs.google.com/spreadsheets/d/1Yj_ptqi66GCucihVvJfMjLAmec39IyEx_6qawtMGysU/edit?usp=sharing"",""สบก!BL72"")"),0)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IFERROR(__xludf.DUMMYFUNCTION("IMPORTRANGE(""https://docs.google.com/spreadsheets/d/1SX6NBoVAgQJ6U1MVXOaj8PK2l7WJ3RER9xtqwdhxkhw/edit?usp=sharing"",""ระยอง!I74"")"),4)</f>
        <v>4</v>
      </c>
      <c r="J149" s="299">
        <f ca="1">IFERROR(__xludf.DUMMYFUNCTION("IMPORTRANGE(""https://docs.google.com/spreadsheets/d/1SX6NBoVAgQJ6U1MVXOaj8PK2l7WJ3RER9xtqwdhxkhw/edit?usp=sharing"",""ระยอง!J74"")"),1)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IFERROR(__xludf.DUMMYFUNCTION("IMPORTRANGE(""https://docs.google.com/spreadsheets/d/1SX6NBoVAgQJ6U1MVXOaj8PK2l7WJ3RER9xtqwdhxkhw/edit?usp=sharing"",""ระยอง!J79"")"),0)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IFERROR(__xludf.DUMMYFUNCTION("IMPORTRANGE(""https://docs.google.com/spreadsheets/d/1SX6NBoVAgQJ6U1MVXOaj8PK2l7WJ3RER9xtqwdhxkhw/edit?usp=sharing"",""ระยอง!J80"")"),1)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IFERROR(__xludf.DUMMYFUNCTION("IMPORTRANGE(""https://docs.google.com/spreadsheets/d/1SX6NBoVAgQJ6U1MVXOaj8PK2l7WJ3RER9xtqwdhxkhw/edit?usp=sharing"",""ระยอง!J81"")"),1)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IFERROR(__xludf.DUMMYFUNCTION("IMPORTRANGE(""https://docs.google.com/spreadsheets/d/1SX6NBoVAgQJ6U1MVXOaj8PK2l7WJ3RER9xtqwdhxkhw/edit?usp=sharing"",""ระยอง!J82"")"),1)</f>
        <v>1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IFERROR(__xludf.DUMMYFUNCTION("IMPORTRANGE(""https://docs.google.com/spreadsheets/d/1SX6NBoVAgQJ6U1MVXOaj8PK2l7WJ3RER9xtqwdhxkhw/edit?usp=sharing"",""ระยอง!I83"")"),4)</f>
        <v>4</v>
      </c>
      <c r="J158" s="219">
        <f ca="1">IFERROR(__xludf.DUMMYFUNCTION("IMPORTRANGE(""https://docs.google.com/spreadsheets/d/1SX6NBoVAgQJ6U1MVXOaj8PK2l7WJ3RER9xtqwdhxkhw/edit?usp=sharing"",""ระยอง!J83"")"),1)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IFERROR(__xludf.DUMMYFUNCTION("IMPORTRANGE(""https://docs.google.com/spreadsheets/d/1SX6NBoVAgQJ6U1MVXOaj8PK2l7WJ3RER9xtqwdhxkhw/edit?usp=sharing"",""ระยอง!J84"")"),0)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IFERROR(__xludf.DUMMYFUNCTION("IMPORTRANGE(""https://docs.google.com/spreadsheets/d/1SX6NBoVAgQJ6U1MVXOaj8PK2l7WJ3RER9xtqwdhxkhw/edit?usp=sharing"",""ระยอง!J85"")"),0)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IFERROR(__xludf.DUMMYFUNCTION("IMPORTRANGE(""https://docs.google.com/spreadsheets/d/1SX6NBoVAgQJ6U1MVXOaj8PK2l7WJ3RER9xtqwdhxkhw/edit?usp=sharing"",""ระยอง!J86"")"),0)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IFERROR(__xludf.DUMMYFUNCTION("IMPORTRANGE(""https://docs.google.com/spreadsheets/d/1SX6NBoVAgQJ6U1MVXOaj8PK2l7WJ3RER9xtqwdhxkhw/edit?usp=sharing"",""ระยอง!J87"")"),0)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IFERROR(__xludf.DUMMYFUNCTION("IMPORTRANGE(""https://docs.google.com/spreadsheets/d/1SX6NBoVAgQJ6U1MVXOaj8PK2l7WJ3RER9xtqwdhxkhw/edit?usp=sharing"",""ระยอง!J88"")"),0)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IFERROR(__xludf.DUMMYFUNCTION("IMPORTRANGE(""https://docs.google.com/spreadsheets/d/1SX6NBoVAgQJ6U1MVXOaj8PK2l7WJ3RER9xtqwdhxkhw/edit?usp=sharing"",""ระยอง!I89"")"),1)</f>
        <v>1</v>
      </c>
      <c r="J164" s="304">
        <f ca="1">IFERROR(__xludf.DUMMYFUNCTION("IMPORTRANGE(""https://docs.google.com/spreadsheets/d/1SX6NBoVAgQJ6U1MVXOaj8PK2l7WJ3RER9xtqwdhxkhw/edit?usp=sharing"",""ระยอง!J89"")"),0)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IFERROR(__xludf.DUMMYFUNCTION("IMPORTRANGE(""https://docs.google.com/spreadsheets/d/1SX6NBoVAgQJ6U1MVXOaj8PK2l7WJ3RER9xtqwdhxkhw/edit?usp=sharing"",""ระยอง!J94"")"),0)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IFERROR(__xludf.DUMMYFUNCTION("IMPORTRANGE(""https://docs.google.com/spreadsheets/d/1SX6NBoVAgQJ6U1MVXOaj8PK2l7WJ3RER9xtqwdhxkhw/edit?usp=sharing"",""ระยอง!J95"")"),1)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IFERROR(__xludf.DUMMYFUNCTION("IMPORTRANGE(""https://docs.google.com/spreadsheets/d/1SX6NBoVAgQJ6U1MVXOaj8PK2l7WJ3RER9xtqwdhxkhw/edit?usp=sharing"",""ระยอง!J96"")"),1)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IFERROR(__xludf.DUMMYFUNCTION("IMPORTRANGE(""https://docs.google.com/spreadsheets/d/1SX6NBoVAgQJ6U1MVXOaj8PK2l7WJ3RER9xtqwdhxkhw/edit?usp=sharing"",""ระยอง!J97"")"),0)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IFERROR(__xludf.DUMMYFUNCTION("IMPORTRANGE(""https://docs.google.com/spreadsheets/d/1SX6NBoVAgQJ6U1MVXOaj8PK2l7WJ3RER9xtqwdhxkhw/edit?usp=sharing"",""ระยอง!I98"")"),1)</f>
        <v>1</v>
      </c>
      <c r="J173" s="219">
        <f ca="1">IFERROR(__xludf.DUMMYFUNCTION("IMPORTRANGE(""https://docs.google.com/spreadsheets/d/1SX6NBoVAgQJ6U1MVXOaj8PK2l7WJ3RER9xtqwdhxkhw/edit?usp=sharing"",""ระยอง!J98"")"),0)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IFERROR(__xludf.DUMMYFUNCTION("IMPORTRANGE(""https://docs.google.com/spreadsheets/d/1SX6NBoVAgQJ6U1MVXOaj8PK2l7WJ3RER9xtqwdhxkhw/edit?usp=sharing"",""ระยอง!J99"")"),0)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IFERROR(__xludf.DUMMYFUNCTION("IMPORTRANGE(""https://docs.google.com/spreadsheets/d/1SX6NBoVAgQJ6U1MVXOaj8PK2l7WJ3RER9xtqwdhxkhw/edit?usp=sharing"",""ระยอง!J100"")"),0)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IFERROR(__xludf.DUMMYFUNCTION("IMPORTRANGE(""https://docs.google.com/spreadsheets/d/1SX6NBoVAgQJ6U1MVXOaj8PK2l7WJ3RER9xtqwdhxkhw/edit?usp=sharing"",""ระยอง!I101"")"),0)</f>
        <v>0</v>
      </c>
      <c r="J176" s="304">
        <f ca="1">IFERROR(__xludf.DUMMYFUNCTION("IMPORTRANGE(""https://docs.google.com/spreadsheets/d/1SX6NBoVAgQJ6U1MVXOaj8PK2l7WJ3RER9xtqwdhxkhw/edit?usp=sharing"",""ระยอง!J101"")"),0)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IFERROR(__xludf.DUMMYFUNCTION("IMPORTRANGE(""https://docs.google.com/spreadsheets/d/1SX6NBoVAgQJ6U1MVXOaj8PK2l7WJ3RER9xtqwdhxkhw/edit?usp=sharing"",""ระยอง!J106"")"),0)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IFERROR(__xludf.DUMMYFUNCTION("IMPORTRANGE(""https://docs.google.com/spreadsheets/d/1SX6NBoVAgQJ6U1MVXOaj8PK2l7WJ3RER9xtqwdhxkhw/edit?usp=sharing"",""ระยอง!J107"")"),0)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IFERROR(__xludf.DUMMYFUNCTION("IMPORTRANGE(""https://docs.google.com/spreadsheets/d/1SX6NBoVAgQJ6U1MVXOaj8PK2l7WJ3RER9xtqwdhxkhw/edit?usp=sharing"",""ระยอง!J108"")"),0)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IFERROR(__xludf.DUMMYFUNCTION("IMPORTRANGE(""https://docs.google.com/spreadsheets/d/1SX6NBoVAgQJ6U1MVXOaj8PK2l7WJ3RER9xtqwdhxkhw/edit?usp=sharing"",""ระยอง!J109"")"),0)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IFERROR(__xludf.DUMMYFUNCTION("IMPORTRANGE(""https://docs.google.com/spreadsheets/d/1SX6NBoVAgQJ6U1MVXOaj8PK2l7WJ3RER9xtqwdhxkhw/edit?usp=sharing"",""ระยอง!I110"")"),0)</f>
        <v>0</v>
      </c>
      <c r="J185" s="218">
        <f ca="1">IFERROR(__xludf.DUMMYFUNCTION("IMPORTRANGE(""https://docs.google.com/spreadsheets/d/1SX6NBoVAgQJ6U1MVXOaj8PK2l7WJ3RER9xtqwdhxkhw/edit?usp=sharing"",""ระยอง!J110"")"),0)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IFERROR(__xludf.DUMMYFUNCTION("IMPORTRANGE(""https://docs.google.com/spreadsheets/d/1SX6NBoVAgQJ6U1MVXOaj8PK2l7WJ3RER9xtqwdhxkhw/edit?usp=sharing"",""ระยอง!I111"")"),0)</f>
        <v>0</v>
      </c>
      <c r="J186" s="218">
        <f ca="1">IFERROR(__xludf.DUMMYFUNCTION("IMPORTRANGE(""https://docs.google.com/spreadsheets/d/1SX6NBoVAgQJ6U1MVXOaj8PK2l7WJ3RER9xtqwdhxkhw/edit?usp=sharing"",""ระยอง!J111"")"),0)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IFERROR(__xludf.DUMMYFUNCTION("IMPORTRANGE(""https://docs.google.com/spreadsheets/d/1SX6NBoVAgQJ6U1MVXOaj8PK2l7WJ3RER9xtqwdhxkhw/edit?usp=sharing"",""ระยอง!J112"")"),0)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IFERROR(__xludf.DUMMYFUNCTION("IMPORTRANGE(""https://docs.google.com/spreadsheets/d/1SX6NBoVAgQJ6U1MVXOaj8PK2l7WJ3RER9xtqwdhxkhw/edit?usp=sharing"",""ระยอง!J113"")"),0)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IFERROR(__xludf.DUMMYFUNCTION("IMPORTRANGE(""https://docs.google.com/spreadsheets/d/1SX6NBoVAgQJ6U1MVXOaj8PK2l7WJ3RER9xtqwdhxkhw/edit?usp=sharing"",""ระยอง!I114"")"),6400)</f>
        <v>6400</v>
      </c>
      <c r="J189" s="304">
        <f ca="1">IFERROR(__xludf.DUMMYFUNCTION("IMPORTRANGE(""https://docs.google.com/spreadsheets/d/1SX6NBoVAgQJ6U1MVXOaj8PK2l7WJ3RER9xtqwdhxkhw/edit?usp=sharing"",""ระยอง!J114"")"),0)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IFERROR(__xludf.DUMMYFUNCTION("IMPORTRANGE(""https://docs.google.com/spreadsheets/d/1SX6NBoVAgQJ6U1MVXOaj8PK2l7WJ3RER9xtqwdhxkhw/edit?usp=sharing"",""ระยอง!J119"")"),0)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IFERROR(__xludf.DUMMYFUNCTION("IMPORTRANGE(""https://docs.google.com/spreadsheets/d/1SX6NBoVAgQJ6U1MVXOaj8PK2l7WJ3RER9xtqwdhxkhw/edit?usp=sharing"",""ระยอง!J120"")"),1)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IFERROR(__xludf.DUMMYFUNCTION("IMPORTRANGE(""https://docs.google.com/spreadsheets/d/1SX6NBoVAgQJ6U1MVXOaj8PK2l7WJ3RER9xtqwdhxkhw/edit?usp=sharing"",""ระยอง!J121"")"),1)</f>
        <v>1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IFERROR(__xludf.DUMMYFUNCTION("IMPORTRANGE(""https://docs.google.com/spreadsheets/d/1SX6NBoVAgQJ6U1MVXOaj8PK2l7WJ3RER9xtqwdhxkhw/edit?usp=sharing"",""ระยอง!J122"")"),0)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IFERROR(__xludf.DUMMYFUNCTION("IMPORTRANGE(""https://docs.google.com/spreadsheets/d/1SX6NBoVAgQJ6U1MVXOaj8PK2l7WJ3RER9xtqwdhxkhw/edit?usp=sharing"",""ระยอง!I124"")"),6400)</f>
        <v>6400</v>
      </c>
      <c r="J199" s="219">
        <f ca="1">IFERROR(__xludf.DUMMYFUNCTION("IMPORTRANGE(""https://docs.google.com/spreadsheets/d/1SX6NBoVAgQJ6U1MVXOaj8PK2l7WJ3RER9xtqwdhxkhw/edit?usp=sharing"",""ระยอง!J124"")"),0)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IFERROR(__xludf.DUMMYFUNCTION("IMPORTRANGE(""https://docs.google.com/spreadsheets/d/1SX6NBoVAgQJ6U1MVXOaj8PK2l7WJ3RER9xtqwdhxkhw/edit?usp=sharing"",""ระยอง!I125"")"),6400)</f>
        <v>6400</v>
      </c>
      <c r="J200" s="219">
        <f ca="1">IFERROR(__xludf.DUMMYFUNCTION("IMPORTRANGE(""https://docs.google.com/spreadsheets/d/1SX6NBoVAgQJ6U1MVXOaj8PK2l7WJ3RER9xtqwdhxkhw/edit?usp=sharing"",""ระยอง!J125"")"),0)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IFERROR(__xludf.DUMMYFUNCTION("IMPORTRANGE(""https://docs.google.com/spreadsheets/d/1SX6NBoVAgQJ6U1MVXOaj8PK2l7WJ3RER9xtqwdhxkhw/edit?usp=sharing"",""ระยอง!I126"")"),0)</f>
        <v>0</v>
      </c>
      <c r="J201" s="219">
        <f ca="1">IFERROR(__xludf.DUMMYFUNCTION("IMPORTRANGE(""https://docs.google.com/spreadsheets/d/1SX6NBoVAgQJ6U1MVXOaj8PK2l7WJ3RER9xtqwdhxkhw/edit?usp=sharing"",""ระยอง!J126"")"),0)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IFERROR(__xludf.DUMMYFUNCTION("IMPORTRANGE(""https://docs.google.com/spreadsheets/d/1SX6NBoVAgQJ6U1MVXOaj8PK2l7WJ3RER9xtqwdhxkhw/edit?usp=sharing"",""ระยอง!J127"")"),0)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IFERROR(__xludf.DUMMYFUNCTION("IMPORTRANGE(""https://docs.google.com/spreadsheets/d/1SX6NBoVAgQJ6U1MVXOaj8PK2l7WJ3RER9xtqwdhxkhw/edit?usp=sharing"",""ระยอง!J128"")"),0)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IFERROR(__xludf.DUMMYFUNCTION("IMPORTRANGE(""https://docs.google.com/spreadsheets/d/1SX6NBoVAgQJ6U1MVXOaj8PK2l7WJ3RER9xtqwdhxkhw/edit?usp=sharing"",""ระยอง!I129"")"),20)</f>
        <v>20</v>
      </c>
      <c r="J204" s="304">
        <f ca="1">IFERROR(__xludf.DUMMYFUNCTION("IMPORTRANGE(""https://docs.google.com/spreadsheets/d/1SX6NBoVAgQJ6U1MVXOaj8PK2l7WJ3RER9xtqwdhxkhw/edit?usp=sharing"",""ระยอง!J129"")"),0)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IFERROR(__xludf.DUMMYFUNCTION("IMPORTRANGE(""https://docs.google.com/spreadsheets/d/1SX6NBoVAgQJ6U1MVXOaj8PK2l7WJ3RER9xtqwdhxkhw/edit?usp=sharing"",""ระยอง!J134"")"),0)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IFERROR(__xludf.DUMMYFUNCTION("IMPORTRANGE(""https://docs.google.com/spreadsheets/d/1SX6NBoVAgQJ6U1MVXOaj8PK2l7WJ3RER9xtqwdhxkhw/edit?usp=sharing"",""ระยอง!J135"")"),1)</f>
        <v>1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IFERROR(__xludf.DUMMYFUNCTION("IMPORTRANGE(""https://docs.google.com/spreadsheets/d/1SX6NBoVAgQJ6U1MVXOaj8PK2l7WJ3RER9xtqwdhxkhw/edit?usp=sharing"",""ระยอง!J136"")"),1)</f>
        <v>1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IFERROR(__xludf.DUMMYFUNCTION("IMPORTRANGE(""https://docs.google.com/spreadsheets/d/1SX6NBoVAgQJ6U1MVXOaj8PK2l7WJ3RER9xtqwdhxkhw/edit?usp=sharing"",""ระยอง!J137"")"),0)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IFERROR(__xludf.DUMMYFUNCTION("IMPORTRANGE(""https://docs.google.com/spreadsheets/d/1SX6NBoVAgQJ6U1MVXOaj8PK2l7WJ3RER9xtqwdhxkhw/edit?usp=sharing"",""ระยอง!I138"")"),20)</f>
        <v>20</v>
      </c>
      <c r="J213" s="218">
        <f ca="1">IFERROR(__xludf.DUMMYFUNCTION("IMPORTRANGE(""https://docs.google.com/spreadsheets/d/1SX6NBoVAgQJ6U1MVXOaj8PK2l7WJ3RER9xtqwdhxkhw/edit?usp=sharing"",""ระยอง!J138"")"),0)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IFERROR(__xludf.DUMMYFUNCTION("IMPORTRANGE(""https://docs.google.com/spreadsheets/d/1SX6NBoVAgQJ6U1MVXOaj8PK2l7WJ3RER9xtqwdhxkhw/edit?usp=sharing"",""ระยอง!I140"")"),20)</f>
        <v>20</v>
      </c>
      <c r="J215" s="218">
        <f ca="1">IFERROR(__xludf.DUMMYFUNCTION("IMPORTRANGE(""https://docs.google.com/spreadsheets/d/1SX6NBoVAgQJ6U1MVXOaj8PK2l7WJ3RER9xtqwdhxkhw/edit?usp=sharing"",""ระยอง!J140"")"),0)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IFERROR(__xludf.DUMMYFUNCTION("IMPORTRANGE(""https://docs.google.com/spreadsheets/d/1SX6NBoVAgQJ6U1MVXOaj8PK2l7WJ3RER9xtqwdhxkhw/edit?usp=sharing"",""ระยอง!I141"")"),0)</f>
        <v>0</v>
      </c>
      <c r="J216" s="218">
        <f ca="1">IFERROR(__xludf.DUMMYFUNCTION("IMPORTRANGE(""https://docs.google.com/spreadsheets/d/1SX6NBoVAgQJ6U1MVXOaj8PK2l7WJ3RER9xtqwdhxkhw/edit?usp=sharing"",""ระยอง!J141"")"),0)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IFERROR(__xludf.DUMMYFUNCTION("IMPORTRANGE(""https://docs.google.com/spreadsheets/d/1SX6NBoVAgQJ6U1MVXOaj8PK2l7WJ3RER9xtqwdhxkhw/edit?usp=sharing"",""ระยอง!J142"")"),0)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IFERROR(__xludf.DUMMYFUNCTION("IMPORTRANGE(""https://docs.google.com/spreadsheets/d/1SX6NBoVAgQJ6U1MVXOaj8PK2l7WJ3RER9xtqwdhxkhw/edit?usp=sharing"",""ระยอง!J143"")"),0)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IFERROR(__xludf.DUMMYFUNCTION("IMPORTRANGE(""https://docs.google.com/spreadsheets/d/1SX6NBoVAgQJ6U1MVXOaj8PK2l7WJ3RER9xtqwdhxkhw/edit?usp=sharing"",""ระยอง!I144"")"),15)</f>
        <v>15</v>
      </c>
      <c r="J219" s="291">
        <f ca="1">IFERROR(__xludf.DUMMYFUNCTION("IMPORTRANGE(""https://docs.google.com/spreadsheets/d/1SX6NBoVAgQJ6U1MVXOaj8PK2l7WJ3RER9xtqwdhxkhw/edit?usp=sharing"",""ระยอง!J144"")"),15)</f>
        <v>15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21125</v>
      </c>
      <c r="M220" s="182">
        <f t="shared" ca="1" si="72"/>
        <v>21125</v>
      </c>
      <c r="N220" s="182">
        <f t="shared" ca="1" si="72"/>
        <v>21125</v>
      </c>
      <c r="O220" s="181">
        <f t="shared" ref="O220:O222" ca="1" si="73">IF(L220&gt;0,N220*100/L220,0)</f>
        <v>100</v>
      </c>
      <c r="P220" s="181">
        <f t="shared" ref="P220:P222" ca="1" si="74">IF(M220&gt;0,N220*100/M220,0)</f>
        <v>100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21125</v>
      </c>
      <c r="M222" s="187">
        <f t="shared" ca="1" si="76"/>
        <v>21125</v>
      </c>
      <c r="N222" s="187">
        <f t="shared" ca="1" si="76"/>
        <v>21125</v>
      </c>
      <c r="O222" s="186">
        <f t="shared" ca="1" si="73"/>
        <v>100</v>
      </c>
      <c r="P222" s="186">
        <f t="shared" ca="1" si="74"/>
        <v>100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21125</v>
      </c>
      <c r="M224" s="198">
        <f ca="1">IFERROR(__xludf.DUMMYFUNCTION("IMPORTRANGE(""https://docs.google.com/spreadsheets/d/1Yj_ptqi66GCucihVvJfMjLAmec39IyEx_6qawtMGysU/edit?usp=sharing"",""สบก!BS72"")"),21125)</f>
        <v>21125</v>
      </c>
      <c r="N224" s="198">
        <f ca="1">IFERROR(__xludf.DUMMYFUNCTION("IMPORTRANGE(""https://docs.google.com/spreadsheets/d/1Yj_ptqi66GCucihVvJfMjLAmec39IyEx_6qawtMGysU/edit?usp=sharing"",""สบก!BT72"")"),21125)</f>
        <v>21125</v>
      </c>
      <c r="O224" s="198">
        <f ca="1">IF(L224&gt;0,N224*100/L224,0)</f>
        <v>100</v>
      </c>
      <c r="P224" s="198">
        <f ca="1">IF(M224&gt;0,N224*100/M224,0)</f>
        <v>100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IFERROR(__xludf.DUMMYFUNCTION("IMPORTRANGE(""https://docs.google.com/spreadsheets/d/1Yj_ptqi66GCucihVvJfMjLAmec39IyEx_6qawtMGysU/edit?usp=sharing"",""สบก!BO72"")"),0)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IFERROR(__xludf.DUMMYFUNCTION("IMPORTRANGE(""https://docs.google.com/spreadsheets/d/1Yj_ptqi66GCucihVvJfMjLAmec39IyEx_6qawtMGysU/edit?usp=sharing"",""สบก!BP72"")"),21125)</f>
        <v>21125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IFERROR(__xludf.DUMMYFUNCTION("IMPORTRANGE(""https://docs.google.com/spreadsheets/d/1Yj_ptqi66GCucihVvJfMjLAmec39IyEx_6qawtMGysU/edit?usp=sharing"",""สบก!BQ72"")"),0)</f>
        <v>0</v>
      </c>
      <c r="M228" s="72"/>
      <c r="N228" s="72">
        <f ca="1">IFERROR(__xludf.DUMMYFUNCTION("IMPORTRANGE(""https://docs.google.com/spreadsheets/d/1Yj_ptqi66GCucihVvJfMjLAmec39IyEx_6qawtMGysU/edit?usp=sharing"",""สบก!BU72"")"),0)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IFERROR(__xludf.DUMMYFUNCTION("IMPORTRANGE(""https://docs.google.com/spreadsheets/d/1SX6NBoVAgQJ6U1MVXOaj8PK2l7WJ3RER9xtqwdhxkhw/edit?usp=sharing"",""ระยอง!I149"")"),15)</f>
        <v>15</v>
      </c>
      <c r="J229" s="291">
        <f ca="1">IFERROR(__xludf.DUMMYFUNCTION("IMPORTRANGE(""https://docs.google.com/spreadsheets/d/1SX6NBoVAgQJ6U1MVXOaj8PK2l7WJ3RER9xtqwdhxkhw/edit?usp=sharing"",""ระยอง!J149"")"),15)</f>
        <v>15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IFERROR(__xludf.DUMMYFUNCTION("IMPORTRANGE(""https://docs.google.com/spreadsheets/d/1SX6NBoVAgQJ6U1MVXOaj8PK2l7WJ3RER9xtqwdhxkhw/edit?usp=sharing"",""ระยอง!J151"")"),0)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IFERROR(__xludf.DUMMYFUNCTION("IMPORTRANGE(""https://docs.google.com/spreadsheets/d/1SX6NBoVAgQJ6U1MVXOaj8PK2l7WJ3RER9xtqwdhxkhw/edit?usp=sharing"",""ระยอง!J152"")"),1)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IFERROR(__xludf.DUMMYFUNCTION("IMPORTRANGE(""https://docs.google.com/spreadsheets/d/1SX6NBoVAgQJ6U1MVXOaj8PK2l7WJ3RER9xtqwdhxkhw/edit?usp=sharing"",""ระยอง!J153"")"),1)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IFERROR(__xludf.DUMMYFUNCTION("IMPORTRANGE(""https://docs.google.com/spreadsheets/d/1SX6NBoVAgQJ6U1MVXOaj8PK2l7WJ3RER9xtqwdhxkhw/edit?usp=sharing"",""ระยอง!J154"")"),1)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IFERROR(__xludf.DUMMYFUNCTION("IMPORTRANGE(""https://docs.google.com/spreadsheets/d/1SX6NBoVAgQJ6U1MVXOaj8PK2l7WJ3RER9xtqwdhxkhw/edit?usp=sharing"",""ระยอง!I155"")"),15)</f>
        <v>15</v>
      </c>
      <c r="J235" s="219">
        <f ca="1">IFERROR(__xludf.DUMMYFUNCTION("IMPORTRANGE(""https://docs.google.com/spreadsheets/d/1SX6NBoVAgQJ6U1MVXOaj8PK2l7WJ3RER9xtqwdhxkhw/edit?usp=sharing"",""ระยอง!J155"")"),15)</f>
        <v>15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IFERROR(__xludf.DUMMYFUNCTION("IMPORTRANGE(""https://docs.google.com/spreadsheets/d/1SX6NBoVAgQJ6U1MVXOaj8PK2l7WJ3RER9xtqwdhxkhw/edit?usp=sharing"",""ระยอง!J156"")"),0)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IFERROR(__xludf.DUMMYFUNCTION("IMPORTRANGE(""https://docs.google.com/spreadsheets/d/1SX6NBoVAgQJ6U1MVXOaj8PK2l7WJ3RER9xtqwdhxkhw/edit?usp=sharing"",""ระยอง!J157"")"),0)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IFERROR(__xludf.DUMMYFUNCTION("IMPORTRANGE(""https://docs.google.com/spreadsheets/d/1SX6NBoVAgQJ6U1MVXOaj8PK2l7WJ3RER9xtqwdhxkhw/edit?usp=sharing"",""ระยอง!I158"")"),0)</f>
        <v>0</v>
      </c>
      <c r="J238" s="291">
        <f ca="1">IFERROR(__xludf.DUMMYFUNCTION("IMPORTRANGE(""https://docs.google.com/spreadsheets/d/1SX6NBoVAgQJ6U1MVXOaj8PK2l7WJ3RER9xtqwdhxkhw/edit?usp=sharing"",""ระยอง!J158"")"),0)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IFERROR(__xludf.DUMMYFUNCTION("IMPORTRANGE(""https://docs.google.com/spreadsheets/d/1SX6NBoVAgQJ6U1MVXOaj8PK2l7WJ3RER9xtqwdhxkhw/edit?usp=sharing"",""ระยอง!J159"")"),"")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IFERROR(__xludf.DUMMYFUNCTION("IMPORTRANGE(""https://docs.google.com/spreadsheets/d/1SX6NBoVAgQJ6U1MVXOaj8PK2l7WJ3RER9xtqwdhxkhw/edit?usp=sharing"",""ระยอง!J161"")"),0)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IFERROR(__xludf.DUMMYFUNCTION("IMPORTRANGE(""https://docs.google.com/spreadsheets/d/1SX6NBoVAgQJ6U1MVXOaj8PK2l7WJ3RER9xtqwdhxkhw/edit?usp=sharing"",""ระยอง!J162"")"),0)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IFERROR(__xludf.DUMMYFUNCTION("IMPORTRANGE(""https://docs.google.com/spreadsheets/d/1SX6NBoVAgQJ6U1MVXOaj8PK2l7WJ3RER9xtqwdhxkhw/edit?usp=sharing"",""ระยอง!J163"")"),0)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IFERROR(__xludf.DUMMYFUNCTION("IMPORTRANGE(""https://docs.google.com/spreadsheets/d/1SX6NBoVAgQJ6U1MVXOaj8PK2l7WJ3RER9xtqwdhxkhw/edit?usp=sharing"",""ระยอง!I164"")"),0)</f>
        <v>0</v>
      </c>
      <c r="J244" s="218">
        <f ca="1">IFERROR(__xludf.DUMMYFUNCTION("IMPORTRANGE(""https://docs.google.com/spreadsheets/d/1SX6NBoVAgQJ6U1MVXOaj8PK2l7WJ3RER9xtqwdhxkhw/edit?usp=sharing"",""ระยอง!J164"")"),0)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IFERROR(__xludf.DUMMYFUNCTION("IMPORTRANGE(""https://docs.google.com/spreadsheets/d/1SX6NBoVAgQJ6U1MVXOaj8PK2l7WJ3RER9xtqwdhxkhw/edit?usp=sharing"",""ระยอง!J165"")"),0)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IFERROR(__xludf.DUMMYFUNCTION("IMPORTRANGE(""https://docs.google.com/spreadsheets/d/1SX6NBoVAgQJ6U1MVXOaj8PK2l7WJ3RER9xtqwdhxkhw/edit?usp=sharing"",""ระยอง!J166"")"),0)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IFERROR(__xludf.DUMMYFUNCTION("IMPORTRANGE(""https://docs.google.com/spreadsheets/d/1SX6NBoVAgQJ6U1MVXOaj8PK2l7WJ3RER9xtqwdhxkhw/edit?usp=sharing"",""ระยอง!I169"")"),25)</f>
        <v>25</v>
      </c>
      <c r="J249" s="335">
        <f ca="1">IFERROR(__xludf.DUMMYFUNCTION("IMPORTRANGE(""https://docs.google.com/spreadsheets/d/1SX6NBoVAgQJ6U1MVXOaj8PK2l7WJ3RER9xtqwdhxkhw/edit?usp=sharing"",""ระยอง!J169"")"),0)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199000</v>
      </c>
      <c r="M250" s="182">
        <f t="shared" ca="1" si="77"/>
        <v>97500</v>
      </c>
      <c r="N250" s="182">
        <f t="shared" ca="1" si="77"/>
        <v>15173</v>
      </c>
      <c r="O250" s="181">
        <f t="shared" ref="O250:O252" ca="1" si="78">IF(L250&gt;0,N250*100/L250,0)</f>
        <v>7.6246231155778892</v>
      </c>
      <c r="P250" s="181">
        <f t="shared" ref="P250:P252" ca="1" si="79">IF(M250&gt;0,N250*100/M250,0)</f>
        <v>15.562051282051282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199000</v>
      </c>
      <c r="M252" s="187">
        <f t="shared" ca="1" si="81"/>
        <v>97500</v>
      </c>
      <c r="N252" s="187">
        <f t="shared" ca="1" si="81"/>
        <v>15173</v>
      </c>
      <c r="O252" s="186">
        <f t="shared" ca="1" si="78"/>
        <v>7.6246231155778892</v>
      </c>
      <c r="P252" s="186">
        <f t="shared" ca="1" si="79"/>
        <v>15.562051282051282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199000</v>
      </c>
      <c r="M254" s="198">
        <f ca="1">IFERROR(__xludf.DUMMYFUNCTION("IMPORTRANGE(""https://docs.google.com/spreadsheets/d/1Yj_ptqi66GCucihVvJfMjLAmec39IyEx_6qawtMGysU/edit?usp=sharing"",""สบก!CB72"")"),97500)</f>
        <v>97500</v>
      </c>
      <c r="N254" s="198">
        <f ca="1">IFERROR(__xludf.DUMMYFUNCTION("IMPORTRANGE(""https://docs.google.com/spreadsheets/d/1Yj_ptqi66GCucihVvJfMjLAmec39IyEx_6qawtMGysU/edit?usp=sharing"",""สบก!CC72"")"),15173)</f>
        <v>15173</v>
      </c>
      <c r="O254" s="198">
        <f ca="1">IF(L254&gt;0,N254*100/L254,0)</f>
        <v>7.6246231155778892</v>
      </c>
      <c r="P254" s="198">
        <f ca="1">IF(M254&gt;0,N254*100/M254,0)</f>
        <v>15.562051282051282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IFERROR(__xludf.DUMMYFUNCTION("IMPORTRANGE(""https://docs.google.com/spreadsheets/d/1Yj_ptqi66GCucihVvJfMjLAmec39IyEx_6qawtMGysU/edit?usp=sharing"",""สบก!BX72"")"),0)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IFERROR(__xludf.DUMMYFUNCTION("IMPORTRANGE(""https://docs.google.com/spreadsheets/d/1Yj_ptqi66GCucihVvJfMjLAmec39IyEx_6qawtMGysU/edit?usp=sharing"",""สบก!BY72"")"),199000)</f>
        <v>199000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IFERROR(__xludf.DUMMYFUNCTION("IMPORTRANGE(""https://docs.google.com/spreadsheets/d/1Yj_ptqi66GCucihVvJfMjLAmec39IyEx_6qawtMGysU/edit?usp=sharing"",""สบก!BZ72"")"),0)</f>
        <v>0</v>
      </c>
      <c r="M258" s="72"/>
      <c r="N258" s="72">
        <f ca="1">IFERROR(__xludf.DUMMYFUNCTION("IMPORTRANGE(""https://docs.google.com/spreadsheets/d/1Yj_ptqi66GCucihVvJfMjLAmec39IyEx_6qawtMGysU/edit?usp=sharing"",""สบก!CD72"")"),0)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IFERROR(__xludf.DUMMYFUNCTION("IMPORTRANGE(""https://docs.google.com/spreadsheets/d/1SX6NBoVAgQJ6U1MVXOaj8PK2l7WJ3RER9xtqwdhxkhw/edit?usp=sharing"",""ระยอง!J175"")"),0)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IFERROR(__xludf.DUMMYFUNCTION("IMPORTRANGE(""https://docs.google.com/spreadsheets/d/1SX6NBoVAgQJ6U1MVXOaj8PK2l7WJ3RER9xtqwdhxkhw/edit?usp=sharing"",""ระยอง!J176"")"),1)</f>
        <v>1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IFERROR(__xludf.DUMMYFUNCTION("IMPORTRANGE(""https://docs.google.com/spreadsheets/d/1SX6NBoVAgQJ6U1MVXOaj8PK2l7WJ3RER9xtqwdhxkhw/edit?usp=sharing"",""ระยอง!J177"")"),1)</f>
        <v>1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IFERROR(__xludf.DUMMYFUNCTION("IMPORTRANGE(""https://docs.google.com/spreadsheets/d/1SX6NBoVAgQJ6U1MVXOaj8PK2l7WJ3RER9xtqwdhxkhw/edit?usp=sharing"",""ระยอง!J178"")"),1)</f>
        <v>1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IFERROR(__xludf.DUMMYFUNCTION("IMPORTRANGE(""https://docs.google.com/spreadsheets/d/1SX6NBoVAgQJ6U1MVXOaj8PK2l7WJ3RER9xtqwdhxkhw/edit?usp=sharing"",""ระยอง!I179"")"),1)</f>
        <v>1</v>
      </c>
      <c r="J264" s="219">
        <f ca="1">IFERROR(__xludf.DUMMYFUNCTION("IMPORTRANGE(""https://docs.google.com/spreadsheets/d/1SX6NBoVAgQJ6U1MVXOaj8PK2l7WJ3RER9xtqwdhxkhw/edit?usp=sharing"",""ระยอง!J179"")"),0)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IFERROR(__xludf.DUMMYFUNCTION("IMPORTRANGE(""https://docs.google.com/spreadsheets/d/1SX6NBoVAgQJ6U1MVXOaj8PK2l7WJ3RER9xtqwdhxkhw/edit?usp=sharing"",""ระยอง!I180"")"),25)</f>
        <v>25</v>
      </c>
      <c r="J265" s="219">
        <f ca="1">IFERROR(__xludf.DUMMYFUNCTION("IMPORTRANGE(""https://docs.google.com/spreadsheets/d/1SX6NBoVAgQJ6U1MVXOaj8PK2l7WJ3RER9xtqwdhxkhw/edit?usp=sharing"",""ระยอง!J180"")"),0)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IFERROR(__xludf.DUMMYFUNCTION("IMPORTRANGE(""https://docs.google.com/spreadsheets/d/1SX6NBoVAgQJ6U1MVXOaj8PK2l7WJ3RER9xtqwdhxkhw/edit?usp=sharing"",""ระยอง!I181"")"),25)</f>
        <v>25</v>
      </c>
      <c r="J266" s="219">
        <f ca="1">IFERROR(__xludf.DUMMYFUNCTION("IMPORTRANGE(""https://docs.google.com/spreadsheets/d/1SX6NBoVAgQJ6U1MVXOaj8PK2l7WJ3RER9xtqwdhxkhw/edit?usp=sharing"",""ระยอง!J181"")"),0)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IFERROR(__xludf.DUMMYFUNCTION("IMPORTRANGE(""https://docs.google.com/spreadsheets/d/1SX6NBoVAgQJ6U1MVXOaj8PK2l7WJ3RER9xtqwdhxkhw/edit?usp=sharing"",""ระยอง!I182"")"),1)</f>
        <v>1</v>
      </c>
      <c r="J267" s="219">
        <f ca="1">IFERROR(__xludf.DUMMYFUNCTION("IMPORTRANGE(""https://docs.google.com/spreadsheets/d/1SX6NBoVAgQJ6U1MVXOaj8PK2l7WJ3RER9xtqwdhxkhw/edit?usp=sharing"",""ระยอง!J182"")"),0)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IFERROR(__xludf.DUMMYFUNCTION("IMPORTRANGE(""https://docs.google.com/spreadsheets/d/1SX6NBoVAgQJ6U1MVXOaj8PK2l7WJ3RER9xtqwdhxkhw/edit?usp=sharing"",""ระยอง!J183"")"),0)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IFERROR(__xludf.DUMMYFUNCTION("IMPORTRANGE(""https://docs.google.com/spreadsheets/d/1SX6NBoVAgQJ6U1MVXOaj8PK2l7WJ3RER9xtqwdhxkhw/edit?usp=sharing"",""ระยอง!J184"")"),0)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IFERROR(__xludf.DUMMYFUNCTION("IMPORTRANGE(""https://docs.google.com/spreadsheets/d/1SX6NBoVAgQJ6U1MVXOaj8PK2l7WJ3RER9xtqwdhxkhw/edit?usp=sharing"",""ระยอง!I185"")"),15)</f>
        <v>15</v>
      </c>
      <c r="J270" s="335">
        <f ca="1">IFERROR(__xludf.DUMMYFUNCTION("IMPORTRANGE(""https://docs.google.com/spreadsheets/d/1SX6NBoVAgQJ6U1MVXOaj8PK2l7WJ3RER9xtqwdhxkhw/edit?usp=sharing"",""ระยอง!J185"")"),0)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55200</v>
      </c>
      <c r="M271" s="182">
        <f t="shared" ca="1" si="83"/>
        <v>32250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55200</v>
      </c>
      <c r="M273" s="187">
        <f t="shared" ca="1" si="87"/>
        <v>32250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55200</v>
      </c>
      <c r="M275" s="198">
        <f ca="1">IFERROR(__xludf.DUMMYFUNCTION("IMPORTRANGE(""https://docs.google.com/spreadsheets/d/1Yj_ptqi66GCucihVvJfMjLAmec39IyEx_6qawtMGysU/edit?usp=sharing"",""สบก!CK72"")"),32250)</f>
        <v>32250</v>
      </c>
      <c r="N275" s="198">
        <f ca="1">IFERROR(__xludf.DUMMYFUNCTION("IMPORTRANGE(""https://docs.google.com/spreadsheets/d/1Yj_ptqi66GCucihVvJfMjLAmec39IyEx_6qawtMGysU/edit?usp=sharing"",""สบก!CL72"")"),0)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IFERROR(__xludf.DUMMYFUNCTION("IMPORTRANGE(""https://docs.google.com/spreadsheets/d/1Yj_ptqi66GCucihVvJfMjLAmec39IyEx_6qawtMGysU/edit?usp=sharing"",""สบก!CG72"")"),0)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IFERROR(__xludf.DUMMYFUNCTION("IMPORTRANGE(""https://docs.google.com/spreadsheets/d/1Yj_ptqi66GCucihVvJfMjLAmec39IyEx_6qawtMGysU/edit?usp=sharing"",""สบก!CH72"")"),55200)</f>
        <v>55200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IFERROR(__xludf.DUMMYFUNCTION("IMPORTRANGE(""https://docs.google.com/spreadsheets/d/1Yj_ptqi66GCucihVvJfMjLAmec39IyEx_6qawtMGysU/edit?usp=sharing"",""สบก!CI72"")"),0)</f>
        <v>0</v>
      </c>
      <c r="M279" s="72"/>
      <c r="N279" s="72">
        <f ca="1">IFERROR(__xludf.DUMMYFUNCTION("IMPORTRANGE(""https://docs.google.com/spreadsheets/d/1Yj_ptqi66GCucihVvJfMjLAmec39IyEx_6qawtMGysU/edit?usp=sharing"",""สบก!CM72"")"),0)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IFERROR(__xludf.DUMMYFUNCTION("IMPORTRANGE(""https://docs.google.com/spreadsheets/d/1SX6NBoVAgQJ6U1MVXOaj8PK2l7WJ3RER9xtqwdhxkhw/edit?usp=sharing"",""ระยอง!J192"")"),1)</f>
        <v>1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IFERROR(__xludf.DUMMYFUNCTION("IMPORTRANGE(""https://docs.google.com/spreadsheets/d/1SX6NBoVAgQJ6U1MVXOaj8PK2l7WJ3RER9xtqwdhxkhw/edit?usp=sharing"",""ระยอง!J193"")"),1)</f>
        <v>1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IFERROR(__xludf.DUMMYFUNCTION("IMPORTRANGE(""https://docs.google.com/spreadsheets/d/1SX6NBoVAgQJ6U1MVXOaj8PK2l7WJ3RER9xtqwdhxkhw/edit?usp=sharing"",""ระยอง!J194"")"),1)</f>
        <v>1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IFERROR(__xludf.DUMMYFUNCTION("IMPORTRANGE(""https://docs.google.com/spreadsheets/d/1SX6NBoVAgQJ6U1MVXOaj8PK2l7WJ3RER9xtqwdhxkhw/edit?usp=sharing"",""ระยอง!I195"")"),15)</f>
        <v>15</v>
      </c>
      <c r="J285" s="219">
        <f ca="1">IFERROR(__xludf.DUMMYFUNCTION("IMPORTRANGE(""https://docs.google.com/spreadsheets/d/1SX6NBoVAgQJ6U1MVXOaj8PK2l7WJ3RER9xtqwdhxkhw/edit?usp=sharing"",""ระยอง!J195"")"),0)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IFERROR(__xludf.DUMMYFUNCTION("IMPORTRANGE(""https://docs.google.com/spreadsheets/d/1SX6NBoVAgQJ6U1MVXOaj8PK2l7WJ3RER9xtqwdhxkhw/edit?usp=sharing"",""ระยอง!J196"")"),0)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IFERROR(__xludf.DUMMYFUNCTION("IMPORTRANGE(""https://docs.google.com/spreadsheets/d/1SX6NBoVAgQJ6U1MVXOaj8PK2l7WJ3RER9xtqwdhxkhw/edit?usp=sharing"",""ระยอง!J197"")"),0)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IFERROR(__xludf.DUMMYFUNCTION("IMPORTRANGE(""https://docs.google.com/spreadsheets/d/1SX6NBoVAgQJ6U1MVXOaj8PK2l7WJ3RER9xtqwdhxkhw/edit?usp=sharing"",""ระยอง!I199"")"),0)</f>
        <v>0</v>
      </c>
      <c r="J289" s="335">
        <f ca="1">IFERROR(__xludf.DUMMYFUNCTION("IMPORTRANGE(""https://docs.google.com/spreadsheets/d/1SX6NBoVAgQJ6U1MVXOaj8PK2l7WJ3RER9xtqwdhxkhw/edit?usp=sharing"",""ระยอง!J199"")"),0)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IFERROR(__xludf.DUMMYFUNCTION("IMPORTRANGE(""https://docs.google.com/spreadsheets/d/1Yj_ptqi66GCucihVvJfMjLAmec39IyEx_6qawtMGysU/edit?usp=sharing"",""สบก!CT72"")"),0)</f>
        <v>0</v>
      </c>
      <c r="N294" s="198">
        <f ca="1">IFERROR(__xludf.DUMMYFUNCTION("IMPORTRANGE(""https://docs.google.com/spreadsheets/d/1Yj_ptqi66GCucihVvJfMjLAmec39IyEx_6qawtMGysU/edit?usp=sharing"",""สบก!CU72"")"),0)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IFERROR(__xludf.DUMMYFUNCTION("IMPORTRANGE(""https://docs.google.com/spreadsheets/d/1Yj_ptqi66GCucihVvJfMjLAmec39IyEx_6qawtMGysU/edit?usp=sharing"",""สบก!CP72"")"),0)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IFERROR(__xludf.DUMMYFUNCTION("IMPORTRANGE(""https://docs.google.com/spreadsheets/d/1Yj_ptqi66GCucihVvJfMjLAmec39IyEx_6qawtMGysU/edit?usp=sharing"",""สบก!CQ72"")"),0)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IFERROR(__xludf.DUMMYFUNCTION("IMPORTRANGE(""https://docs.google.com/spreadsheets/d/1Yj_ptqi66GCucihVvJfMjLAmec39IyEx_6qawtMGysU/edit?usp=sharing"",""สบก!CR72"")"),0)</f>
        <v>0</v>
      </c>
      <c r="M298" s="72"/>
      <c r="N298" s="72">
        <f ca="1">IFERROR(__xludf.DUMMYFUNCTION("IMPORTRANGE(""https://docs.google.com/spreadsheets/d/1Yj_ptqi66GCucihVvJfMjLAmec39IyEx_6qawtMGysU/edit?usp=sharing"",""สบก!CV72"")"),0)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IFERROR(__xludf.DUMMYFUNCTION("IMPORTRANGE(""https://docs.google.com/spreadsheets/d/1SX6NBoVAgQJ6U1MVXOaj8PK2l7WJ3RER9xtqwdhxkhw/edit?usp=sharing"",""ระยอง!J205"")"),0)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IFERROR(__xludf.DUMMYFUNCTION("IMPORTRANGE(""https://docs.google.com/spreadsheets/d/1SX6NBoVAgQJ6U1MVXOaj8PK2l7WJ3RER9xtqwdhxkhw/edit?usp=sharing"",""ระยอง!J206"")"),0)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IFERROR(__xludf.DUMMYFUNCTION("IMPORTRANGE(""https://docs.google.com/spreadsheets/d/1SX6NBoVAgQJ6U1MVXOaj8PK2l7WJ3RER9xtqwdhxkhw/edit?usp=sharing"",""ระยอง!J207"")"),0)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IFERROR(__xludf.DUMMYFUNCTION("IMPORTRANGE(""https://docs.google.com/spreadsheets/d/1SX6NBoVAgQJ6U1MVXOaj8PK2l7WJ3RER9xtqwdhxkhw/edit?usp=sharing"",""ระยอง!J208"")"),0)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IFERROR(__xludf.DUMMYFUNCTION("IMPORTRANGE(""https://docs.google.com/spreadsheets/d/1SX6NBoVAgQJ6U1MVXOaj8PK2l7WJ3RER9xtqwdhxkhw/edit?usp=sharing"",""ระยอง!I209"")"),0)</f>
        <v>0</v>
      </c>
      <c r="J304" s="218">
        <f ca="1">IFERROR(__xludf.DUMMYFUNCTION("IMPORTRANGE(""https://docs.google.com/spreadsheets/d/1SX6NBoVAgQJ6U1MVXOaj8PK2l7WJ3RER9xtqwdhxkhw/edit?usp=sharing"",""ระยอง!J209"")"),0)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IFERROR(__xludf.DUMMYFUNCTION("IMPORTRANGE(""https://docs.google.com/spreadsheets/d/1SX6NBoVAgQJ6U1MVXOaj8PK2l7WJ3RER9xtqwdhxkhw/edit?usp=sharing"",""ระยอง!I211"")"),0)</f>
        <v>0</v>
      </c>
      <c r="J306" s="218">
        <f ca="1">IFERROR(__xludf.DUMMYFUNCTION("IMPORTRANGE(""https://docs.google.com/spreadsheets/d/1SX6NBoVAgQJ6U1MVXOaj8PK2l7WJ3RER9xtqwdhxkhw/edit?usp=sharing"",""ระยอง!J211"")"),0)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IFERROR(__xludf.DUMMYFUNCTION("IMPORTRANGE(""https://docs.google.com/spreadsheets/d/1SX6NBoVAgQJ6U1MVXOaj8PK2l7WJ3RER9xtqwdhxkhw/edit?usp=sharing"",""ระยอง!J212"")"),0)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IFERROR(__xludf.DUMMYFUNCTION("IMPORTRANGE(""https://docs.google.com/spreadsheets/d/1SX6NBoVAgQJ6U1MVXOaj8PK2l7WJ3RER9xtqwdhxkhw/edit?usp=sharing"",""ระยอง!J213"")"),0)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IFERROR(__xludf.DUMMYFUNCTION("IMPORTRANGE(""https://docs.google.com/spreadsheets/d/1SX6NBoVAgQJ6U1MVXOaj8PK2l7WJ3RER9xtqwdhxkhw/edit?usp=sharing"",""ระยอง!I214"")"),0)</f>
        <v>0</v>
      </c>
      <c r="J309" s="352">
        <f ca="1">IFERROR(__xludf.DUMMYFUNCTION("IMPORTRANGE(""https://docs.google.com/spreadsheets/d/1SX6NBoVAgQJ6U1MVXOaj8PK2l7WJ3RER9xtqwdhxkhw/edit?usp=sharing"",""ระยอง!J214"")"),0)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IFERROR(__xludf.DUMMYFUNCTION("IMPORTRANGE(""https://docs.google.com/spreadsheets/d/1Yj_ptqi66GCucihVvJfMjLAmec39IyEx_6qawtMGysU/edit?usp=sharing"",""สบก!DC72"")"),0)</f>
        <v>0</v>
      </c>
      <c r="N314" s="198">
        <f ca="1">IFERROR(__xludf.DUMMYFUNCTION("IMPORTRANGE(""https://docs.google.com/spreadsheets/d/1Yj_ptqi66GCucihVvJfMjLAmec39IyEx_6qawtMGysU/edit?usp=sharing"",""สบก!DD72"")"),0)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IFERROR(__xludf.DUMMYFUNCTION("IMPORTRANGE(""https://docs.google.com/spreadsheets/d/1Yj_ptqi66GCucihVvJfMjLAmec39IyEx_6qawtMGysU/edit?usp=sharing"",""สบก!CY72"")"),0)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IFERROR(__xludf.DUMMYFUNCTION("IMPORTRANGE(""https://docs.google.com/spreadsheets/d/1Yj_ptqi66GCucihVvJfMjLAmec39IyEx_6qawtMGysU/edit?usp=sharing"",""สบก!CZ72"")"),0)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IFERROR(__xludf.DUMMYFUNCTION("IMPORTRANGE(""https://docs.google.com/spreadsheets/d/1Yj_ptqi66GCucihVvJfMjLAmec39IyEx_6qawtMGysU/edit?usp=sharing"",""สบก!DA72"")"),0)</f>
        <v>0</v>
      </c>
      <c r="M318" s="72"/>
      <c r="N318" s="72">
        <f ca="1">IFERROR(__xludf.DUMMYFUNCTION("IMPORTRANGE(""https://docs.google.com/spreadsheets/d/1Yj_ptqi66GCucihVvJfMjLAmec39IyEx_6qawtMGysU/edit?usp=sharing"",""สบก!DE72"")"),0)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IFERROR(__xludf.DUMMYFUNCTION("IMPORTRANGE(""https://docs.google.com/spreadsheets/d/1SX6NBoVAgQJ6U1MVXOaj8PK2l7WJ3RER9xtqwdhxkhw/edit?usp=sharing"",""ระยอง!J220"")"),0)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IFERROR(__xludf.DUMMYFUNCTION("IMPORTRANGE(""https://docs.google.com/spreadsheets/d/1SX6NBoVAgQJ6U1MVXOaj8PK2l7WJ3RER9xtqwdhxkhw/edit?usp=sharing"",""ระยอง!J221"")"),0)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IFERROR(__xludf.DUMMYFUNCTION("IMPORTRANGE(""https://docs.google.com/spreadsheets/d/1SX6NBoVAgQJ6U1MVXOaj8PK2l7WJ3RER9xtqwdhxkhw/edit?usp=sharing"",""ระยอง!J222"")"),0)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IFERROR(__xludf.DUMMYFUNCTION("IMPORTRANGE(""https://docs.google.com/spreadsheets/d/1SX6NBoVAgQJ6U1MVXOaj8PK2l7WJ3RER9xtqwdhxkhw/edit?usp=sharing"",""ระยอง!J223"")"),0)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IFERROR(__xludf.DUMMYFUNCTION("IMPORTRANGE(""https://docs.google.com/spreadsheets/d/1SX6NBoVAgQJ6U1MVXOaj8PK2l7WJ3RER9xtqwdhxkhw/edit?usp=sharing"",""ระยอง!I224"")"),0)</f>
        <v>0</v>
      </c>
      <c r="J324" s="218">
        <f ca="1">IFERROR(__xludf.DUMMYFUNCTION("IMPORTRANGE(""https://docs.google.com/spreadsheets/d/1SX6NBoVAgQJ6U1MVXOaj8PK2l7WJ3RER9xtqwdhxkhw/edit?usp=sharing"",""ระยอง!J224"")"),0)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IFERROR(__xludf.DUMMYFUNCTION("IMPORTRANGE(""https://docs.google.com/spreadsheets/d/1SX6NBoVAgQJ6U1MVXOaj8PK2l7WJ3RER9xtqwdhxkhw/edit?usp=sharing"",""ระยอง!J225"")"),0)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IFERROR(__xludf.DUMMYFUNCTION("IMPORTRANGE(""https://docs.google.com/spreadsheets/d/1SX6NBoVAgQJ6U1MVXOaj8PK2l7WJ3RER9xtqwdhxkhw/edit?usp=sharing"",""ระยอง!J226"")"),0)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IFERROR(__xludf.DUMMYFUNCTION("IMPORTRANGE(""https://docs.google.com/spreadsheets/d/1SX6NBoVAgQJ6U1MVXOaj8PK2l7WJ3RER9xtqwdhxkhw/edit?usp=sharing"",""ระยอง!I228"")"),62)</f>
        <v>62</v>
      </c>
      <c r="J328" s="357">
        <f ca="1">IFERROR(__xludf.DUMMYFUNCTION("IMPORTRANGE(""https://docs.google.com/spreadsheets/d/1SX6NBoVAgQJ6U1MVXOaj8PK2l7WJ3RER9xtqwdhxkhw/edit?usp=sharing"",""ระยอง!J228"")"),0)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786020</v>
      </c>
      <c r="M329" s="182">
        <f t="shared" ca="1" si="98"/>
        <v>331610</v>
      </c>
      <c r="N329" s="182">
        <f t="shared" ca="1" si="98"/>
        <v>287474</v>
      </c>
      <c r="O329" s="181">
        <f t="shared" ref="O329:O331" ca="1" si="99">IF(L329&gt;0,N329*100/L329,0)</f>
        <v>36.573369634360446</v>
      </c>
      <c r="P329" s="181">
        <f t="shared" ref="P329:P331" ca="1" si="100">IF(M329&gt;0,N329*100/M329,0)</f>
        <v>86.690389312746902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786020</v>
      </c>
      <c r="M331" s="187">
        <f t="shared" ca="1" si="102"/>
        <v>331610</v>
      </c>
      <c r="N331" s="187">
        <f t="shared" ca="1" si="102"/>
        <v>287474</v>
      </c>
      <c r="O331" s="186">
        <f t="shared" ca="1" si="99"/>
        <v>36.573369634360446</v>
      </c>
      <c r="P331" s="186">
        <f t="shared" ca="1" si="100"/>
        <v>86.690389312746902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639020</v>
      </c>
      <c r="M333" s="198">
        <f ca="1">IFERROR(__xludf.DUMMYFUNCTION("IMPORTRANGE(""https://docs.google.com/spreadsheets/d/1Yj_ptqi66GCucihVvJfMjLAmec39IyEx_6qawtMGysU/edit?usp=sharing"",""สบก!DL72"")"),331610)</f>
        <v>331610</v>
      </c>
      <c r="N333" s="198">
        <f ca="1">IFERROR(__xludf.DUMMYFUNCTION("IMPORTRANGE(""https://docs.google.com/spreadsheets/d/1Yj_ptqi66GCucihVvJfMjLAmec39IyEx_6qawtMGysU/edit?usp=sharing"",""สบก!DM72"")"),140474)</f>
        <v>140474</v>
      </c>
      <c r="O333" s="198">
        <f ca="1">IF(L333&gt;0,N333*100/L333,0)</f>
        <v>21.982723545428939</v>
      </c>
      <c r="P333" s="198">
        <f ca="1">IF(M333&gt;0,N333*100/M333,0)</f>
        <v>42.361207442477607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IFERROR(__xludf.DUMMYFUNCTION("IMPORTRANGE(""https://docs.google.com/spreadsheets/d/1Yj_ptqi66GCucihVvJfMjLAmec39IyEx_6qawtMGysU/edit?usp=sharing"",""สบก!DH72"")"),381200)</f>
        <v>381200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IFERROR(__xludf.DUMMYFUNCTION("IMPORTRANGE(""https://docs.google.com/spreadsheets/d/1Yj_ptqi66GCucihVvJfMjLAmec39IyEx_6qawtMGysU/edit?usp=sharing"",""สบก!DI72"")"),257820)</f>
        <v>257820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IFERROR(__xludf.DUMMYFUNCTION("IMPORTRANGE(""https://docs.google.com/spreadsheets/d/1Yj_ptqi66GCucihVvJfMjLAmec39IyEx_6qawtMGysU/edit?usp=sharing"",""สบก!DJ72"")"),147000)</f>
        <v>147000</v>
      </c>
      <c r="M337" s="72"/>
      <c r="N337" s="72">
        <f ca="1">IFERROR(__xludf.DUMMYFUNCTION("IMPORTRANGE(""https://docs.google.com/spreadsheets/d/1Yj_ptqi66GCucihVvJfMjLAmec39IyEx_6qawtMGysU/edit?usp=sharing"",""สบก!DN72"")"),147000)</f>
        <v>147000</v>
      </c>
      <c r="O337" s="72">
        <f ca="1">IF(L337&gt;0,N337*100/L337,0)</f>
        <v>100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IFERROR(__xludf.DUMMYFUNCTION("IMPORTRANGE(""https://docs.google.com/spreadsheets/d/1SX6NBoVAgQJ6U1MVXOaj8PK2l7WJ3RER9xtqwdhxkhw/edit?usp=sharing"",""ระยอง!I234"")"),0)</f>
        <v>0</v>
      </c>
      <c r="J339" s="218">
        <f ca="1">IFERROR(__xludf.DUMMYFUNCTION("IMPORTRANGE(""https://docs.google.com/spreadsheets/d/1SX6NBoVAgQJ6U1MVXOaj8PK2l7WJ3RER9xtqwdhxkhw/edit?usp=sharing"",""ระยอง!J234"")"),18)</f>
        <v>18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IFERROR(__xludf.DUMMYFUNCTION("IMPORTRANGE(""https://docs.google.com/spreadsheets/d/1SX6NBoVAgQJ6U1MVXOaj8PK2l7WJ3RER9xtqwdhxkhw/edit?usp=sharing"",""ระยอง!I235"")"),775)</f>
        <v>775</v>
      </c>
      <c r="J340" s="218">
        <f ca="1">IFERROR(__xludf.DUMMYFUNCTION("IMPORTRANGE(""https://docs.google.com/spreadsheets/d/1SX6NBoVAgQJ6U1MVXOaj8PK2l7WJ3RER9xtqwdhxkhw/edit?usp=sharing"",""ระยอง!J235"")"),22.62)</f>
        <v>22.62</v>
      </c>
      <c r="K340" s="360">
        <f t="shared" ca="1" si="103"/>
        <v>2.9187096774193551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IFERROR(__xludf.DUMMYFUNCTION("IMPORTRANGE(""https://docs.google.com/spreadsheets/d/1SX6NBoVAgQJ6U1MVXOaj8PK2l7WJ3RER9xtqwdhxkhw/edit?usp=sharing"",""ระยอง!I236"")"),62)</f>
        <v>62</v>
      </c>
      <c r="J341" s="218">
        <f ca="1">IFERROR(__xludf.DUMMYFUNCTION("IMPORTRANGE(""https://docs.google.com/spreadsheets/d/1SX6NBoVAgQJ6U1MVXOaj8PK2l7WJ3RER9xtqwdhxkhw/edit?usp=sharing"",""ระยอง!J236"")"),0)</f>
        <v>0</v>
      </c>
      <c r="K341" s="360">
        <f t="shared" ca="1" si="103"/>
        <v>0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IFERROR(__xludf.DUMMYFUNCTION("IMPORTRANGE(""https://docs.google.com/spreadsheets/d/1SX6NBoVAgQJ6U1MVXOaj8PK2l7WJ3RER9xtqwdhxkhw/edit?usp=sharing"",""ระยอง!I237"")"),0)</f>
        <v>0</v>
      </c>
      <c r="J342" s="218">
        <f ca="1">IFERROR(__xludf.DUMMYFUNCTION("IMPORTRANGE(""https://docs.google.com/spreadsheets/d/1SX6NBoVAgQJ6U1MVXOaj8PK2l7WJ3RER9xtqwdhxkhw/edit?usp=sharing"",""ระยอง!J237"")"),0)</f>
        <v>0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IFERROR(__xludf.DUMMYFUNCTION("IMPORTRANGE(""https://docs.google.com/spreadsheets/d/1SX6NBoVAgQJ6U1MVXOaj8PK2l7WJ3RER9xtqwdhxkhw/edit?usp=sharing"",""ระยอง!I238"")"),62)</f>
        <v>62</v>
      </c>
      <c r="J343" s="218">
        <f ca="1">IFERROR(__xludf.DUMMYFUNCTION("IMPORTRANGE(""https://docs.google.com/spreadsheets/d/1SX6NBoVAgQJ6U1MVXOaj8PK2l7WJ3RER9xtqwdhxkhw/edit?usp=sharing"",""ระยอง!J238"")"),0)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IFERROR(__xludf.DUMMYFUNCTION("IMPORTRANGE(""https://docs.google.com/spreadsheets/d/1SX6NBoVAgQJ6U1MVXOaj8PK2l7WJ3RER9xtqwdhxkhw/edit?usp=sharing"",""ระยอง!I239"")"),0)</f>
        <v>0</v>
      </c>
      <c r="J344" s="218">
        <f ca="1">IFERROR(__xludf.DUMMYFUNCTION("IMPORTRANGE(""https://docs.google.com/spreadsheets/d/1SX6NBoVAgQJ6U1MVXOaj8PK2l7WJ3RER9xtqwdhxkhw/edit?usp=sharing"",""ระยอง!J239"")"),0)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IFERROR(__xludf.DUMMYFUNCTION("IMPORTRANGE(""https://docs.google.com/spreadsheets/d/1SX6NBoVAgQJ6U1MVXOaj8PK2l7WJ3RER9xtqwdhxkhw/edit?usp=sharing"",""ระยอง!I240"")"),62)</f>
        <v>62</v>
      </c>
      <c r="J345" s="218">
        <f ca="1">IFERROR(__xludf.DUMMYFUNCTION("IMPORTRANGE(""https://docs.google.com/spreadsheets/d/1SX6NBoVAgQJ6U1MVXOaj8PK2l7WJ3RER9xtqwdhxkhw/edit?usp=sharing"",""ระยอง!J240"")"),0)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IFERROR(__xludf.DUMMYFUNCTION("IMPORTRANGE(""https://docs.google.com/spreadsheets/d/1SX6NBoVAgQJ6U1MVXOaj8PK2l7WJ3RER9xtqwdhxkhw/edit?usp=sharing"",""ระยอง!I241"")"),0)</f>
        <v>0</v>
      </c>
      <c r="J346" s="218">
        <f ca="1">IFERROR(__xludf.DUMMYFUNCTION("IMPORTRANGE(""https://docs.google.com/spreadsheets/d/1SX6NBoVAgQJ6U1MVXOaj8PK2l7WJ3RER9xtqwdhxkhw/edit?usp=sharing"",""ระยอง!J241"")"),0)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IFERROR(__xludf.DUMMYFUNCTION("IMPORTRANGE(""https://docs.google.com/spreadsheets/d/1SX6NBoVAgQJ6U1MVXOaj8PK2l7WJ3RER9xtqwdhxkhw/edit?usp=sharing"",""ระยอง!L242"")"),1085849)</f>
        <v>1085849</v>
      </c>
      <c r="M347" s="374"/>
      <c r="N347" s="374">
        <f ca="1">IFERROR(__xludf.DUMMYFUNCTION("IMPORTRANGE(""https://docs.google.com/spreadsheets/d/1SX6NBoVAgQJ6U1MVXOaj8PK2l7WJ3RER9xtqwdhxkhw/edit?usp=sharing"",""ระยอง!M242"")"),48743)</f>
        <v>48743</v>
      </c>
      <c r="O347" s="374">
        <f ca="1">+IF(L347&gt;0,N347*100/L347,0)</f>
        <v>4.4889298604133723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IFERROR(__xludf.DUMMYFUNCTION("IMPORTRANGE(""https://docs.google.com/spreadsheets/d/1SX6NBoVAgQJ6U1MVXOaj8PK2l7WJ3RER9xtqwdhxkhw/edit?usp=sharing"",""ระยอง!I244"")"),80)</f>
        <v>80</v>
      </c>
      <c r="J349" s="387">
        <f ca="1">IFERROR(__xludf.DUMMYFUNCTION("IMPORTRANGE(""https://docs.google.com/spreadsheets/d/1SX6NBoVAgQJ6U1MVXOaj8PK2l7WJ3RER9xtqwdhxkhw/edit?usp=sharing"",""ระยอง!J244"")"),0)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IFERROR(__xludf.DUMMYFUNCTION("IMPORTRANGE(""https://docs.google.com/spreadsheets/d/1SX6NBoVAgQJ6U1MVXOaj8PK2l7WJ3RER9xtqwdhxkhw/edit?usp=sharing"",""ระยอง!L244"")"),280560)</f>
        <v>280560</v>
      </c>
      <c r="M349" s="389"/>
      <c r="N349" s="389">
        <f ca="1">IFERROR(__xludf.DUMMYFUNCTION("IMPORTRANGE(""https://docs.google.com/spreadsheets/d/1SX6NBoVAgQJ6U1MVXOaj8PK2l7WJ3RER9xtqwdhxkhw/edit?usp=sharing"",""ระยอง!M244"")"),10633)</f>
        <v>10633</v>
      </c>
      <c r="O349" s="389">
        <f ca="1">+IF(L349&gt;0,N349*100/L349,0)</f>
        <v>3.7899201596806389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IFERROR(__xludf.DUMMYFUNCTION("IMPORTRANGE(""https://docs.google.com/spreadsheets/d/1SX6NBoVAgQJ6U1MVXOaj8PK2l7WJ3RER9xtqwdhxkhw/edit?usp=sharing"",""ระยอง!I245"")"),25)</f>
        <v>25</v>
      </c>
      <c r="J350" s="387">
        <f ca="1">IFERROR(__xludf.DUMMYFUNCTION("IMPORTRANGE(""https://docs.google.com/spreadsheets/d/1SX6NBoVAgQJ6U1MVXOaj8PK2l7WJ3RER9xtqwdhxkhw/edit?usp=sharing"",""ระยอง!J245"")"),0)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IFERROR(__xludf.DUMMYFUNCTION("IMPORTRANGE(""https://docs.google.com/spreadsheets/d/1SX6NBoVAgQJ6U1MVXOaj8PK2l7WJ3RER9xtqwdhxkhw/edit?usp=sharing"",""ระยอง!L246"")"),0)</f>
        <v>0</v>
      </c>
      <c r="M351" s="196"/>
      <c r="N351" s="196">
        <f ca="1">IFERROR(__xludf.DUMMYFUNCTION("IMPORTRANGE(""https://docs.google.com/spreadsheets/d/1SX6NBoVAgQJ6U1MVXOaj8PK2l7WJ3RER9xtqwdhxkhw/edit?usp=sharing"",""ระยอง!M246"")"),0)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IFERROR(__xludf.DUMMYFUNCTION("IMPORTRANGE(""https://docs.google.com/spreadsheets/d/1SX6NBoVAgQJ6U1MVXOaj8PK2l7WJ3RER9xtqwdhxkhw/edit?usp=sharing"",""ระยอง!L247"")"),280560)</f>
        <v>280560</v>
      </c>
      <c r="M352" s="196"/>
      <c r="N352" s="196">
        <f ca="1">IFERROR(__xludf.DUMMYFUNCTION("IMPORTRANGE(""https://docs.google.com/spreadsheets/d/1SX6NBoVAgQJ6U1MVXOaj8PK2l7WJ3RER9xtqwdhxkhw/edit?usp=sharing"",""ระยอง!M247"")"),10633)</f>
        <v>10633</v>
      </c>
      <c r="O352" s="196">
        <f t="shared" ca="1" si="105"/>
        <v>3.7899201596806389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IFERROR(__xludf.DUMMYFUNCTION("IMPORTRANGE(""https://docs.google.com/spreadsheets/d/1SX6NBoVAgQJ6U1MVXOaj8PK2l7WJ3RER9xtqwdhxkhw/edit?usp=sharing"",""ระยอง!L248"")"),0)</f>
        <v>0</v>
      </c>
      <c r="M353" s="198"/>
      <c r="N353" s="198">
        <f ca="1">IFERROR(__xludf.DUMMYFUNCTION("IMPORTRANGE(""https://docs.google.com/spreadsheets/d/1SX6NBoVAgQJ6U1MVXOaj8PK2l7WJ3RER9xtqwdhxkhw/edit?usp=sharing"",""ระยอง!M248"")"),0)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IFERROR(__xludf.DUMMYFUNCTION("IMPORTRANGE(""https://docs.google.com/spreadsheets/d/1SX6NBoVAgQJ6U1MVXOaj8PK2l7WJ3RER9xtqwdhxkhw/edit?usp=sharing"",""ระยอง!L249"")"),280560)</f>
        <v>280560</v>
      </c>
      <c r="M354" s="198"/>
      <c r="N354" s="198">
        <f ca="1">IFERROR(__xludf.DUMMYFUNCTION("IMPORTRANGE(""https://docs.google.com/spreadsheets/d/1SX6NBoVAgQJ6U1MVXOaj8PK2l7WJ3RER9xtqwdhxkhw/edit?usp=sharing"",""ระยอง!M249"")"),10633)</f>
        <v>10633</v>
      </c>
      <c r="O354" s="198">
        <f t="shared" ca="1" si="105"/>
        <v>3.7899201596806389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IFERROR(__xludf.DUMMYFUNCTION("IMPORTRANGE(""https://docs.google.com/spreadsheets/d/1SX6NBoVAgQJ6U1MVXOaj8PK2l7WJ3RER9xtqwdhxkhw/edit?usp=sharing"",""ระยอง!M250"")"),0)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IFERROR(__xludf.DUMMYFUNCTION("IMPORTRANGE(""https://docs.google.com/spreadsheets/d/1SX6NBoVAgQJ6U1MVXOaj8PK2l7WJ3RER9xtqwdhxkhw/edit?usp=sharing"",""ระยอง!M251"")"),0)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IFERROR(__xludf.DUMMYFUNCTION("IMPORTRANGE(""https://docs.google.com/spreadsheets/d/1SX6NBoVAgQJ6U1MVXOaj8PK2l7WJ3RER9xtqwdhxkhw/edit?usp=sharing"",""ระยอง!M252"")"),10633)</f>
        <v>10633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IFERROR(__xludf.DUMMYFUNCTION("IMPORTRANGE(""https://docs.google.com/spreadsheets/d/1SX6NBoVAgQJ6U1MVXOaj8PK2l7WJ3RER9xtqwdhxkhw/edit?usp=sharing"",""ระยอง!M253"")"),0)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IFERROR(__xludf.DUMMYFUNCTION("IMPORTRANGE(""https://docs.google.com/spreadsheets/d/1SX6NBoVAgQJ6U1MVXOaj8PK2l7WJ3RER9xtqwdhxkhw/edit?usp=sharing"",""ระยอง!J256"")"),1)</f>
        <v>1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IFERROR(__xludf.DUMMYFUNCTION("IMPORTRANGE(""https://docs.google.com/spreadsheets/d/1SX6NBoVAgQJ6U1MVXOaj8PK2l7WJ3RER9xtqwdhxkhw/edit?usp=sharing"",""ระยอง!J257"")"),1)</f>
        <v>1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IFERROR(__xludf.DUMMYFUNCTION("IMPORTRANGE(""https://docs.google.com/spreadsheets/d/1SX6NBoVAgQJ6U1MVXOaj8PK2l7WJ3RER9xtqwdhxkhw/edit?usp=sharing"",""ระยอง!J258"")"),0)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IFERROR(__xludf.DUMMYFUNCTION("IMPORTRANGE(""https://docs.google.com/spreadsheets/d/1SX6NBoVAgQJ6U1MVXOaj8PK2l7WJ3RER9xtqwdhxkhw/edit?usp=sharing"",""ระยอง!J166"")"),0)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IFERROR(__xludf.DUMMYFUNCTION("IMPORTRANGE(""https://docs.google.com/spreadsheets/d/1SX6NBoVAgQJ6U1MVXOaj8PK2l7WJ3RER9xtqwdhxkhw/edit?usp=sharing"",""ระยอง!J166"")"),0)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IFERROR(__xludf.DUMMYFUNCTION("IMPORTRANGE(""https://docs.google.com/spreadsheets/d/1SX6NBoVAgQJ6U1MVXOaj8PK2l7WJ3RER9xtqwdhxkhw/edit?usp=sharing"",""ระยอง!J166"")"),0)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IFERROR(__xludf.DUMMYFUNCTION("IMPORTRANGE(""https://docs.google.com/spreadsheets/d/1SX6NBoVAgQJ6U1MVXOaj8PK2l7WJ3RER9xtqwdhxkhw/edit?usp=sharing"",""ระยอง!J166"")"),0)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IFERROR(__xludf.DUMMYFUNCTION("IMPORTRANGE(""https://docs.google.com/spreadsheets/d/1SX6NBoVAgQJ6U1MVXOaj8PK2l7WJ3RER9xtqwdhxkhw/edit?usp=sharing"",""ระยอง!I263"")"),25)</f>
        <v>25</v>
      </c>
      <c r="J368" s="218">
        <f ca="1">IFERROR(__xludf.DUMMYFUNCTION("IMPORTRANGE(""https://docs.google.com/spreadsheets/d/1SX6NBoVAgQJ6U1MVXOaj8PK2l7WJ3RER9xtqwdhxkhw/edit?usp=sharing"",""ระยอง!J263"")"),0)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IFERROR(__xludf.DUMMYFUNCTION("IMPORTRANGE(""https://docs.google.com/spreadsheets/d/1SX6NBoVAgQJ6U1MVXOaj8PK2l7WJ3RER9xtqwdhxkhw/edit?usp=sharing"",""ระยอง!I164"")"),0)</f>
        <v>0</v>
      </c>
      <c r="J369" s="218">
        <f ca="1">IFERROR(__xludf.DUMMYFUNCTION("IMPORTRANGE(""https://docs.google.com/spreadsheets/d/1SX6NBoVAgQJ6U1MVXOaj8PK2l7WJ3RER9xtqwdhxkhw/edit?usp=sharing"",""ระยอง!J164"")"),0)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IFERROR(__xludf.DUMMYFUNCTION("IMPORTRANGE(""https://docs.google.com/spreadsheets/d/1SX6NBoVAgQJ6U1MVXOaj8PK2l7WJ3RER9xtqwdhxkhw/edit?usp=sharing"",""ระยอง!I265"")"),25)</f>
        <v>25</v>
      </c>
      <c r="J370" s="218">
        <f ca="1">IFERROR(__xludf.DUMMYFUNCTION("IMPORTRANGE(""https://docs.google.com/spreadsheets/d/1SX6NBoVAgQJ6U1MVXOaj8PK2l7WJ3RER9xtqwdhxkhw/edit?usp=sharing"",""ระยอง!J265"")"),0)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IFERROR(__xludf.DUMMYFUNCTION("IMPORTRANGE(""https://docs.google.com/spreadsheets/d/1SX6NBoVAgQJ6U1MVXOaj8PK2l7WJ3RER9xtqwdhxkhw/edit?usp=sharing"",""ระยอง!I164"")"),0)</f>
        <v>0</v>
      </c>
      <c r="J371" s="219">
        <f ca="1">IFERROR(__xludf.DUMMYFUNCTION("IMPORTRANGE(""https://docs.google.com/spreadsheets/d/1SX6NBoVAgQJ6U1MVXOaj8PK2l7WJ3RER9xtqwdhxkhw/edit?usp=sharing"",""ระยอง!J164"")"),0)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IFERROR(__xludf.DUMMYFUNCTION("IMPORTRANGE(""https://docs.google.com/spreadsheets/d/1SX6NBoVAgQJ6U1MVXOaj8PK2l7WJ3RER9xtqwdhxkhw/edit?usp=sharing"",""ระยอง!I267"")"),25)</f>
        <v>25</v>
      </c>
      <c r="J372" s="219">
        <f ca="1">IFERROR(__xludf.DUMMYFUNCTION("IMPORTRANGE(""https://docs.google.com/spreadsheets/d/1SX6NBoVAgQJ6U1MVXOaj8PK2l7WJ3RER9xtqwdhxkhw/edit?usp=sharing"",""ระยอง!J267"")"),0)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IFERROR(__xludf.DUMMYFUNCTION("IMPORTRANGE(""https://docs.google.com/spreadsheets/d/1SX6NBoVAgQJ6U1MVXOaj8PK2l7WJ3RER9xtqwdhxkhw/edit?usp=sharing"",""ระยอง!I164"")"),0)</f>
        <v>0</v>
      </c>
      <c r="J373" s="218">
        <f ca="1">IFERROR(__xludf.DUMMYFUNCTION("IMPORTRANGE(""https://docs.google.com/spreadsheets/d/1SX6NBoVAgQJ6U1MVXOaj8PK2l7WJ3RER9xtqwdhxkhw/edit?usp=sharing"",""ระยอง!J164"")"),0)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IFERROR(__xludf.DUMMYFUNCTION("IMPORTRANGE(""https://docs.google.com/spreadsheets/d/1SX6NBoVAgQJ6U1MVXOaj8PK2l7WJ3RER9xtqwdhxkhw/edit?usp=sharing"",""ระยอง!I164"")"),0)</f>
        <v>0</v>
      </c>
      <c r="J374" s="218">
        <f ca="1">IFERROR(__xludf.DUMMYFUNCTION("IMPORTRANGE(""https://docs.google.com/spreadsheets/d/1SX6NBoVAgQJ6U1MVXOaj8PK2l7WJ3RER9xtqwdhxkhw/edit?usp=sharing"",""ระยอง!J164"")"),0)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IFERROR(__xludf.DUMMYFUNCTION("IMPORTRANGE(""https://docs.google.com/spreadsheets/d/1SX6NBoVAgQJ6U1MVXOaj8PK2l7WJ3RER9xtqwdhxkhw/edit?usp=sharing"",""ระยอง!I270"")"),80)</f>
        <v>80</v>
      </c>
      <c r="J375" s="218">
        <f ca="1">IFERROR(__xludf.DUMMYFUNCTION("IMPORTRANGE(""https://docs.google.com/spreadsheets/d/1SX6NBoVAgQJ6U1MVXOaj8PK2l7WJ3RER9xtqwdhxkhw/edit?usp=sharing"",""ระยอง!J270"")"),0)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IFERROR(__xludf.DUMMYFUNCTION("IMPORTRANGE(""https://docs.google.com/spreadsheets/d/1SX6NBoVAgQJ6U1MVXOaj8PK2l7WJ3RER9xtqwdhxkhw/edit?usp=sharing"",""ระยอง!I271"")"),15)</f>
        <v>15</v>
      </c>
      <c r="J376" s="219">
        <f ca="1">IFERROR(__xludf.DUMMYFUNCTION("IMPORTRANGE(""https://docs.google.com/spreadsheets/d/1SX6NBoVAgQJ6U1MVXOaj8PK2l7WJ3RER9xtqwdhxkhw/edit?usp=sharing"",""ระยอง!J271"")"),0)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IFERROR(__xludf.DUMMYFUNCTION("IMPORTRANGE(""https://docs.google.com/spreadsheets/d/1SX6NBoVAgQJ6U1MVXOaj8PK2l7WJ3RER9xtqwdhxkhw/edit?usp=sharing"",""ระยอง!I272"")"),65)</f>
        <v>65</v>
      </c>
      <c r="J377" s="218">
        <f ca="1">IFERROR(__xludf.DUMMYFUNCTION("IMPORTRANGE(""https://docs.google.com/spreadsheets/d/1SX6NBoVAgQJ6U1MVXOaj8PK2l7WJ3RER9xtqwdhxkhw/edit?usp=sharing"",""ระยอง!J272"")"),0)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IFERROR(__xludf.DUMMYFUNCTION("IMPORTRANGE(""https://docs.google.com/spreadsheets/d/1SX6NBoVAgQJ6U1MVXOaj8PK2l7WJ3RER9xtqwdhxkhw/edit?usp=sharing"",""ระยอง!J273"")"),0)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IFERROR(__xludf.DUMMYFUNCTION("IMPORTRANGE(""https://docs.google.com/spreadsheets/d/1SX6NBoVAgQJ6U1MVXOaj8PK2l7WJ3RER9xtqwdhxkhw/edit?usp=sharing"",""ระยอง!J274"")"),0)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IFERROR(__xludf.DUMMYFUNCTION("IMPORTRANGE(""https://docs.google.com/spreadsheets/d/1SX6NBoVAgQJ6U1MVXOaj8PK2l7WJ3RER9xtqwdhxkhw/edit?usp=sharing"",""ระยอง!I275"")"),200)</f>
        <v>200</v>
      </c>
      <c r="J380" s="387">
        <f ca="1">IFERROR(__xludf.DUMMYFUNCTION("IMPORTRANGE(""https://docs.google.com/spreadsheets/d/1SX6NBoVAgQJ6U1MVXOaj8PK2l7WJ3RER9xtqwdhxkhw/edit?usp=sharing"",""ระยอง!J275"")"),0)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IFERROR(__xludf.DUMMYFUNCTION("IMPORTRANGE(""https://docs.google.com/spreadsheets/d/1SX6NBoVAgQJ6U1MVXOaj8PK2l7WJ3RER9xtqwdhxkhw/edit?usp=sharing"",""ระยอง!L275"")"),207560)</f>
        <v>207560</v>
      </c>
      <c r="M380" s="389"/>
      <c r="N380" s="389">
        <f ca="1">IFERROR(__xludf.DUMMYFUNCTION("IMPORTRANGE(""https://docs.google.com/spreadsheets/d/1SX6NBoVAgQJ6U1MVXOaj8PK2l7WJ3RER9xtqwdhxkhw/edit?usp=sharing"",""ระยอง!M275"")"),1830)</f>
        <v>1830</v>
      </c>
      <c r="O380" s="389">
        <f ca="1">+IF(L380&gt;0,N380*100/L380,0)</f>
        <v>0.88167276931971483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IFERROR(__xludf.DUMMYFUNCTION("IMPORTRANGE(""https://docs.google.com/spreadsheets/d/1SX6NBoVAgQJ6U1MVXOaj8PK2l7WJ3RER9xtqwdhxkhw/edit?usp=sharing"",""ระยอง!I276"")"),20)</f>
        <v>20</v>
      </c>
      <c r="J381" s="387">
        <f ca="1">IFERROR(__xludf.DUMMYFUNCTION("IMPORTRANGE(""https://docs.google.com/spreadsheets/d/1SX6NBoVAgQJ6U1MVXOaj8PK2l7WJ3RER9xtqwdhxkhw/edit?usp=sharing"",""ระยอง!J276"")"),0)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IFERROR(__xludf.DUMMYFUNCTION("IMPORTRANGE(""https://docs.google.com/spreadsheets/d/1SX6NBoVAgQJ6U1MVXOaj8PK2l7WJ3RER9xtqwdhxkhw/edit?usp=sharing"",""ระยอง!L277"")"),0)</f>
        <v>0</v>
      </c>
      <c r="M382" s="196"/>
      <c r="N382" s="196">
        <f ca="1">IFERROR(__xludf.DUMMYFUNCTION("IMPORTRANGE(""https://docs.google.com/spreadsheets/d/1SX6NBoVAgQJ6U1MVXOaj8PK2l7WJ3RER9xtqwdhxkhw/edit?usp=sharing"",""ระยอง!M277"")"),0)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IFERROR(__xludf.DUMMYFUNCTION("IMPORTRANGE(""https://docs.google.com/spreadsheets/d/1SX6NBoVAgQJ6U1MVXOaj8PK2l7WJ3RER9xtqwdhxkhw/edit?usp=sharing"",""ระยอง!L278"")"),207560)</f>
        <v>207560</v>
      </c>
      <c r="M383" s="196"/>
      <c r="N383" s="196">
        <f ca="1">IFERROR(__xludf.DUMMYFUNCTION("IMPORTRANGE(""https://docs.google.com/spreadsheets/d/1SX6NBoVAgQJ6U1MVXOaj8PK2l7WJ3RER9xtqwdhxkhw/edit?usp=sharing"",""ระยอง!M278"")"),1830)</f>
        <v>1830</v>
      </c>
      <c r="O383" s="196">
        <f t="shared" ca="1" si="109"/>
        <v>0.88167276931971483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IFERROR(__xludf.DUMMYFUNCTION("IMPORTRANGE(""https://docs.google.com/spreadsheets/d/1SX6NBoVAgQJ6U1MVXOaj8PK2l7WJ3RER9xtqwdhxkhw/edit?usp=sharing"",""ระยอง!L279"")"),0)</f>
        <v>0</v>
      </c>
      <c r="M384" s="198"/>
      <c r="N384" s="198">
        <f ca="1">IFERROR(__xludf.DUMMYFUNCTION("IMPORTRANGE(""https://docs.google.com/spreadsheets/d/1SX6NBoVAgQJ6U1MVXOaj8PK2l7WJ3RER9xtqwdhxkhw/edit?usp=sharing"",""ระยอง!M279"")"),0)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IFERROR(__xludf.DUMMYFUNCTION("IMPORTRANGE(""https://docs.google.com/spreadsheets/d/1SX6NBoVAgQJ6U1MVXOaj8PK2l7WJ3RER9xtqwdhxkhw/edit?usp=sharing"",""ระยอง!L280"")"),207560)</f>
        <v>207560</v>
      </c>
      <c r="M385" s="198"/>
      <c r="N385" s="198">
        <f ca="1">IFERROR(__xludf.DUMMYFUNCTION("IMPORTRANGE(""https://docs.google.com/spreadsheets/d/1SX6NBoVAgQJ6U1MVXOaj8PK2l7WJ3RER9xtqwdhxkhw/edit?usp=sharing"",""ระยอง!M280"")"),1830)</f>
        <v>1830</v>
      </c>
      <c r="O385" s="198">
        <f t="shared" ca="1" si="109"/>
        <v>0.88167276931971483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IFERROR(__xludf.DUMMYFUNCTION("IMPORTRANGE(""https://docs.google.com/spreadsheets/d/1SX6NBoVAgQJ6U1MVXOaj8PK2l7WJ3RER9xtqwdhxkhw/edit?usp=sharing"",""ระยอง!M281"")"),0)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IFERROR(__xludf.DUMMYFUNCTION("IMPORTRANGE(""https://docs.google.com/spreadsheets/d/1SX6NBoVAgQJ6U1MVXOaj8PK2l7WJ3RER9xtqwdhxkhw/edit?usp=sharing"",""ระยอง!M282"")"),0)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IFERROR(__xludf.DUMMYFUNCTION("IMPORTRANGE(""https://docs.google.com/spreadsheets/d/1SX6NBoVAgQJ6U1MVXOaj8PK2l7WJ3RER9xtqwdhxkhw/edit?usp=sharing"",""ระยอง!M283"")"),0)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IFERROR(__xludf.DUMMYFUNCTION("IMPORTRANGE(""https://docs.google.com/spreadsheets/d/1SX6NBoVAgQJ6U1MVXOaj8PK2l7WJ3RER9xtqwdhxkhw/edit?usp=sharing"",""ระยอง!M284"")"),1830)</f>
        <v>1830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IFERROR(__xludf.DUMMYFUNCTION("IMPORTRANGE(""https://docs.google.com/spreadsheets/d/1SX6NBoVAgQJ6U1MVXOaj8PK2l7WJ3RER9xtqwdhxkhw/edit?usp=sharing"",""ระยอง!J286"")"),0)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IFERROR(__xludf.DUMMYFUNCTION("IMPORTRANGE(""https://docs.google.com/spreadsheets/d/1SX6NBoVAgQJ6U1MVXOaj8PK2l7WJ3RER9xtqwdhxkhw/edit?usp=sharing"",""ระยอง!J287"")"),1)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IFERROR(__xludf.DUMMYFUNCTION("IMPORTRANGE(""https://docs.google.com/spreadsheets/d/1SX6NBoVAgQJ6U1MVXOaj8PK2l7WJ3RER9xtqwdhxkhw/edit?usp=sharing"",""ระยอง!J288"")"),1)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IFERROR(__xludf.DUMMYFUNCTION("IMPORTRANGE(""https://docs.google.com/spreadsheets/d/1SX6NBoVAgQJ6U1MVXOaj8PK2l7WJ3RER9xtqwdhxkhw/edit?usp=sharing"",""ระยอง!J289"")"),0)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IFERROR(__xludf.DUMMYFUNCTION("IMPORTRANGE(""https://docs.google.com/spreadsheets/d/1SX6NBoVAgQJ6U1MVXOaj8PK2l7WJ3RER9xtqwdhxkhw/edit?usp=sharing"",""ระยอง!I291"")"),20)</f>
        <v>20</v>
      </c>
      <c r="J396" s="219">
        <f ca="1">IFERROR(__xludf.DUMMYFUNCTION("IMPORTRANGE(""https://docs.google.com/spreadsheets/d/1SX6NBoVAgQJ6U1MVXOaj8PK2l7WJ3RER9xtqwdhxkhw/edit?usp=sharing"",""ระยอง!J291"")"),0)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IFERROR(__xludf.DUMMYFUNCTION("IMPORTRANGE(""https://docs.google.com/spreadsheets/d/1SX6NBoVAgQJ6U1MVXOaj8PK2l7WJ3RER9xtqwdhxkhw/edit?usp=sharing"",""ระยอง!I292"")"),200)</f>
        <v>200</v>
      </c>
      <c r="J397" s="219">
        <f ca="1">IFERROR(__xludf.DUMMYFUNCTION("IMPORTRANGE(""https://docs.google.com/spreadsheets/d/1SX6NBoVAgQJ6U1MVXOaj8PK2l7WJ3RER9xtqwdhxkhw/edit?usp=sharing"",""ระยอง!J292"")"),0)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IFERROR(__xludf.DUMMYFUNCTION("IMPORTRANGE(""https://docs.google.com/spreadsheets/d/1SX6NBoVAgQJ6U1MVXOaj8PK2l7WJ3RER9xtqwdhxkhw/edit?usp=sharing"",""ระยอง!I293"")"),20)</f>
        <v>20</v>
      </c>
      <c r="J398" s="219">
        <f ca="1">IFERROR(__xludf.DUMMYFUNCTION("IMPORTRANGE(""https://docs.google.com/spreadsheets/d/1SX6NBoVAgQJ6U1MVXOaj8PK2l7WJ3RER9xtqwdhxkhw/edit?usp=sharing"",""ระยอง!J293"")"),0)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IFERROR(__xludf.DUMMYFUNCTION("IMPORTRANGE(""https://docs.google.com/spreadsheets/d/1SX6NBoVAgQJ6U1MVXOaj8PK2l7WJ3RER9xtqwdhxkhw/edit?usp=sharing"",""ระยอง!J294"")"),0)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IFERROR(__xludf.DUMMYFUNCTION("IMPORTRANGE(""https://docs.google.com/spreadsheets/d/1SX6NBoVAgQJ6U1MVXOaj8PK2l7WJ3RER9xtqwdhxkhw/edit?usp=sharing"",""ระยอง!J295"")"),0)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IFERROR(__xludf.DUMMYFUNCTION("IMPORTRANGE(""https://docs.google.com/spreadsheets/d/1SX6NBoVAgQJ6U1MVXOaj8PK2l7WJ3RER9xtqwdhxkhw/edit?usp=sharing"",""ระยอง!I296"")"),135)</f>
        <v>135</v>
      </c>
      <c r="J401" s="387">
        <f ca="1">IFERROR(__xludf.DUMMYFUNCTION("IMPORTRANGE(""https://docs.google.com/spreadsheets/d/1SX6NBoVAgQJ6U1MVXOaj8PK2l7WJ3RER9xtqwdhxkhw/edit?usp=sharing"",""ระยอง!J296"")"),0)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IFERROR(__xludf.DUMMYFUNCTION("IMPORTRANGE(""https://docs.google.com/spreadsheets/d/1SX6NBoVAgQJ6U1MVXOaj8PK2l7WJ3RER9xtqwdhxkhw/edit?usp=sharing"",""ระยอง!L296"")"),156040)</f>
        <v>156040</v>
      </c>
      <c r="M401" s="389"/>
      <c r="N401" s="389">
        <f ca="1">IFERROR(__xludf.DUMMYFUNCTION("IMPORTRANGE(""https://docs.google.com/spreadsheets/d/1SX6NBoVAgQJ6U1MVXOaj8PK2l7WJ3RER9xtqwdhxkhw/edit?usp=sharing"",""ระยอง!M296"")"),0)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IFERROR(__xludf.DUMMYFUNCTION("IMPORTRANGE(""https://docs.google.com/spreadsheets/d/1SX6NBoVAgQJ6U1MVXOaj8PK2l7WJ3RER9xtqwdhxkhw/edit?usp=sharing"",""ระยอง!I297"")"),45)</f>
        <v>45</v>
      </c>
      <c r="J402" s="387">
        <f ca="1">IFERROR(__xludf.DUMMYFUNCTION("IMPORTRANGE(""https://docs.google.com/spreadsheets/d/1SX6NBoVAgQJ6U1MVXOaj8PK2l7WJ3RER9xtqwdhxkhw/edit?usp=sharing"",""ระยอง!J297"")"),0)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IFERROR(__xludf.DUMMYFUNCTION("IMPORTRANGE(""https://docs.google.com/spreadsheets/d/1SX6NBoVAgQJ6U1MVXOaj8PK2l7WJ3RER9xtqwdhxkhw/edit?usp=sharing"",""ระยอง!L298"")"),0)</f>
        <v>0</v>
      </c>
      <c r="M403" s="196"/>
      <c r="N403" s="198">
        <f ca="1">IFERROR(__xludf.DUMMYFUNCTION("IMPORTRANGE(""https://docs.google.com/spreadsheets/d/1SX6NBoVAgQJ6U1MVXOaj8PK2l7WJ3RER9xtqwdhxkhw/edit?usp=sharing"",""ระยอง!M298"")"),0)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IFERROR(__xludf.DUMMYFUNCTION("IMPORTRANGE(""https://docs.google.com/spreadsheets/d/1SX6NBoVAgQJ6U1MVXOaj8PK2l7WJ3RER9xtqwdhxkhw/edit?usp=sharing"",""ระยอง!L299"")"),156040)</f>
        <v>156040</v>
      </c>
      <c r="M404" s="196"/>
      <c r="N404" s="198">
        <f ca="1">IFERROR(__xludf.DUMMYFUNCTION("IMPORTRANGE(""https://docs.google.com/spreadsheets/d/1SX6NBoVAgQJ6U1MVXOaj8PK2l7WJ3RER9xtqwdhxkhw/edit?usp=sharing"",""ระยอง!M299"")"),0)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IFERROR(__xludf.DUMMYFUNCTION("IMPORTRANGE(""https://docs.google.com/spreadsheets/d/1SX6NBoVAgQJ6U1MVXOaj8PK2l7WJ3RER9xtqwdhxkhw/edit?usp=sharing"",""ระยอง!L300"")"),0)</f>
        <v>0</v>
      </c>
      <c r="M405" s="198"/>
      <c r="N405" s="198">
        <f ca="1">IFERROR(__xludf.DUMMYFUNCTION("IMPORTRANGE(""https://docs.google.com/spreadsheets/d/1SX6NBoVAgQJ6U1MVXOaj8PK2l7WJ3RER9xtqwdhxkhw/edit?usp=sharing"",""ระยอง!M300"")"),0)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IFERROR(__xludf.DUMMYFUNCTION("IMPORTRANGE(""https://docs.google.com/spreadsheets/d/1SX6NBoVAgQJ6U1MVXOaj8PK2l7WJ3RER9xtqwdhxkhw/edit?usp=sharing"",""ระยอง!L301"")"),156040)</f>
        <v>156040</v>
      </c>
      <c r="M406" s="198"/>
      <c r="N406" s="198">
        <f ca="1">IFERROR(__xludf.DUMMYFUNCTION("IMPORTRANGE(""https://docs.google.com/spreadsheets/d/1SX6NBoVAgQJ6U1MVXOaj8PK2l7WJ3RER9xtqwdhxkhw/edit?usp=sharing"",""ระยอง!M301"")"),0)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IFERROR(__xludf.DUMMYFUNCTION("IMPORTRANGE(""https://docs.google.com/spreadsheets/d/1SX6NBoVAgQJ6U1MVXOaj8PK2l7WJ3RER9xtqwdhxkhw/edit?usp=sharing"",""ระยอง!M302"")"),0)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IFERROR(__xludf.DUMMYFUNCTION("IMPORTRANGE(""https://docs.google.com/spreadsheets/d/1SX6NBoVAgQJ6U1MVXOaj8PK2l7WJ3RER9xtqwdhxkhw/edit?usp=sharing"",""ระยอง!M303"")"),0)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IFERROR(__xludf.DUMMYFUNCTION("IMPORTRANGE(""https://docs.google.com/spreadsheets/d/1SX6NBoVAgQJ6U1MVXOaj8PK2l7WJ3RER9xtqwdhxkhw/edit?usp=sharing"",""ระยอง!M304"")"),0)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IFERROR(__xludf.DUMMYFUNCTION("IMPORTRANGE(""https://docs.google.com/spreadsheets/d/1SX6NBoVAgQJ6U1MVXOaj8PK2l7WJ3RER9xtqwdhxkhw/edit?usp=sharing"",""ระยอง!M305"")"),0)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IFERROR(__xludf.DUMMYFUNCTION("IMPORTRANGE(""https://docs.google.com/spreadsheets/d/1SX6NBoVAgQJ6U1MVXOaj8PK2l7WJ3RER9xtqwdhxkhw/edit?usp=sharing"",""ระยอง!J307"")"),0)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IFERROR(__xludf.DUMMYFUNCTION("IMPORTRANGE(""https://docs.google.com/spreadsheets/d/1SX6NBoVAgQJ6U1MVXOaj8PK2l7WJ3RER9xtqwdhxkhw/edit?usp=sharing"",""ระยอง!J308"")"),1)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IFERROR(__xludf.DUMMYFUNCTION("IMPORTRANGE(""https://docs.google.com/spreadsheets/d/1SX6NBoVAgQJ6U1MVXOaj8PK2l7WJ3RER9xtqwdhxkhw/edit?usp=sharing"",""ระยอง!J309"")"),1)</f>
        <v>1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IFERROR(__xludf.DUMMYFUNCTION("IMPORTRANGE(""https://docs.google.com/spreadsheets/d/1SX6NBoVAgQJ6U1MVXOaj8PK2l7WJ3RER9xtqwdhxkhw/edit?usp=sharing"",""ระยอง!J310"")"),0)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IFERROR(__xludf.DUMMYFUNCTION("IMPORTRANGE(""https://docs.google.com/spreadsheets/d/1SX6NBoVAgQJ6U1MVXOaj8PK2l7WJ3RER9xtqwdhxkhw/edit?usp=sharing"",""ระยอง!I311"")"),45)</f>
        <v>45</v>
      </c>
      <c r="J416" s="230">
        <f ca="1">IFERROR(__xludf.DUMMYFUNCTION("IMPORTRANGE(""https://docs.google.com/spreadsheets/d/1SX6NBoVAgQJ6U1MVXOaj8PK2l7WJ3RER9xtqwdhxkhw/edit?usp=sharing"",""ระยอง!J311"")"),0)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IFERROR(__xludf.DUMMYFUNCTION("IMPORTRANGE(""https://docs.google.com/spreadsheets/d/1SX6NBoVAgQJ6U1MVXOaj8PK2l7WJ3RER9xtqwdhxkhw/edit?usp=sharing"",""ระยอง!I312"")"),15)</f>
        <v>15</v>
      </c>
      <c r="J417" s="406">
        <f ca="1">IFERROR(__xludf.DUMMYFUNCTION("IMPORTRANGE(""https://docs.google.com/spreadsheets/d/1SX6NBoVAgQJ6U1MVXOaj8PK2l7WJ3RER9xtqwdhxkhw/edit?usp=sharing"",""ระยอง!J312"")"),0)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IFERROR(__xludf.DUMMYFUNCTION("IMPORTRANGE(""https://docs.google.com/spreadsheets/d/1SX6NBoVAgQJ6U1MVXOaj8PK2l7WJ3RER9xtqwdhxkhw/edit?usp=sharing"",""ระยอง!I313"")"),45)</f>
        <v>45</v>
      </c>
      <c r="J418" s="407">
        <f ca="1">IFERROR(__xludf.DUMMYFUNCTION("IMPORTRANGE(""https://docs.google.com/spreadsheets/d/1SX6NBoVAgQJ6U1MVXOaj8PK2l7WJ3RER9xtqwdhxkhw/edit?usp=sharing"",""ระยอง!J313"")"),0)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IFERROR(__xludf.DUMMYFUNCTION("IMPORTRANGE(""https://docs.google.com/spreadsheets/d/1SX6NBoVAgQJ6U1MVXOaj8PK2l7WJ3RER9xtqwdhxkhw/edit?usp=sharing"",""ระยอง!I314"")"),15)</f>
        <v>15</v>
      </c>
      <c r="J419" s="302">
        <f ca="1">IFERROR(__xludf.DUMMYFUNCTION("IMPORTRANGE(""https://docs.google.com/spreadsheets/d/1SX6NBoVAgQJ6U1MVXOaj8PK2l7WJ3RER9xtqwdhxkhw/edit?usp=sharing"",""ระยอง!J314"")"),0)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IFERROR(__xludf.DUMMYFUNCTION("IMPORTRANGE(""https://docs.google.com/spreadsheets/d/1SX6NBoVAgQJ6U1MVXOaj8PK2l7WJ3RER9xtqwdhxkhw/edit?usp=sharing"",""ระยอง!I315"")"),15)</f>
        <v>15</v>
      </c>
      <c r="J420" s="302">
        <f ca="1">IFERROR(__xludf.DUMMYFUNCTION("IMPORTRANGE(""https://docs.google.com/spreadsheets/d/1SX6NBoVAgQJ6U1MVXOaj8PK2l7WJ3RER9xtqwdhxkhw/edit?usp=sharing"",""ระยอง!J315"")"),0)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IFERROR(__xludf.DUMMYFUNCTION("IMPORTRANGE(""https://docs.google.com/spreadsheets/d/1SX6NBoVAgQJ6U1MVXOaj8PK2l7WJ3RER9xtqwdhxkhw/edit?usp=sharing"",""ระยอง!I316"")"),16)</f>
        <v>16</v>
      </c>
      <c r="J421" s="406">
        <f ca="1">IFERROR(__xludf.DUMMYFUNCTION("IMPORTRANGE(""https://docs.google.com/spreadsheets/d/1SX6NBoVAgQJ6U1MVXOaj8PK2l7WJ3RER9xtqwdhxkhw/edit?usp=sharing"",""ระยอง!J316"")"),0)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IFERROR(__xludf.DUMMYFUNCTION("IMPORTRANGE(""https://docs.google.com/spreadsheets/d/1SX6NBoVAgQJ6U1MVXOaj8PK2l7WJ3RER9xtqwdhxkhw/edit?usp=sharing"",""ระยอง!I317"")"),48)</f>
        <v>48</v>
      </c>
      <c r="J422" s="407">
        <f ca="1">IFERROR(__xludf.DUMMYFUNCTION("IMPORTRANGE(""https://docs.google.com/spreadsheets/d/1SX6NBoVAgQJ6U1MVXOaj8PK2l7WJ3RER9xtqwdhxkhw/edit?usp=sharing"",""ระยอง!J317"")"),0)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IFERROR(__xludf.DUMMYFUNCTION("IMPORTRANGE(""https://docs.google.com/spreadsheets/d/1SX6NBoVAgQJ6U1MVXOaj8PK2l7WJ3RER9xtqwdhxkhw/edit?usp=sharing"",""ระยอง!I318"")"),16)</f>
        <v>16</v>
      </c>
      <c r="J423" s="302">
        <f ca="1">IFERROR(__xludf.DUMMYFUNCTION("IMPORTRANGE(""https://docs.google.com/spreadsheets/d/1SX6NBoVAgQJ6U1MVXOaj8PK2l7WJ3RER9xtqwdhxkhw/edit?usp=sharing"",""ระยอง!J318"")"),0)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IFERROR(__xludf.DUMMYFUNCTION("IMPORTRANGE(""https://docs.google.com/spreadsheets/d/1SX6NBoVAgQJ6U1MVXOaj8PK2l7WJ3RER9xtqwdhxkhw/edit?usp=sharing"",""ระยอง!I319"")"),16)</f>
        <v>16</v>
      </c>
      <c r="J424" s="302">
        <f ca="1">IFERROR(__xludf.DUMMYFUNCTION("IMPORTRANGE(""https://docs.google.com/spreadsheets/d/1SX6NBoVAgQJ6U1MVXOaj8PK2l7WJ3RER9xtqwdhxkhw/edit?usp=sharing"",""ระยอง!J319"")"),0)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IFERROR(__xludf.DUMMYFUNCTION("IMPORTRANGE(""https://docs.google.com/spreadsheets/d/1SX6NBoVAgQJ6U1MVXOaj8PK2l7WJ3RER9xtqwdhxkhw/edit?usp=sharing"",""ระยอง!I320"")"),16)</f>
        <v>16</v>
      </c>
      <c r="J425" s="302">
        <f ca="1">IFERROR(__xludf.DUMMYFUNCTION("IMPORTRANGE(""https://docs.google.com/spreadsheets/d/1SX6NBoVAgQJ6U1MVXOaj8PK2l7WJ3RER9xtqwdhxkhw/edit?usp=sharing"",""ระยอง!J320"")"),0)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IFERROR(__xludf.DUMMYFUNCTION("IMPORTRANGE(""https://docs.google.com/spreadsheets/d/1SX6NBoVAgQJ6U1MVXOaj8PK2l7WJ3RER9xtqwdhxkhw/edit?usp=sharing"",""ระยอง!I321"")"),14)</f>
        <v>14</v>
      </c>
      <c r="J426" s="406">
        <f ca="1">IFERROR(__xludf.DUMMYFUNCTION("IMPORTRANGE(""https://docs.google.com/spreadsheets/d/1SX6NBoVAgQJ6U1MVXOaj8PK2l7WJ3RER9xtqwdhxkhw/edit?usp=sharing"",""ระยอง!J321"")"),0)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IFERROR(__xludf.DUMMYFUNCTION("IMPORTRANGE(""https://docs.google.com/spreadsheets/d/1SX6NBoVAgQJ6U1MVXOaj8PK2l7WJ3RER9xtqwdhxkhw/edit?usp=sharing"",""ระยอง!I322"")"),42)</f>
        <v>42</v>
      </c>
      <c r="J427" s="407">
        <f ca="1">IFERROR(__xludf.DUMMYFUNCTION("IMPORTRANGE(""https://docs.google.com/spreadsheets/d/1SX6NBoVAgQJ6U1MVXOaj8PK2l7WJ3RER9xtqwdhxkhw/edit?usp=sharing"",""ระยอง!J322"")"),0)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IFERROR(__xludf.DUMMYFUNCTION("IMPORTRANGE(""https://docs.google.com/spreadsheets/d/1SX6NBoVAgQJ6U1MVXOaj8PK2l7WJ3RER9xtqwdhxkhw/edit?usp=sharing"",""ระยอง!I323"")"),14)</f>
        <v>14</v>
      </c>
      <c r="J428" s="302">
        <f ca="1">IFERROR(__xludf.DUMMYFUNCTION("IMPORTRANGE(""https://docs.google.com/spreadsheets/d/1SX6NBoVAgQJ6U1MVXOaj8PK2l7WJ3RER9xtqwdhxkhw/edit?usp=sharing"",""ระยอง!J323"")"),0)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IFERROR(__xludf.DUMMYFUNCTION("IMPORTRANGE(""https://docs.google.com/spreadsheets/d/1SX6NBoVAgQJ6U1MVXOaj8PK2l7WJ3RER9xtqwdhxkhw/edit?usp=sharing"",""ระยอง!I324"")"),14)</f>
        <v>14</v>
      </c>
      <c r="J429" s="302">
        <f ca="1">IFERROR(__xludf.DUMMYFUNCTION("IMPORTRANGE(""https://docs.google.com/spreadsheets/d/1SX6NBoVAgQJ6U1MVXOaj8PK2l7WJ3RER9xtqwdhxkhw/edit?usp=sharing"",""ระยอง!J324"")"),0)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IFERROR(__xludf.DUMMYFUNCTION("IMPORTRANGE(""https://docs.google.com/spreadsheets/d/1SX6NBoVAgQJ6U1MVXOaj8PK2l7WJ3RER9xtqwdhxkhw/edit?usp=sharing"",""ระยอง!I325"")"),31)</f>
        <v>31</v>
      </c>
      <c r="J430" s="406">
        <f ca="1">IFERROR(__xludf.DUMMYFUNCTION("IMPORTRANGE(""https://docs.google.com/spreadsheets/d/1SX6NBoVAgQJ6U1MVXOaj8PK2l7WJ3RER9xtqwdhxkhw/edit?usp=sharing"",""ระยอง!J325"")"),0)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IFERROR(__xludf.DUMMYFUNCTION("IMPORTRANGE(""https://docs.google.com/spreadsheets/d/1SX6NBoVAgQJ6U1MVXOaj8PK2l7WJ3RER9xtqwdhxkhw/edit?usp=sharing"",""ระยอง!I326"")"),15)</f>
        <v>15</v>
      </c>
      <c r="J431" s="302">
        <f ca="1">IFERROR(__xludf.DUMMYFUNCTION("IMPORTRANGE(""https://docs.google.com/spreadsheets/d/1SX6NBoVAgQJ6U1MVXOaj8PK2l7WJ3RER9xtqwdhxkhw/edit?usp=sharing"",""ระยอง!J326"")"),0)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IFERROR(__xludf.DUMMYFUNCTION("IMPORTRANGE(""https://docs.google.com/spreadsheets/d/1SX6NBoVAgQJ6U1MVXOaj8PK2l7WJ3RER9xtqwdhxkhw/edit?usp=sharing"",""ระยอง!I327"")"),16)</f>
        <v>16</v>
      </c>
      <c r="J432" s="302">
        <f ca="1">IFERROR(__xludf.DUMMYFUNCTION("IMPORTRANGE(""https://docs.google.com/spreadsheets/d/1SX6NBoVAgQJ6U1MVXOaj8PK2l7WJ3RER9xtqwdhxkhw/edit?usp=sharing"",""ระยอง!J327"")"),0)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IFERROR(__xludf.DUMMYFUNCTION("IMPORTRANGE(""https://docs.google.com/spreadsheets/d/1SX6NBoVAgQJ6U1MVXOaj8PK2l7WJ3RER9xtqwdhxkhw/edit?usp=sharing"",""ระยอง!J328"")"),0)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IFERROR(__xludf.DUMMYFUNCTION("IMPORTRANGE(""https://docs.google.com/spreadsheets/d/1SX6NBoVAgQJ6U1MVXOaj8PK2l7WJ3RER9xtqwdhxkhw/edit?usp=sharing"",""ระยอง!J329"")"),0)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IFERROR(__xludf.DUMMYFUNCTION("IMPORTRANGE(""https://docs.google.com/spreadsheets/d/1SX6NBoVAgQJ6U1MVXOaj8PK2l7WJ3RER9xtqwdhxkhw/edit?usp=sharing"",""ระยอง!I330"")"),20)</f>
        <v>20</v>
      </c>
      <c r="J435" s="420">
        <f ca="1">IFERROR(__xludf.DUMMYFUNCTION("IMPORTRANGE(""https://docs.google.com/spreadsheets/d/1SX6NBoVAgQJ6U1MVXOaj8PK2l7WJ3RER9xtqwdhxkhw/edit?usp=sharing"",""ระยอง!J330"")"),0)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IFERROR(__xludf.DUMMYFUNCTION("IMPORTRANGE(""https://docs.google.com/spreadsheets/d/1SX6NBoVAgQJ6U1MVXOaj8PK2l7WJ3RER9xtqwdhxkhw/edit?usp=sharing"",""ระยอง!L330"")"),95000)</f>
        <v>95000</v>
      </c>
      <c r="M435" s="422"/>
      <c r="N435" s="422">
        <f ca="1">IFERROR(__xludf.DUMMYFUNCTION("IMPORTRANGE(""https://docs.google.com/spreadsheets/d/1SX6NBoVAgQJ6U1MVXOaj8PK2l7WJ3RER9xtqwdhxkhw/edit?usp=sharing"",""ระยอง!M330"")"),0)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IFERROR(__xludf.DUMMYFUNCTION("IMPORTRANGE(""https://docs.google.com/spreadsheets/d/1SX6NBoVAgQJ6U1MVXOaj8PK2l7WJ3RER9xtqwdhxkhw/edit?usp=sharing"",""ระยอง!L331"")"),0)</f>
        <v>0</v>
      </c>
      <c r="M436" s="196"/>
      <c r="N436" s="198">
        <f ca="1">IFERROR(__xludf.DUMMYFUNCTION("IMPORTRANGE(""https://docs.google.com/spreadsheets/d/1SX6NBoVAgQJ6U1MVXOaj8PK2l7WJ3RER9xtqwdhxkhw/edit?usp=sharing"",""ระยอง!M331"")"),0)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IFERROR(__xludf.DUMMYFUNCTION("IMPORTRANGE(""https://docs.google.com/spreadsheets/d/1SX6NBoVAgQJ6U1MVXOaj8PK2l7WJ3RER9xtqwdhxkhw/edit?usp=sharing"",""ระยอง!L332"")"),95000)</f>
        <v>95000</v>
      </c>
      <c r="M437" s="196"/>
      <c r="N437" s="198">
        <f ca="1">IFERROR(__xludf.DUMMYFUNCTION("IMPORTRANGE(""https://docs.google.com/spreadsheets/d/1SX6NBoVAgQJ6U1MVXOaj8PK2l7WJ3RER9xtqwdhxkhw/edit?usp=sharing"",""ระยอง!M332"")"),0)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IFERROR(__xludf.DUMMYFUNCTION("IMPORTRANGE(""https://docs.google.com/spreadsheets/d/1SX6NBoVAgQJ6U1MVXOaj8PK2l7WJ3RER9xtqwdhxkhw/edit?usp=sharing"",""ระยอง!L333"")"),0)</f>
        <v>0</v>
      </c>
      <c r="M438" s="198"/>
      <c r="N438" s="198">
        <f ca="1">IFERROR(__xludf.DUMMYFUNCTION("IMPORTRANGE(""https://docs.google.com/spreadsheets/d/1SX6NBoVAgQJ6U1MVXOaj8PK2l7WJ3RER9xtqwdhxkhw/edit?usp=sharing"",""ระยอง!M333"")"),0)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IFERROR(__xludf.DUMMYFUNCTION("IMPORTRANGE(""https://docs.google.com/spreadsheets/d/1SX6NBoVAgQJ6U1MVXOaj8PK2l7WJ3RER9xtqwdhxkhw/edit?usp=sharing"",""ระยอง!L334"")"),95000)</f>
        <v>95000</v>
      </c>
      <c r="M439" s="198"/>
      <c r="N439" s="198">
        <f ca="1">IFERROR(__xludf.DUMMYFUNCTION("IMPORTRANGE(""https://docs.google.com/spreadsheets/d/1SX6NBoVAgQJ6U1MVXOaj8PK2l7WJ3RER9xtqwdhxkhw/edit?usp=sharing"",""ระยอง!M334"")"),0)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IFERROR(__xludf.DUMMYFUNCTION("IMPORTRANGE(""https://docs.google.com/spreadsheets/d/1SX6NBoVAgQJ6U1MVXOaj8PK2l7WJ3RER9xtqwdhxkhw/edit?usp=sharing"",""ระยอง!M335"")"),0)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IFERROR(__xludf.DUMMYFUNCTION("IMPORTRANGE(""https://docs.google.com/spreadsheets/d/1SX6NBoVAgQJ6U1MVXOaj8PK2l7WJ3RER9xtqwdhxkhw/edit?usp=sharing"",""ระยอง!M336"")"),0)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IFERROR(__xludf.DUMMYFUNCTION("IMPORTRANGE(""https://docs.google.com/spreadsheets/d/1SX6NBoVAgQJ6U1MVXOaj8PK2l7WJ3RER9xtqwdhxkhw/edit?usp=sharing"",""ระยอง!M337"")"),0)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IFERROR(__xludf.DUMMYFUNCTION("IMPORTRANGE(""https://docs.google.com/spreadsheets/d/1SX6NBoVAgQJ6U1MVXOaj8PK2l7WJ3RER9xtqwdhxkhw/edit?usp=sharing"",""ระยอง!M338"")"),0)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IFERROR(__xludf.DUMMYFUNCTION("IMPORTRANGE(""https://docs.google.com/spreadsheets/d/1SX6NBoVAgQJ6U1MVXOaj8PK2l7WJ3RER9xtqwdhxkhw/edit?usp=sharing"",""ระยอง!J340"")"),0)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IFERROR(__xludf.DUMMYFUNCTION("IMPORTRANGE(""https://docs.google.com/spreadsheets/d/1SX6NBoVAgQJ6U1MVXOaj8PK2l7WJ3RER9xtqwdhxkhw/edit?usp=sharing"",""ระยอง!J341"")"),1)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IFERROR(__xludf.DUMMYFUNCTION("IMPORTRANGE(""https://docs.google.com/spreadsheets/d/1SX6NBoVAgQJ6U1MVXOaj8PK2l7WJ3RER9xtqwdhxkhw/edit?usp=sharing"",""ระยอง!J342"")"),1)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IFERROR(__xludf.DUMMYFUNCTION("IMPORTRANGE(""https://docs.google.com/spreadsheets/d/1SX6NBoVAgQJ6U1MVXOaj8PK2l7WJ3RER9xtqwdhxkhw/edit?usp=sharing"",""ระยอง!J343"")"),0)</f>
        <v>0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IFERROR(__xludf.DUMMYFUNCTION("IMPORTRANGE(""https://docs.google.com/spreadsheets/d/1SX6NBoVAgQJ6U1MVXOaj8PK2l7WJ3RER9xtqwdhxkhw/edit?usp=sharing"",""ระยอง!I344"")"),20)</f>
        <v>20</v>
      </c>
      <c r="J449" s="230">
        <f ca="1">IFERROR(__xludf.DUMMYFUNCTION("IMPORTRANGE(""https://docs.google.com/spreadsheets/d/1SX6NBoVAgQJ6U1MVXOaj8PK2l7WJ3RER9xtqwdhxkhw/edit?usp=sharing"",""ระยอง!J344"")"),0)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IFERROR(__xludf.DUMMYFUNCTION("IMPORTRANGE(""https://docs.google.com/spreadsheets/d/1SX6NBoVAgQJ6U1MVXOaj8PK2l7WJ3RER9xtqwdhxkhw/edit?usp=sharing"",""ระยอง!I345"")"),20)</f>
        <v>20</v>
      </c>
      <c r="J450" s="219">
        <f ca="1">IFERROR(__xludf.DUMMYFUNCTION("IMPORTRANGE(""https://docs.google.com/spreadsheets/d/1SX6NBoVAgQJ6U1MVXOaj8PK2l7WJ3RER9xtqwdhxkhw/edit?usp=sharing"",""ระยอง!J345"")"),0)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IFERROR(__xludf.DUMMYFUNCTION("IMPORTRANGE(""https://docs.google.com/spreadsheets/d/1SX6NBoVAgQJ6U1MVXOaj8PK2l7WJ3RER9xtqwdhxkhw/edit?usp=sharing"",""ระยอง!I346"")"),0)</f>
        <v>0</v>
      </c>
      <c r="J451" s="218">
        <f ca="1">IFERROR(__xludf.DUMMYFUNCTION("IMPORTRANGE(""https://docs.google.com/spreadsheets/d/1SX6NBoVAgQJ6U1MVXOaj8PK2l7WJ3RER9xtqwdhxkhw/edit?usp=sharing"",""ระยอง!J346"")"),0)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IFERROR(__xludf.DUMMYFUNCTION("IMPORTRANGE(""https://docs.google.com/spreadsheets/d/1SX6NBoVAgQJ6U1MVXOaj8PK2l7WJ3RER9xtqwdhxkhw/edit?usp=sharing"",""ระยอง!I347"")"),0)</f>
        <v>0</v>
      </c>
      <c r="J452" s="218">
        <f ca="1">IFERROR(__xludf.DUMMYFUNCTION("IMPORTRANGE(""https://docs.google.com/spreadsheets/d/1SX6NBoVAgQJ6U1MVXOaj8PK2l7WJ3RER9xtqwdhxkhw/edit?usp=sharing"",""ระยอง!J347"")"),0)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IFERROR(__xludf.DUMMYFUNCTION("IMPORTRANGE(""https://docs.google.com/spreadsheets/d/1SX6NBoVAgQJ6U1MVXOaj8PK2l7WJ3RER9xtqwdhxkhw/edit?usp=sharing"",""ระยอง!J348"")"),0)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IFERROR(__xludf.DUMMYFUNCTION("IMPORTRANGE(""https://docs.google.com/spreadsheets/d/1SX6NBoVAgQJ6U1MVXOaj8PK2l7WJ3RER9xtqwdhxkhw/edit?usp=sharing"",""ระยอง!J349"")"),0)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IFERROR(__xludf.DUMMYFUNCTION("IMPORTRANGE(""https://docs.google.com/spreadsheets/d/1SX6NBoVAgQJ6U1MVXOaj8PK2l7WJ3RER9xtqwdhxkhw/edit?usp=sharing"",""ระยอง!I350"")"),7112)</f>
        <v>7112</v>
      </c>
      <c r="J455" s="387">
        <f ca="1">IFERROR(__xludf.DUMMYFUNCTION("IMPORTRANGE(""https://docs.google.com/spreadsheets/d/1SX6NBoVAgQJ6U1MVXOaj8PK2l7WJ3RER9xtqwdhxkhw/edit?usp=sharing"",""ระยอง!J350"")"),0)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IFERROR(__xludf.DUMMYFUNCTION("IMPORTRANGE(""https://docs.google.com/spreadsheets/d/1SX6NBoVAgQJ6U1MVXOaj8PK2l7WJ3RER9xtqwdhxkhw/edit?usp=sharing"",""ระยอง!L350"")"),94119)</f>
        <v>94119</v>
      </c>
      <c r="M455" s="389"/>
      <c r="N455" s="389">
        <f ca="1">IFERROR(__xludf.DUMMYFUNCTION("IMPORTRANGE(""https://docs.google.com/spreadsheets/d/1SX6NBoVAgQJ6U1MVXOaj8PK2l7WJ3RER9xtqwdhxkhw/edit?usp=sharing"",""ระยอง!M350"")"),1260)</f>
        <v>1260</v>
      </c>
      <c r="O455" s="389">
        <f t="shared" ref="O455:O459" ca="1" si="116">+IF(L455&gt;0,N455*100/L455,0)</f>
        <v>1.3387307557453862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IFERROR(__xludf.DUMMYFUNCTION("IMPORTRANGE(""https://docs.google.com/spreadsheets/d/1SX6NBoVAgQJ6U1MVXOaj8PK2l7WJ3RER9xtqwdhxkhw/edit?usp=sharing"",""ระยอง!L351"")"),0)</f>
        <v>0</v>
      </c>
      <c r="M456" s="196"/>
      <c r="N456" s="198">
        <f ca="1">IFERROR(__xludf.DUMMYFUNCTION("IMPORTRANGE(""https://docs.google.com/spreadsheets/d/1SX6NBoVAgQJ6U1MVXOaj8PK2l7WJ3RER9xtqwdhxkhw/edit?usp=sharing"",""ระยอง!M351"")"),0)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IFERROR(__xludf.DUMMYFUNCTION("IMPORTRANGE(""https://docs.google.com/spreadsheets/d/1SX6NBoVAgQJ6U1MVXOaj8PK2l7WJ3RER9xtqwdhxkhw/edit?usp=sharing"",""ระยอง!L352"")"),94119)</f>
        <v>94119</v>
      </c>
      <c r="M457" s="196"/>
      <c r="N457" s="198">
        <f ca="1">IFERROR(__xludf.DUMMYFUNCTION("IMPORTRANGE(""https://docs.google.com/spreadsheets/d/1SX6NBoVAgQJ6U1MVXOaj8PK2l7WJ3RER9xtqwdhxkhw/edit?usp=sharing"",""ระยอง!M352"")"),1260)</f>
        <v>1260</v>
      </c>
      <c r="O457" s="198">
        <f t="shared" ca="1" si="116"/>
        <v>1.3387307557453862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IFERROR(__xludf.DUMMYFUNCTION("IMPORTRANGE(""https://docs.google.com/spreadsheets/d/1SX6NBoVAgQJ6U1MVXOaj8PK2l7WJ3RER9xtqwdhxkhw/edit?usp=sharing"",""ระยอง!L353"")"),0)</f>
        <v>0</v>
      </c>
      <c r="M458" s="198"/>
      <c r="N458" s="198">
        <f ca="1">IFERROR(__xludf.DUMMYFUNCTION("IMPORTRANGE(""https://docs.google.com/spreadsheets/d/1SX6NBoVAgQJ6U1MVXOaj8PK2l7WJ3RER9xtqwdhxkhw/edit?usp=sharing"",""ระยอง!M353"")"),0)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IFERROR(__xludf.DUMMYFUNCTION("IMPORTRANGE(""https://docs.google.com/spreadsheets/d/1SX6NBoVAgQJ6U1MVXOaj8PK2l7WJ3RER9xtqwdhxkhw/edit?usp=sharing"",""ระยอง!L354"")"),94119)</f>
        <v>94119</v>
      </c>
      <c r="M459" s="198"/>
      <c r="N459" s="198">
        <f ca="1">IFERROR(__xludf.DUMMYFUNCTION("IMPORTRANGE(""https://docs.google.com/spreadsheets/d/1SX6NBoVAgQJ6U1MVXOaj8PK2l7WJ3RER9xtqwdhxkhw/edit?usp=sharing"",""ระยอง!M354"")"),1260)</f>
        <v>1260</v>
      </c>
      <c r="O459" s="198">
        <f t="shared" ca="1" si="116"/>
        <v>1.3387307557453862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IFERROR(__xludf.DUMMYFUNCTION("IMPORTRANGE(""https://docs.google.com/spreadsheets/d/1SX6NBoVAgQJ6U1MVXOaj8PK2l7WJ3RER9xtqwdhxkhw/edit?usp=sharing"",""ระยอง!M355"")"),0)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IFERROR(__xludf.DUMMYFUNCTION("IMPORTRANGE(""https://docs.google.com/spreadsheets/d/1SX6NBoVAgQJ6U1MVXOaj8PK2l7WJ3RER9xtqwdhxkhw/edit?usp=sharing"",""ระยอง!M356"")"),0)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IFERROR(__xludf.DUMMYFUNCTION("IMPORTRANGE(""https://docs.google.com/spreadsheets/d/1SX6NBoVAgQJ6U1MVXOaj8PK2l7WJ3RER9xtqwdhxkhw/edit?usp=sharing"",""ระยอง!M357"")"),1260)</f>
        <v>1260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IFERROR(__xludf.DUMMYFUNCTION("IMPORTRANGE(""https://docs.google.com/spreadsheets/d/1SX6NBoVAgQJ6U1MVXOaj8PK2l7WJ3RER9xtqwdhxkhw/edit?usp=sharing"",""ระยอง!M358"")"),0)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IFERROR(__xludf.DUMMYFUNCTION("IMPORTRANGE(""https://docs.google.com/spreadsheets/d/1SX6NBoVAgQJ6U1MVXOaj8PK2l7WJ3RER9xtqwdhxkhw/edit?usp=sharing"",""ระยอง!I359"")"),7112)</f>
        <v>7112</v>
      </c>
      <c r="J464" s="291">
        <f ca="1">IFERROR(__xludf.DUMMYFUNCTION("IMPORTRANGE(""https://docs.google.com/spreadsheets/d/1SX6NBoVAgQJ6U1MVXOaj8PK2l7WJ3RER9xtqwdhxkhw/edit?usp=sharing"",""ระยอง!J359"")"),0)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IFERROR(__xludf.DUMMYFUNCTION("IMPORTRANGE(""https://docs.google.com/spreadsheets/d/1SX6NBoVAgQJ6U1MVXOaj8PK2l7WJ3RER9xtqwdhxkhw/edit?usp=sharing"",""ระยอง!I360"")"),7112)</f>
        <v>7112</v>
      </c>
      <c r="J465" s="428">
        <f ca="1">IFERROR(__xludf.DUMMYFUNCTION("IMPORTRANGE(""https://docs.google.com/spreadsheets/d/1SX6NBoVAgQJ6U1MVXOaj8PK2l7WJ3RER9xtqwdhxkhw/edit?usp=sharing"",""ระยอง!J360"")"),2364)</f>
        <v>2364</v>
      </c>
      <c r="K465" s="231">
        <f t="shared" ca="1" si="117"/>
        <v>33.239595050618675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IFERROR(__xludf.DUMMYFUNCTION("IMPORTRANGE(""https://docs.google.com/spreadsheets/d/1SX6NBoVAgQJ6U1MVXOaj8PK2l7WJ3RER9xtqwdhxkhw/edit?usp=sharing"",""ระยอง!I361"")"),645)</f>
        <v>645</v>
      </c>
      <c r="J466" s="428">
        <f ca="1">IFERROR(__xludf.DUMMYFUNCTION("IMPORTRANGE(""https://docs.google.com/spreadsheets/d/1SX6NBoVAgQJ6U1MVXOaj8PK2l7WJ3RER9xtqwdhxkhw/edit?usp=sharing"",""ระยอง!J361"")"),242)</f>
        <v>242</v>
      </c>
      <c r="K466" s="231">
        <f t="shared" ca="1" si="117"/>
        <v>37.519379844961243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IFERROR(__xludf.DUMMYFUNCTION("IMPORTRANGE(""https://docs.google.com/spreadsheets/d/1SX6NBoVAgQJ6U1MVXOaj8PK2l7WJ3RER9xtqwdhxkhw/edit?usp=sharing"",""ระยอง!I362"")"),0)</f>
        <v>0</v>
      </c>
      <c r="J467" s="219">
        <f ca="1">IFERROR(__xludf.DUMMYFUNCTION("IMPORTRANGE(""https://docs.google.com/spreadsheets/d/1SX6NBoVAgQJ6U1MVXOaj8PK2l7WJ3RER9xtqwdhxkhw/edit?usp=sharing"",""ระยอง!J362"")"),1742)</f>
        <v>1742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IFERROR(__xludf.DUMMYFUNCTION("IMPORTRANGE(""https://docs.google.com/spreadsheets/d/1SX6NBoVAgQJ6U1MVXOaj8PK2l7WJ3RER9xtqwdhxkhw/edit?usp=sharing"",""ระยอง!I363"")"),0)</f>
        <v>0</v>
      </c>
      <c r="J468" s="219">
        <f ca="1">IFERROR(__xludf.DUMMYFUNCTION("IMPORTRANGE(""https://docs.google.com/spreadsheets/d/1SX6NBoVAgQJ6U1MVXOaj8PK2l7WJ3RER9xtqwdhxkhw/edit?usp=sharing"",""ระยอง!J363"")"),204)</f>
        <v>204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IFERROR(__xludf.DUMMYFUNCTION("IMPORTRANGE(""https://docs.google.com/spreadsheets/d/1SX6NBoVAgQJ6U1MVXOaj8PK2l7WJ3RER9xtqwdhxkhw/edit?usp=sharing"",""ระยอง!I364"")"),0)</f>
        <v>0</v>
      </c>
      <c r="J469" s="219">
        <f ca="1">IFERROR(__xludf.DUMMYFUNCTION("IMPORTRANGE(""https://docs.google.com/spreadsheets/d/1SX6NBoVAgQJ6U1MVXOaj8PK2l7WJ3RER9xtqwdhxkhw/edit?usp=sharing"",""ระยอง!J364"")"),563)</f>
        <v>563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IFERROR(__xludf.DUMMYFUNCTION("IMPORTRANGE(""https://docs.google.com/spreadsheets/d/1SX6NBoVAgQJ6U1MVXOaj8PK2l7WJ3RER9xtqwdhxkhw/edit?usp=sharing"",""ระยอง!I365"")"),0)</f>
        <v>0</v>
      </c>
      <c r="J470" s="219">
        <f ca="1">IFERROR(__xludf.DUMMYFUNCTION("IMPORTRANGE(""https://docs.google.com/spreadsheets/d/1SX6NBoVAgQJ6U1MVXOaj8PK2l7WJ3RER9xtqwdhxkhw/edit?usp=sharing"",""ระยอง!J365"")"),31)</f>
        <v>31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IFERROR(__xludf.DUMMYFUNCTION("IMPORTRANGE(""https://docs.google.com/spreadsheets/d/1SX6NBoVAgQJ6U1MVXOaj8PK2l7WJ3RER9xtqwdhxkhw/edit?usp=sharing"",""ระยอง!I366"")"),0)</f>
        <v>0</v>
      </c>
      <c r="J471" s="219">
        <f ca="1">IFERROR(__xludf.DUMMYFUNCTION("IMPORTRANGE(""https://docs.google.com/spreadsheets/d/1SX6NBoVAgQJ6U1MVXOaj8PK2l7WJ3RER9xtqwdhxkhw/edit?usp=sharing"",""ระยอง!J366"")"),59)</f>
        <v>59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IFERROR(__xludf.DUMMYFUNCTION("IMPORTRANGE(""https://docs.google.com/spreadsheets/d/1SX6NBoVAgQJ6U1MVXOaj8PK2l7WJ3RER9xtqwdhxkhw/edit?usp=sharing"",""ระยอง!I367"")"),0)</f>
        <v>0</v>
      </c>
      <c r="J472" s="219">
        <f ca="1">IFERROR(__xludf.DUMMYFUNCTION("IMPORTRANGE(""https://docs.google.com/spreadsheets/d/1SX6NBoVAgQJ6U1MVXOaj8PK2l7WJ3RER9xtqwdhxkhw/edit?usp=sharing"",""ระยอง!J367"")"),7)</f>
        <v>7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IFERROR(__xludf.DUMMYFUNCTION("IMPORTRANGE(""https://docs.google.com/spreadsheets/d/1SX6NBoVAgQJ6U1MVXOaj8PK2l7WJ3RER9xtqwdhxkhw/edit?usp=sharing"",""ระยอง!I368"")"),7112)</f>
        <v>7112</v>
      </c>
      <c r="J473" s="428">
        <f ca="1">IFERROR(__xludf.DUMMYFUNCTION("IMPORTRANGE(""https://docs.google.com/spreadsheets/d/1SX6NBoVAgQJ6U1MVXOaj8PK2l7WJ3RER9xtqwdhxkhw/edit?usp=sharing"",""ระยอง!J368"")"),0)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IFERROR(__xludf.DUMMYFUNCTION("IMPORTRANGE(""https://docs.google.com/spreadsheets/d/1SX6NBoVAgQJ6U1MVXOaj8PK2l7WJ3RER9xtqwdhxkhw/edit?usp=sharing"",""ระยอง!I369"")"),645)</f>
        <v>645</v>
      </c>
      <c r="J474" s="428">
        <f ca="1">IFERROR(__xludf.DUMMYFUNCTION("IMPORTRANGE(""https://docs.google.com/spreadsheets/d/1SX6NBoVAgQJ6U1MVXOaj8PK2l7WJ3RER9xtqwdhxkhw/edit?usp=sharing"",""ระยอง!J369"")"),0)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IFERROR(__xludf.DUMMYFUNCTION("IMPORTRANGE(""https://docs.google.com/spreadsheets/d/1SX6NBoVAgQJ6U1MVXOaj8PK2l7WJ3RER9xtqwdhxkhw/edit?usp=sharing"",""ระยอง!I370"")"),0)</f>
        <v>0</v>
      </c>
      <c r="J475" s="219">
        <f ca="1">IFERROR(__xludf.DUMMYFUNCTION("IMPORTRANGE(""https://docs.google.com/spreadsheets/d/1SX6NBoVAgQJ6U1MVXOaj8PK2l7WJ3RER9xtqwdhxkhw/edit?usp=sharing"",""ระยอง!J370"")"),0)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IFERROR(__xludf.DUMMYFUNCTION("IMPORTRANGE(""https://docs.google.com/spreadsheets/d/1SX6NBoVAgQJ6U1MVXOaj8PK2l7WJ3RER9xtqwdhxkhw/edit?usp=sharing"",""ระยอง!I371"")"),0)</f>
        <v>0</v>
      </c>
      <c r="J476" s="219">
        <f ca="1">IFERROR(__xludf.DUMMYFUNCTION("IMPORTRANGE(""https://docs.google.com/spreadsheets/d/1SX6NBoVAgQJ6U1MVXOaj8PK2l7WJ3RER9xtqwdhxkhw/edit?usp=sharing"",""ระยอง!J371"")"),0)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IFERROR(__xludf.DUMMYFUNCTION("IMPORTRANGE(""https://docs.google.com/spreadsheets/d/1SX6NBoVAgQJ6U1MVXOaj8PK2l7WJ3RER9xtqwdhxkhw/edit?usp=sharing"",""ระยอง!I372"")"),0)</f>
        <v>0</v>
      </c>
      <c r="J477" s="219">
        <f ca="1">IFERROR(__xludf.DUMMYFUNCTION("IMPORTRANGE(""https://docs.google.com/spreadsheets/d/1SX6NBoVAgQJ6U1MVXOaj8PK2l7WJ3RER9xtqwdhxkhw/edit?usp=sharing"",""ระยอง!J372"")"),0)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IFERROR(__xludf.DUMMYFUNCTION("IMPORTRANGE(""https://docs.google.com/spreadsheets/d/1SX6NBoVAgQJ6U1MVXOaj8PK2l7WJ3RER9xtqwdhxkhw/edit?usp=sharing"",""ระยอง!I373"")"),0)</f>
        <v>0</v>
      </c>
      <c r="J478" s="219">
        <f ca="1">IFERROR(__xludf.DUMMYFUNCTION("IMPORTRANGE(""https://docs.google.com/spreadsheets/d/1SX6NBoVAgQJ6U1MVXOaj8PK2l7WJ3RER9xtqwdhxkhw/edit?usp=sharing"",""ระยอง!J373"")"),0)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IFERROR(__xludf.DUMMYFUNCTION("IMPORTRANGE(""https://docs.google.com/spreadsheets/d/1SX6NBoVAgQJ6U1MVXOaj8PK2l7WJ3RER9xtqwdhxkhw/edit?usp=sharing"",""ระยอง!I374"")"),0)</f>
        <v>0</v>
      </c>
      <c r="J479" s="219">
        <f ca="1">IFERROR(__xludf.DUMMYFUNCTION("IMPORTRANGE(""https://docs.google.com/spreadsheets/d/1SX6NBoVAgQJ6U1MVXOaj8PK2l7WJ3RER9xtqwdhxkhw/edit?usp=sharing"",""ระยอง!J374"")"),0)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IFERROR(__xludf.DUMMYFUNCTION("IMPORTRANGE(""https://docs.google.com/spreadsheets/d/1SX6NBoVAgQJ6U1MVXOaj8PK2l7WJ3RER9xtqwdhxkhw/edit?usp=sharing"",""ระยอง!I375"")"),0)</f>
        <v>0</v>
      </c>
      <c r="J480" s="219">
        <f ca="1">IFERROR(__xludf.DUMMYFUNCTION("IMPORTRANGE(""https://docs.google.com/spreadsheets/d/1SX6NBoVAgQJ6U1MVXOaj8PK2l7WJ3RER9xtqwdhxkhw/edit?usp=sharing"",""ระยอง!J375"")"),0)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IFERROR(__xludf.DUMMYFUNCTION("IMPORTRANGE(""https://docs.google.com/spreadsheets/d/1SX6NBoVAgQJ6U1MVXOaj8PK2l7WJ3RER9xtqwdhxkhw/edit?usp=sharing"",""ระยอง!I376"")"),7112)</f>
        <v>7112</v>
      </c>
      <c r="J481" s="428">
        <f ca="1">IFERROR(__xludf.DUMMYFUNCTION("IMPORTRANGE(""https://docs.google.com/spreadsheets/d/1SX6NBoVAgQJ6U1MVXOaj8PK2l7WJ3RER9xtqwdhxkhw/edit?usp=sharing"",""ระยอง!J376"")"),0)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IFERROR(__xludf.DUMMYFUNCTION("IMPORTRANGE(""https://docs.google.com/spreadsheets/d/1SX6NBoVAgQJ6U1MVXOaj8PK2l7WJ3RER9xtqwdhxkhw/edit?usp=sharing"",""ระยอง!I377"")"),645)</f>
        <v>645</v>
      </c>
      <c r="J482" s="428">
        <f ca="1">IFERROR(__xludf.DUMMYFUNCTION("IMPORTRANGE(""https://docs.google.com/spreadsheets/d/1SX6NBoVAgQJ6U1MVXOaj8PK2l7WJ3RER9xtqwdhxkhw/edit?usp=sharing"",""ระยอง!J377"")"),0)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IFERROR(__xludf.DUMMYFUNCTION("IMPORTRANGE(""https://docs.google.com/spreadsheets/d/1SX6NBoVAgQJ6U1MVXOaj8PK2l7WJ3RER9xtqwdhxkhw/edit?usp=sharing"",""ระยอง!I378"")"),0)</f>
        <v>0</v>
      </c>
      <c r="J483" s="219">
        <f ca="1">IFERROR(__xludf.DUMMYFUNCTION("IMPORTRANGE(""https://docs.google.com/spreadsheets/d/1SX6NBoVAgQJ6U1MVXOaj8PK2l7WJ3RER9xtqwdhxkhw/edit?usp=sharing"",""ระยอง!J378"")"),0)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IFERROR(__xludf.DUMMYFUNCTION("IMPORTRANGE(""https://docs.google.com/spreadsheets/d/1SX6NBoVAgQJ6U1MVXOaj8PK2l7WJ3RER9xtqwdhxkhw/edit?usp=sharing"",""ระยอง!I379"")"),0)</f>
        <v>0</v>
      </c>
      <c r="J484" s="219">
        <f ca="1">IFERROR(__xludf.DUMMYFUNCTION("IMPORTRANGE(""https://docs.google.com/spreadsheets/d/1SX6NBoVAgQJ6U1MVXOaj8PK2l7WJ3RER9xtqwdhxkhw/edit?usp=sharing"",""ระยอง!J379"")"),0)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IFERROR(__xludf.DUMMYFUNCTION("IMPORTRANGE(""https://docs.google.com/spreadsheets/d/1SX6NBoVAgQJ6U1MVXOaj8PK2l7WJ3RER9xtqwdhxkhw/edit?usp=sharing"",""ระยอง!I380"")"),0)</f>
        <v>0</v>
      </c>
      <c r="J485" s="219">
        <f ca="1">IFERROR(__xludf.DUMMYFUNCTION("IMPORTRANGE(""https://docs.google.com/spreadsheets/d/1SX6NBoVAgQJ6U1MVXOaj8PK2l7WJ3RER9xtqwdhxkhw/edit?usp=sharing"",""ระยอง!J380"")"),0)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IFERROR(__xludf.DUMMYFUNCTION("IMPORTRANGE(""https://docs.google.com/spreadsheets/d/1SX6NBoVAgQJ6U1MVXOaj8PK2l7WJ3RER9xtqwdhxkhw/edit?usp=sharing"",""ระยอง!I381"")"),0)</f>
        <v>0</v>
      </c>
      <c r="J486" s="219">
        <f ca="1">IFERROR(__xludf.DUMMYFUNCTION("IMPORTRANGE(""https://docs.google.com/spreadsheets/d/1SX6NBoVAgQJ6U1MVXOaj8PK2l7WJ3RER9xtqwdhxkhw/edit?usp=sharing"",""ระยอง!J381"")"),0)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IFERROR(__xludf.DUMMYFUNCTION("IMPORTRANGE(""https://docs.google.com/spreadsheets/d/1SX6NBoVAgQJ6U1MVXOaj8PK2l7WJ3RER9xtqwdhxkhw/edit?usp=sharing"",""ระยอง!I382"")"),0)</f>
        <v>0</v>
      </c>
      <c r="J487" s="428">
        <f ca="1">IFERROR(__xludf.DUMMYFUNCTION("IMPORTRANGE(""https://docs.google.com/spreadsheets/d/1SX6NBoVAgQJ6U1MVXOaj8PK2l7WJ3RER9xtqwdhxkhw/edit?usp=sharing"",""ระยอง!J382"")"),0)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IFERROR(__xludf.DUMMYFUNCTION("IMPORTRANGE(""https://docs.google.com/spreadsheets/d/1SX6NBoVAgQJ6U1MVXOaj8PK2l7WJ3RER9xtqwdhxkhw/edit?usp=sharing"",""ระยอง!I383"")"),0)</f>
        <v>0</v>
      </c>
      <c r="J488" s="428">
        <f ca="1">IFERROR(__xludf.DUMMYFUNCTION("IMPORTRANGE(""https://docs.google.com/spreadsheets/d/1SX6NBoVAgQJ6U1MVXOaj8PK2l7WJ3RER9xtqwdhxkhw/edit?usp=sharing"",""ระยอง!J383"")"),0)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IFERROR(__xludf.DUMMYFUNCTION("IMPORTRANGE(""https://docs.google.com/spreadsheets/d/1SX6NBoVAgQJ6U1MVXOaj8PK2l7WJ3RER9xtqwdhxkhw/edit?usp=sharing"",""ระยอง!I384"")"),0)</f>
        <v>0</v>
      </c>
      <c r="J489" s="219">
        <f ca="1">IFERROR(__xludf.DUMMYFUNCTION("IMPORTRANGE(""https://docs.google.com/spreadsheets/d/1SX6NBoVAgQJ6U1MVXOaj8PK2l7WJ3RER9xtqwdhxkhw/edit?usp=sharing"",""ระยอง!J384"")"),0)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IFERROR(__xludf.DUMMYFUNCTION("IMPORTRANGE(""https://docs.google.com/spreadsheets/d/1SX6NBoVAgQJ6U1MVXOaj8PK2l7WJ3RER9xtqwdhxkhw/edit?usp=sharing"",""ระยอง!I385"")"),0)</f>
        <v>0</v>
      </c>
      <c r="J490" s="219">
        <f ca="1">IFERROR(__xludf.DUMMYFUNCTION("IMPORTRANGE(""https://docs.google.com/spreadsheets/d/1SX6NBoVAgQJ6U1MVXOaj8PK2l7WJ3RER9xtqwdhxkhw/edit?usp=sharing"",""ระยอง!J385"")"),0)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IFERROR(__xludf.DUMMYFUNCTION("IMPORTRANGE(""https://docs.google.com/spreadsheets/d/1SX6NBoVAgQJ6U1MVXOaj8PK2l7WJ3RER9xtqwdhxkhw/edit?usp=sharing"",""ระยอง!I386"")"),0)</f>
        <v>0</v>
      </c>
      <c r="J491" s="219">
        <f ca="1">IFERROR(__xludf.DUMMYFUNCTION("IMPORTRANGE(""https://docs.google.com/spreadsheets/d/1SX6NBoVAgQJ6U1MVXOaj8PK2l7WJ3RER9xtqwdhxkhw/edit?usp=sharing"",""ระยอง!J386"")"),0)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IFERROR(__xludf.DUMMYFUNCTION("IMPORTRANGE(""https://docs.google.com/spreadsheets/d/1SX6NBoVAgQJ6U1MVXOaj8PK2l7WJ3RER9xtqwdhxkhw/edit?usp=sharing"",""ระยอง!I387"")"),0)</f>
        <v>0</v>
      </c>
      <c r="J492" s="219">
        <f ca="1">IFERROR(__xludf.DUMMYFUNCTION("IMPORTRANGE(""https://docs.google.com/spreadsheets/d/1SX6NBoVAgQJ6U1MVXOaj8PK2l7WJ3RER9xtqwdhxkhw/edit?usp=sharing"",""ระยอง!J387"")"),0)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IFERROR(__xludf.DUMMYFUNCTION("IMPORTRANGE(""https://docs.google.com/spreadsheets/d/1SX6NBoVAgQJ6U1MVXOaj8PK2l7WJ3RER9xtqwdhxkhw/edit?usp=sharing"",""ระยอง!I388"")"),0)</f>
        <v>0</v>
      </c>
      <c r="J493" s="219">
        <f ca="1">IFERROR(__xludf.DUMMYFUNCTION("IMPORTRANGE(""https://docs.google.com/spreadsheets/d/1SX6NBoVAgQJ6U1MVXOaj8PK2l7WJ3RER9xtqwdhxkhw/edit?usp=sharing"",""ระยอง!J388"")"),0)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IFERROR(__xludf.DUMMYFUNCTION("IMPORTRANGE(""https://docs.google.com/spreadsheets/d/1SX6NBoVAgQJ6U1MVXOaj8PK2l7WJ3RER9xtqwdhxkhw/edit?usp=sharing"",""ระยอง!I389"")"),0)</f>
        <v>0</v>
      </c>
      <c r="J494" s="444">
        <f ca="1">IFERROR(__xludf.DUMMYFUNCTION("IMPORTRANGE(""https://docs.google.com/spreadsheets/d/1SX6NBoVAgQJ6U1MVXOaj8PK2l7WJ3RER9xtqwdhxkhw/edit?usp=sharing"",""ระยอง!J389"")"),0)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IFERROR(__xludf.DUMMYFUNCTION("IMPORTRANGE(""https://docs.google.com/spreadsheets/d/1SX6NBoVAgQJ6U1MVXOaj8PK2l7WJ3RER9xtqwdhxkhw/edit?usp=sharing"",""ระยอง!I390"")"),0)</f>
        <v>0</v>
      </c>
      <c r="J495" s="444">
        <f ca="1">IFERROR(__xludf.DUMMYFUNCTION("IMPORTRANGE(""https://docs.google.com/spreadsheets/d/1SX6NBoVAgQJ6U1MVXOaj8PK2l7WJ3RER9xtqwdhxkhw/edit?usp=sharing"",""ระยอง!J390"")"),0)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IFERROR(__xludf.DUMMYFUNCTION("IMPORTRANGE(""https://docs.google.com/spreadsheets/d/1SX6NBoVAgQJ6U1MVXOaj8PK2l7WJ3RER9xtqwdhxkhw/edit?usp=sharing"",""ระยอง!I391"")"),0)</f>
        <v>0</v>
      </c>
      <c r="J496" s="444">
        <f ca="1">IFERROR(__xludf.DUMMYFUNCTION("IMPORTRANGE(""https://docs.google.com/spreadsheets/d/1SX6NBoVAgQJ6U1MVXOaj8PK2l7WJ3RER9xtqwdhxkhw/edit?usp=sharing"",""ระยอง!J391"")"),0)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IFERROR(__xludf.DUMMYFUNCTION("IMPORTRANGE(""https://docs.google.com/spreadsheets/d/1SX6NBoVAgQJ6U1MVXOaj8PK2l7WJ3RER9xtqwdhxkhw/edit?usp=sharing"",""ระยอง!I392"")"),65)</f>
        <v>65</v>
      </c>
      <c r="J497" s="451">
        <f ca="1">IFERROR(__xludf.DUMMYFUNCTION("IMPORTRANGE(""https://docs.google.com/spreadsheets/d/1SX6NBoVAgQJ6U1MVXOaj8PK2l7WJ3RER9xtqwdhxkhw/edit?usp=sharing"",""ระยอง!J392"")"),0)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IFERROR(__xludf.DUMMYFUNCTION("IMPORTRANGE(""https://docs.google.com/spreadsheets/d/1SX6NBoVAgQJ6U1MVXOaj8PK2l7WJ3RER9xtqwdhxkhw/edit?usp=sharing"",""ระยอง!I393"")"),65)</f>
        <v>65</v>
      </c>
      <c r="J498" s="428">
        <f ca="1">IFERROR(__xludf.DUMMYFUNCTION("IMPORTRANGE(""https://docs.google.com/spreadsheets/d/1SX6NBoVAgQJ6U1MVXOaj8PK2l7WJ3RER9xtqwdhxkhw/edit?usp=sharing"",""ระยอง!J393"")"),0)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IFERROR(__xludf.DUMMYFUNCTION("IMPORTRANGE(""https://docs.google.com/spreadsheets/d/1SX6NBoVAgQJ6U1MVXOaj8PK2l7WJ3RER9xtqwdhxkhw/edit?usp=sharing"",""ระยอง!I394"")"),12)</f>
        <v>12</v>
      </c>
      <c r="J499" s="428">
        <f ca="1">IFERROR(__xludf.DUMMYFUNCTION("IMPORTRANGE(""https://docs.google.com/spreadsheets/d/1SX6NBoVAgQJ6U1MVXOaj8PK2l7WJ3RER9xtqwdhxkhw/edit?usp=sharing"",""ระยอง!J394"")"),0)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IFERROR(__xludf.DUMMYFUNCTION("IMPORTRANGE(""https://docs.google.com/spreadsheets/d/1SX6NBoVAgQJ6U1MVXOaj8PK2l7WJ3RER9xtqwdhxkhw/edit?usp=sharing"",""ระยอง!I395"")"),0)</f>
        <v>0</v>
      </c>
      <c r="J500" s="194">
        <f ca="1">IFERROR(__xludf.DUMMYFUNCTION("IMPORTRANGE(""https://docs.google.com/spreadsheets/d/1SX6NBoVAgQJ6U1MVXOaj8PK2l7WJ3RER9xtqwdhxkhw/edit?usp=sharing"",""ระยอง!J395"")"),0)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IFERROR(__xludf.DUMMYFUNCTION("IMPORTRANGE(""https://docs.google.com/spreadsheets/d/1SX6NBoVAgQJ6U1MVXOaj8PK2l7WJ3RER9xtqwdhxkhw/edit?usp=sharing"",""ระยอง!I396"")"),0)</f>
        <v>0</v>
      </c>
      <c r="J501" s="194">
        <f ca="1">IFERROR(__xludf.DUMMYFUNCTION("IMPORTRANGE(""https://docs.google.com/spreadsheets/d/1SX6NBoVAgQJ6U1MVXOaj8PK2l7WJ3RER9xtqwdhxkhw/edit?usp=sharing"",""ระยอง!J396"")"),0)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IFERROR(__xludf.DUMMYFUNCTION("IMPORTRANGE(""https://docs.google.com/spreadsheets/d/1SX6NBoVAgQJ6U1MVXOaj8PK2l7WJ3RER9xtqwdhxkhw/edit?usp=sharing"",""ระยอง!I397"")"),0)</f>
        <v>0</v>
      </c>
      <c r="J502" s="219">
        <f ca="1">IFERROR(__xludf.DUMMYFUNCTION("IMPORTRANGE(""https://docs.google.com/spreadsheets/d/1SX6NBoVAgQJ6U1MVXOaj8PK2l7WJ3RER9xtqwdhxkhw/edit?usp=sharing"",""ระยอง!J397"")"),0)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IFERROR(__xludf.DUMMYFUNCTION("IMPORTRANGE(""https://docs.google.com/spreadsheets/d/1SX6NBoVAgQJ6U1MVXOaj8PK2l7WJ3RER9xtqwdhxkhw/edit?usp=sharing"",""ระยอง!I398"")"),0)</f>
        <v>0</v>
      </c>
      <c r="J503" s="219">
        <f ca="1">IFERROR(__xludf.DUMMYFUNCTION("IMPORTRANGE(""https://docs.google.com/spreadsheets/d/1SX6NBoVAgQJ6U1MVXOaj8PK2l7WJ3RER9xtqwdhxkhw/edit?usp=sharing"",""ระยอง!J398"")"),0)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IFERROR(__xludf.DUMMYFUNCTION("IMPORTRANGE(""https://docs.google.com/spreadsheets/d/1SX6NBoVAgQJ6U1MVXOaj8PK2l7WJ3RER9xtqwdhxkhw/edit?usp=sharing"",""ระยอง!I399"")"),0)</f>
        <v>0</v>
      </c>
      <c r="J504" s="219">
        <f ca="1">IFERROR(__xludf.DUMMYFUNCTION("IMPORTRANGE(""https://docs.google.com/spreadsheets/d/1SX6NBoVAgQJ6U1MVXOaj8PK2l7WJ3RER9xtqwdhxkhw/edit?usp=sharing"",""ระยอง!J399"")"),0)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IFERROR(__xludf.DUMMYFUNCTION("IMPORTRANGE(""https://docs.google.com/spreadsheets/d/1SX6NBoVAgQJ6U1MVXOaj8PK2l7WJ3RER9xtqwdhxkhw/edit?usp=sharing"",""ระยอง!I400"")"),0)</f>
        <v>0</v>
      </c>
      <c r="J505" s="219">
        <f ca="1">IFERROR(__xludf.DUMMYFUNCTION("IMPORTRANGE(""https://docs.google.com/spreadsheets/d/1SX6NBoVAgQJ6U1MVXOaj8PK2l7WJ3RER9xtqwdhxkhw/edit?usp=sharing"",""ระยอง!J400"")"),0)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IFERROR(__xludf.DUMMYFUNCTION("IMPORTRANGE(""https://docs.google.com/spreadsheets/d/1SX6NBoVAgQJ6U1MVXOaj8PK2l7WJ3RER9xtqwdhxkhw/edit?usp=sharing"",""ระยอง!I401"")"),0)</f>
        <v>0</v>
      </c>
      <c r="J506" s="219">
        <f ca="1">IFERROR(__xludf.DUMMYFUNCTION("IMPORTRANGE(""https://docs.google.com/spreadsheets/d/1SX6NBoVAgQJ6U1MVXOaj8PK2l7WJ3RER9xtqwdhxkhw/edit?usp=sharing"",""ระยอง!J401"")"),0)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IFERROR(__xludf.DUMMYFUNCTION("IMPORTRANGE(""https://docs.google.com/spreadsheets/d/1SX6NBoVAgQJ6U1MVXOaj8PK2l7WJ3RER9xtqwdhxkhw/edit?usp=sharing"",""ระยอง!I402"")"),0)</f>
        <v>0</v>
      </c>
      <c r="J507" s="219">
        <f ca="1">IFERROR(__xludf.DUMMYFUNCTION("IMPORTRANGE(""https://docs.google.com/spreadsheets/d/1SX6NBoVAgQJ6U1MVXOaj8PK2l7WJ3RER9xtqwdhxkhw/edit?usp=sharing"",""ระยอง!J402"")"),0)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IFERROR(__xludf.DUMMYFUNCTION("IMPORTRANGE(""https://docs.google.com/spreadsheets/d/1SX6NBoVAgQJ6U1MVXOaj8PK2l7WJ3RER9xtqwdhxkhw/edit?usp=sharing"",""ระยอง!I403"")"),0)</f>
        <v>0</v>
      </c>
      <c r="J508" s="194">
        <f ca="1">IFERROR(__xludf.DUMMYFUNCTION("IMPORTRANGE(""https://docs.google.com/spreadsheets/d/1SX6NBoVAgQJ6U1MVXOaj8PK2l7WJ3RER9xtqwdhxkhw/edit?usp=sharing"",""ระยอง!J403"")"),0)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IFERROR(__xludf.DUMMYFUNCTION("IMPORTRANGE(""https://docs.google.com/spreadsheets/d/1SX6NBoVAgQJ6U1MVXOaj8PK2l7WJ3RER9xtqwdhxkhw/edit?usp=sharing"",""ระยอง!I404"")"),0)</f>
        <v>0</v>
      </c>
      <c r="J509" s="194">
        <f ca="1">IFERROR(__xludf.DUMMYFUNCTION("IMPORTRANGE(""https://docs.google.com/spreadsheets/d/1SX6NBoVAgQJ6U1MVXOaj8PK2l7WJ3RER9xtqwdhxkhw/edit?usp=sharing"",""ระยอง!J404"")"),0)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IFERROR(__xludf.DUMMYFUNCTION("IMPORTRANGE(""https://docs.google.com/spreadsheets/d/1SX6NBoVAgQJ6U1MVXOaj8PK2l7WJ3RER9xtqwdhxkhw/edit?usp=sharing"",""ระยอง!I405"")"),0)</f>
        <v>0</v>
      </c>
      <c r="J510" s="219">
        <f ca="1">IFERROR(__xludf.DUMMYFUNCTION("IMPORTRANGE(""https://docs.google.com/spreadsheets/d/1SX6NBoVAgQJ6U1MVXOaj8PK2l7WJ3RER9xtqwdhxkhw/edit?usp=sharing"",""ระยอง!J405"")"),0)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IFERROR(__xludf.DUMMYFUNCTION("IMPORTRANGE(""https://docs.google.com/spreadsheets/d/1SX6NBoVAgQJ6U1MVXOaj8PK2l7WJ3RER9xtqwdhxkhw/edit?usp=sharing"",""ระยอง!I406"")"),0)</f>
        <v>0</v>
      </c>
      <c r="J511" s="219">
        <f ca="1">IFERROR(__xludf.DUMMYFUNCTION("IMPORTRANGE(""https://docs.google.com/spreadsheets/d/1SX6NBoVAgQJ6U1MVXOaj8PK2l7WJ3RER9xtqwdhxkhw/edit?usp=sharing"",""ระยอง!J406"")"),0)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IFERROR(__xludf.DUMMYFUNCTION("IMPORTRANGE(""https://docs.google.com/spreadsheets/d/1SX6NBoVAgQJ6U1MVXOaj8PK2l7WJ3RER9xtqwdhxkhw/edit?usp=sharing"",""ระยอง!I407"")"),0)</f>
        <v>0</v>
      </c>
      <c r="J512" s="219">
        <f ca="1">IFERROR(__xludf.DUMMYFUNCTION("IMPORTRANGE(""https://docs.google.com/spreadsheets/d/1SX6NBoVAgQJ6U1MVXOaj8PK2l7WJ3RER9xtqwdhxkhw/edit?usp=sharing"",""ระยอง!J407"")"),0)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IFERROR(__xludf.DUMMYFUNCTION("IMPORTRANGE(""https://docs.google.com/spreadsheets/d/1SX6NBoVAgQJ6U1MVXOaj8PK2l7WJ3RER9xtqwdhxkhw/edit?usp=sharing"",""ระยอง!I408"")"),0)</f>
        <v>0</v>
      </c>
      <c r="J513" s="219">
        <f ca="1">IFERROR(__xludf.DUMMYFUNCTION("IMPORTRANGE(""https://docs.google.com/spreadsheets/d/1SX6NBoVAgQJ6U1MVXOaj8PK2l7WJ3RER9xtqwdhxkhw/edit?usp=sharing"",""ระยอง!J408"")"),0)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IFERROR(__xludf.DUMMYFUNCTION("IMPORTRANGE(""https://docs.google.com/spreadsheets/d/1SX6NBoVAgQJ6U1MVXOaj8PK2l7WJ3RER9xtqwdhxkhw/edit?usp=sharing"",""ระยอง!I409"")"),0)</f>
        <v>0</v>
      </c>
      <c r="J514" s="219">
        <f ca="1">IFERROR(__xludf.DUMMYFUNCTION("IMPORTRANGE(""https://docs.google.com/spreadsheets/d/1SX6NBoVAgQJ6U1MVXOaj8PK2l7WJ3RER9xtqwdhxkhw/edit?usp=sharing"",""ระยอง!J409"")"),0)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IFERROR(__xludf.DUMMYFUNCTION("IMPORTRANGE(""https://docs.google.com/spreadsheets/d/1SX6NBoVAgQJ6U1MVXOaj8PK2l7WJ3RER9xtqwdhxkhw/edit?usp=sharing"",""ระยอง!I410"")"),0)</f>
        <v>0</v>
      </c>
      <c r="J515" s="219">
        <f ca="1">IFERROR(__xludf.DUMMYFUNCTION("IMPORTRANGE(""https://docs.google.com/spreadsheets/d/1SX6NBoVAgQJ6U1MVXOaj8PK2l7WJ3RER9xtqwdhxkhw/edit?usp=sharing"",""ระยอง!J410"")"),0)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IFERROR(__xludf.DUMMYFUNCTION("IMPORTRANGE(""https://docs.google.com/spreadsheets/d/1SX6NBoVAgQJ6U1MVXOaj8PK2l7WJ3RER9xtqwdhxkhw/edit?usp=sharing"",""ระยอง!I411"")"),0)</f>
        <v>0</v>
      </c>
      <c r="J516" s="291">
        <f ca="1">IFERROR(__xludf.DUMMYFUNCTION("IMPORTRANGE(""https://docs.google.com/spreadsheets/d/1SX6NBoVAgQJ6U1MVXOaj8PK2l7WJ3RER9xtqwdhxkhw/edit?usp=sharing"",""ระยอง!J411"")"),0)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IFERROR(__xludf.DUMMYFUNCTION("IMPORTRANGE(""https://docs.google.com/spreadsheets/d/1SX6NBoVAgQJ6U1MVXOaj8PK2l7WJ3RER9xtqwdhxkhw/edit?usp=sharing"",""ระยอง!I412"")"),0)</f>
        <v>0</v>
      </c>
      <c r="J517" s="304">
        <f ca="1">IFERROR(__xludf.DUMMYFUNCTION("IMPORTRANGE(""https://docs.google.com/spreadsheets/d/1SX6NBoVAgQJ6U1MVXOaj8PK2l7WJ3RER9xtqwdhxkhw/edit?usp=sharing"",""ระยอง!J412"")"),0)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IFERROR(__xludf.DUMMYFUNCTION("IMPORTRANGE(""https://docs.google.com/spreadsheets/d/1SX6NBoVAgQJ6U1MVXOaj8PK2l7WJ3RER9xtqwdhxkhw/edit?usp=sharing"",""ระยอง!I413"")"),0)</f>
        <v>0</v>
      </c>
      <c r="J518" s="304">
        <f ca="1">IFERROR(__xludf.DUMMYFUNCTION("IMPORTRANGE(""https://docs.google.com/spreadsheets/d/1SX6NBoVAgQJ6U1MVXOaj8PK2l7WJ3RER9xtqwdhxkhw/edit?usp=sharing"",""ระยอง!J413"")"),0)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IFERROR(__xludf.DUMMYFUNCTION("IMPORTRANGE(""https://docs.google.com/spreadsheets/d/1SX6NBoVAgQJ6U1MVXOaj8PK2l7WJ3RER9xtqwdhxkhw/edit?usp=sharing"",""ระยอง!I414"")"),0)</f>
        <v>0</v>
      </c>
      <c r="J519" s="218">
        <f ca="1">IFERROR(__xludf.DUMMYFUNCTION("IMPORTRANGE(""https://docs.google.com/spreadsheets/d/1SX6NBoVAgQJ6U1MVXOaj8PK2l7WJ3RER9xtqwdhxkhw/edit?usp=sharing"",""ระยอง!J414"")"),0)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IFERROR(__xludf.DUMMYFUNCTION("IMPORTRANGE(""https://docs.google.com/spreadsheets/d/1SX6NBoVAgQJ6U1MVXOaj8PK2l7WJ3RER9xtqwdhxkhw/edit?usp=sharing"",""ระยอง!I415"")"),0)</f>
        <v>0</v>
      </c>
      <c r="J520" s="218">
        <f ca="1">IFERROR(__xludf.DUMMYFUNCTION("IMPORTRANGE(""https://docs.google.com/spreadsheets/d/1SX6NBoVAgQJ6U1MVXOaj8PK2l7WJ3RER9xtqwdhxkhw/edit?usp=sharing"",""ระยอง!J415"")"),0)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IFERROR(__xludf.DUMMYFUNCTION("IMPORTRANGE(""https://docs.google.com/spreadsheets/d/1SX6NBoVAgQJ6U1MVXOaj8PK2l7WJ3RER9xtqwdhxkhw/edit?usp=sharing"",""ระยอง!I416"")"),0)</f>
        <v>0</v>
      </c>
      <c r="J521" s="218">
        <f ca="1">IFERROR(__xludf.DUMMYFUNCTION("IMPORTRANGE(""https://docs.google.com/spreadsheets/d/1SX6NBoVAgQJ6U1MVXOaj8PK2l7WJ3RER9xtqwdhxkhw/edit?usp=sharing"",""ระยอง!J416"")"),0)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IFERROR(__xludf.DUMMYFUNCTION("IMPORTRANGE(""https://docs.google.com/spreadsheets/d/1SX6NBoVAgQJ6U1MVXOaj8PK2l7WJ3RER9xtqwdhxkhw/edit?usp=sharing"",""ระยอง!I417"")"),0)</f>
        <v>0</v>
      </c>
      <c r="J522" s="218">
        <f ca="1">IFERROR(__xludf.DUMMYFUNCTION("IMPORTRANGE(""https://docs.google.com/spreadsheets/d/1SX6NBoVAgQJ6U1MVXOaj8PK2l7WJ3RER9xtqwdhxkhw/edit?usp=sharing"",""ระยอง!J417"")"),0)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IFERROR(__xludf.DUMMYFUNCTION("IMPORTRANGE(""https://docs.google.com/spreadsheets/d/1SX6NBoVAgQJ6U1MVXOaj8PK2l7WJ3RER9xtqwdhxkhw/edit?usp=sharing"",""ระยอง!I418"")"),0)</f>
        <v>0</v>
      </c>
      <c r="J523" s="218">
        <f ca="1">IFERROR(__xludf.DUMMYFUNCTION("IMPORTRANGE(""https://docs.google.com/spreadsheets/d/1SX6NBoVAgQJ6U1MVXOaj8PK2l7WJ3RER9xtqwdhxkhw/edit?usp=sharing"",""ระยอง!J418"")"),0)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IFERROR(__xludf.DUMMYFUNCTION("IMPORTRANGE(""https://docs.google.com/spreadsheets/d/1SX6NBoVAgQJ6U1MVXOaj8PK2l7WJ3RER9xtqwdhxkhw/edit?usp=sharing"",""ระยอง!I419"")"),0)</f>
        <v>0</v>
      </c>
      <c r="J524" s="218">
        <f ca="1">IFERROR(__xludf.DUMMYFUNCTION("IMPORTRANGE(""https://docs.google.com/spreadsheets/d/1SX6NBoVAgQJ6U1MVXOaj8PK2l7WJ3RER9xtqwdhxkhw/edit?usp=sharing"",""ระยอง!J419"")"),0)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IFERROR(__xludf.DUMMYFUNCTION("IMPORTRANGE(""https://docs.google.com/spreadsheets/d/1SX6NBoVAgQJ6U1MVXOaj8PK2l7WJ3RER9xtqwdhxkhw/edit?usp=sharing"",""ระยอง!I420"")"),0)</f>
        <v>0</v>
      </c>
      <c r="J525" s="304">
        <f ca="1">IFERROR(__xludf.DUMMYFUNCTION("IMPORTRANGE(""https://docs.google.com/spreadsheets/d/1SX6NBoVAgQJ6U1MVXOaj8PK2l7WJ3RER9xtqwdhxkhw/edit?usp=sharing"",""ระยอง!J420"")"),0)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IFERROR(__xludf.DUMMYFUNCTION("IMPORTRANGE(""https://docs.google.com/spreadsheets/d/1SX6NBoVAgQJ6U1MVXOaj8PK2l7WJ3RER9xtqwdhxkhw/edit?usp=sharing"",""ระยอง!I421"")"),0)</f>
        <v>0</v>
      </c>
      <c r="J526" s="304">
        <f ca="1">IFERROR(__xludf.DUMMYFUNCTION("IMPORTRANGE(""https://docs.google.com/spreadsheets/d/1SX6NBoVAgQJ6U1MVXOaj8PK2l7WJ3RER9xtqwdhxkhw/edit?usp=sharing"",""ระยอง!J421"")"),0)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IFERROR(__xludf.DUMMYFUNCTION("IMPORTRANGE(""https://docs.google.com/spreadsheets/d/1SX6NBoVAgQJ6U1MVXOaj8PK2l7WJ3RER9xtqwdhxkhw/edit?usp=sharing"",""ระยอง!I422"")"),0)</f>
        <v>0</v>
      </c>
      <c r="J527" s="219">
        <f ca="1">IFERROR(__xludf.DUMMYFUNCTION("IMPORTRANGE(""https://docs.google.com/spreadsheets/d/1SX6NBoVAgQJ6U1MVXOaj8PK2l7WJ3RER9xtqwdhxkhw/edit?usp=sharing"",""ระยอง!J422"")"),0)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IFERROR(__xludf.DUMMYFUNCTION("IMPORTRANGE(""https://docs.google.com/spreadsheets/d/1SX6NBoVAgQJ6U1MVXOaj8PK2l7WJ3RER9xtqwdhxkhw/edit?usp=sharing"",""ระยอง!I423"")"),0)</f>
        <v>0</v>
      </c>
      <c r="J528" s="219">
        <f ca="1">IFERROR(__xludf.DUMMYFUNCTION("IMPORTRANGE(""https://docs.google.com/spreadsheets/d/1SX6NBoVAgQJ6U1MVXOaj8PK2l7WJ3RER9xtqwdhxkhw/edit?usp=sharing"",""ระยอง!J423"")"),0)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IFERROR(__xludf.DUMMYFUNCTION("IMPORTRANGE(""https://docs.google.com/spreadsheets/d/1SX6NBoVAgQJ6U1MVXOaj8PK2l7WJ3RER9xtqwdhxkhw/edit?usp=sharing"",""ระยอง!I424"")"),0)</f>
        <v>0</v>
      </c>
      <c r="J529" s="219">
        <f ca="1">IFERROR(__xludf.DUMMYFUNCTION("IMPORTRANGE(""https://docs.google.com/spreadsheets/d/1SX6NBoVAgQJ6U1MVXOaj8PK2l7WJ3RER9xtqwdhxkhw/edit?usp=sharing"",""ระยอง!J424"")"),0)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IFERROR(__xludf.DUMMYFUNCTION("IMPORTRANGE(""https://docs.google.com/spreadsheets/d/1SX6NBoVAgQJ6U1MVXOaj8PK2l7WJ3RER9xtqwdhxkhw/edit?usp=sharing"",""ระยอง!I425"")"),0)</f>
        <v>0</v>
      </c>
      <c r="J530" s="219">
        <f ca="1">IFERROR(__xludf.DUMMYFUNCTION("IMPORTRANGE(""https://docs.google.com/spreadsheets/d/1SX6NBoVAgQJ6U1MVXOaj8PK2l7WJ3RER9xtqwdhxkhw/edit?usp=sharing"",""ระยอง!J425"")"),0)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IFERROR(__xludf.DUMMYFUNCTION("IMPORTRANGE(""https://docs.google.com/spreadsheets/d/1SX6NBoVAgQJ6U1MVXOaj8PK2l7WJ3RER9xtqwdhxkhw/edit?usp=sharing"",""ระยอง!I426"")"),0)</f>
        <v>0</v>
      </c>
      <c r="J531" s="219">
        <f ca="1">IFERROR(__xludf.DUMMYFUNCTION("IMPORTRANGE(""https://docs.google.com/spreadsheets/d/1SX6NBoVAgQJ6U1MVXOaj8PK2l7WJ3RER9xtqwdhxkhw/edit?usp=sharing"",""ระยอง!J426"")"),0)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IFERROR(__xludf.DUMMYFUNCTION("IMPORTRANGE(""https://docs.google.com/spreadsheets/d/1SX6NBoVAgQJ6U1MVXOaj8PK2l7WJ3RER9xtqwdhxkhw/edit?usp=sharing"",""ระยอง!I427"")"),0)</f>
        <v>0</v>
      </c>
      <c r="J532" s="472">
        <f ca="1">IFERROR(__xludf.DUMMYFUNCTION("IMPORTRANGE(""https://docs.google.com/spreadsheets/d/1SX6NBoVAgQJ6U1MVXOaj8PK2l7WJ3RER9xtqwdhxkhw/edit?usp=sharing"",""ระยอง!J427"")"),0)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IFERROR(__xludf.DUMMYFUNCTION("IMPORTRANGE(""https://docs.google.com/spreadsheets/d/1SX6NBoVAgQJ6U1MVXOaj8PK2l7WJ3RER9xtqwdhxkhw/edit?usp=sharing"",""ระยอง!I428"")"),22)</f>
        <v>22</v>
      </c>
      <c r="J533" s="420">
        <f ca="1">IFERROR(__xludf.DUMMYFUNCTION("IMPORTRANGE(""https://docs.google.com/spreadsheets/d/1SX6NBoVAgQJ6U1MVXOaj8PK2l7WJ3RER9xtqwdhxkhw/edit?usp=sharing"",""ระยอง!J428"")"),22)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IFERROR(__xludf.DUMMYFUNCTION("IMPORTRANGE(""https://docs.google.com/spreadsheets/d/1SX6NBoVAgQJ6U1MVXOaj8PK2l7WJ3RER9xtqwdhxkhw/edit?usp=sharing"",""ระยอง!L428"")"),34340)</f>
        <v>34340</v>
      </c>
      <c r="M533" s="422"/>
      <c r="N533" s="422">
        <f ca="1">IFERROR(__xludf.DUMMYFUNCTION("IMPORTRANGE(""https://docs.google.com/spreadsheets/d/1SX6NBoVAgQJ6U1MVXOaj8PK2l7WJ3RER9xtqwdhxkhw/edit?usp=sharing"",""ระยอง!M428"")"),29070)</f>
        <v>29070</v>
      </c>
      <c r="O533" s="422">
        <f t="shared" ref="O533:O537" ca="1" si="118">+IF(L533&gt;0,N533*100/L533,0)</f>
        <v>84.653465346534659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IFERROR(__xludf.DUMMYFUNCTION("IMPORTRANGE(""https://docs.google.com/spreadsheets/d/1SX6NBoVAgQJ6U1MVXOaj8PK2l7WJ3RER9xtqwdhxkhw/edit?usp=sharing"",""ระยอง!L429"")"),0)</f>
        <v>0</v>
      </c>
      <c r="M534" s="196"/>
      <c r="N534" s="198">
        <f ca="1">IFERROR(__xludf.DUMMYFUNCTION("IMPORTRANGE(""https://docs.google.com/spreadsheets/d/1SX6NBoVAgQJ6U1MVXOaj8PK2l7WJ3RER9xtqwdhxkhw/edit?usp=sharing"",""ระยอง!M429"")"),0)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IFERROR(__xludf.DUMMYFUNCTION("IMPORTRANGE(""https://docs.google.com/spreadsheets/d/1SX6NBoVAgQJ6U1MVXOaj8PK2l7WJ3RER9xtqwdhxkhw/edit?usp=sharing"",""ระยอง!L430"")"),34340)</f>
        <v>34340</v>
      </c>
      <c r="M535" s="196"/>
      <c r="N535" s="198">
        <f ca="1">IFERROR(__xludf.DUMMYFUNCTION("IMPORTRANGE(""https://docs.google.com/spreadsheets/d/1SX6NBoVAgQJ6U1MVXOaj8PK2l7WJ3RER9xtqwdhxkhw/edit?usp=sharing"",""ระยอง!M430"")"),29070)</f>
        <v>29070</v>
      </c>
      <c r="O535" s="198">
        <f t="shared" ca="1" si="118"/>
        <v>84.653465346534659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IFERROR(__xludf.DUMMYFUNCTION("IMPORTRANGE(""https://docs.google.com/spreadsheets/d/1SX6NBoVAgQJ6U1MVXOaj8PK2l7WJ3RER9xtqwdhxkhw/edit?usp=sharing"",""ระยอง!L431"")"),0)</f>
        <v>0</v>
      </c>
      <c r="M536" s="198"/>
      <c r="N536" s="198">
        <f ca="1">IFERROR(__xludf.DUMMYFUNCTION("IMPORTRANGE(""https://docs.google.com/spreadsheets/d/1SX6NBoVAgQJ6U1MVXOaj8PK2l7WJ3RER9xtqwdhxkhw/edit?usp=sharing"",""ระยอง!M431"")"),0)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IFERROR(__xludf.DUMMYFUNCTION("IMPORTRANGE(""https://docs.google.com/spreadsheets/d/1SX6NBoVAgQJ6U1MVXOaj8PK2l7WJ3RER9xtqwdhxkhw/edit?usp=sharing"",""ระยอง!L432"")"),34340)</f>
        <v>34340</v>
      </c>
      <c r="M537" s="198"/>
      <c r="N537" s="198">
        <f ca="1">IFERROR(__xludf.DUMMYFUNCTION("IMPORTRANGE(""https://docs.google.com/spreadsheets/d/1SX6NBoVAgQJ6U1MVXOaj8PK2l7WJ3RER9xtqwdhxkhw/edit?usp=sharing"",""ระยอง!M432"")"),29070)</f>
        <v>29070</v>
      </c>
      <c r="O537" s="198">
        <f t="shared" ca="1" si="118"/>
        <v>84.653465346534659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IFERROR(__xludf.DUMMYFUNCTION("IMPORTRANGE(""https://docs.google.com/spreadsheets/d/1SX6NBoVAgQJ6U1MVXOaj8PK2l7WJ3RER9xtqwdhxkhw/edit?usp=sharing"",""ระยอง!M433"")"),18740)</f>
        <v>18740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IFERROR(__xludf.DUMMYFUNCTION("IMPORTRANGE(""https://docs.google.com/spreadsheets/d/1SX6NBoVAgQJ6U1MVXOaj8PK2l7WJ3RER9xtqwdhxkhw/edit?usp=sharing"",""ระยอง!M434"")"),0)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IFERROR(__xludf.DUMMYFUNCTION("IMPORTRANGE(""https://docs.google.com/spreadsheets/d/1SX6NBoVAgQJ6U1MVXOaj8PK2l7WJ3RER9xtqwdhxkhw/edit?usp=sharing"",""ระยอง!M435"")"),0)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IFERROR(__xludf.DUMMYFUNCTION("IMPORTRANGE(""https://docs.google.com/spreadsheets/d/1SX6NBoVAgQJ6U1MVXOaj8PK2l7WJ3RER9xtqwdhxkhw/edit?usp=sharing"",""ระยอง!M436"")"),10330)</f>
        <v>10330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IFERROR(__xludf.DUMMYFUNCTION("IMPORTRANGE(""https://docs.google.com/spreadsheets/d/1SX6NBoVAgQJ6U1MVXOaj8PK2l7WJ3RER9xtqwdhxkhw/edit?usp=sharing"",""ระยอง!J438"")"),0)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IFERROR(__xludf.DUMMYFUNCTION("IMPORTRANGE(""https://docs.google.com/spreadsheets/d/1SX6NBoVAgQJ6U1MVXOaj8PK2l7WJ3RER9xtqwdhxkhw/edit?usp=sharing"",""ระยอง!J439"")"),1)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IFERROR(__xludf.DUMMYFUNCTION("IMPORTRANGE(""https://docs.google.com/spreadsheets/d/1SX6NBoVAgQJ6U1MVXOaj8PK2l7WJ3RER9xtqwdhxkhw/edit?usp=sharing"",""ระยอง!J440"")"),1)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IFERROR(__xludf.DUMMYFUNCTION("IMPORTRANGE(""https://docs.google.com/spreadsheets/d/1SX6NBoVAgQJ6U1MVXOaj8PK2l7WJ3RER9xtqwdhxkhw/edit?usp=sharing"",""ระยอง!J441"")"),1)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IFERROR(__xludf.DUMMYFUNCTION("IMPORTRANGE(""https://docs.google.com/spreadsheets/d/1SX6NBoVAgQJ6U1MVXOaj8PK2l7WJ3RER9xtqwdhxkhw/edit?usp=sharing"",""ระยอง!I442"")"),22)</f>
        <v>22</v>
      </c>
      <c r="J547" s="219">
        <f ca="1">IFERROR(__xludf.DUMMYFUNCTION("IMPORTRANGE(""https://docs.google.com/spreadsheets/d/1SX6NBoVAgQJ6U1MVXOaj8PK2l7WJ3RER9xtqwdhxkhw/edit?usp=sharing"",""ระยอง!J442"")"),22)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IFERROR(__xludf.DUMMYFUNCTION("IMPORTRANGE(""https://docs.google.com/spreadsheets/d/1SX6NBoVAgQJ6U1MVXOaj8PK2l7WJ3RER9xtqwdhxkhw/edit?usp=sharing"",""ระยอง!J166"")"),0)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IFERROR(__xludf.DUMMYFUNCTION("IMPORTRANGE(""https://docs.google.com/spreadsheets/d/1SX6NBoVAgQJ6U1MVXOaj8PK2l7WJ3RER9xtqwdhxkhw/edit?usp=sharing"",""ระยอง!J444"")"),0)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IFERROR(__xludf.DUMMYFUNCTION("IMPORTRANGE(""https://docs.google.com/spreadsheets/d/1SX6NBoVAgQJ6U1MVXOaj8PK2l7WJ3RER9xtqwdhxkhw/edit?usp=sharing"",""ระยอง!J445"")"),0)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IFERROR(__xludf.DUMMYFUNCTION("IMPORTRANGE(""https://docs.google.com/spreadsheets/d/1SX6NBoVAgQJ6U1MVXOaj8PK2l7WJ3RER9xtqwdhxkhw/edit?usp=sharing"",""ระยอง!I446"")"),0)</f>
        <v>0</v>
      </c>
      <c r="J551" s="420">
        <f ca="1">IFERROR(__xludf.DUMMYFUNCTION("IMPORTRANGE(""https://docs.google.com/spreadsheets/d/1SX6NBoVAgQJ6U1MVXOaj8PK2l7WJ3RER9xtqwdhxkhw/edit?usp=sharing"",""ระยอง!J446"")"),0)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IFERROR(__xludf.DUMMYFUNCTION("IMPORTRANGE(""https://docs.google.com/spreadsheets/d/1SX6NBoVAgQJ6U1MVXOaj8PK2l7WJ3RER9xtqwdhxkhw/edit?usp=sharing"",""ระยอง!L446"")"),0)</f>
        <v>0</v>
      </c>
      <c r="M551" s="422"/>
      <c r="N551" s="422">
        <f ca="1">IFERROR(__xludf.DUMMYFUNCTION("IMPORTRANGE(""https://docs.google.com/spreadsheets/d/1SX6NBoVAgQJ6U1MVXOaj8PK2l7WJ3RER9xtqwdhxkhw/edit?usp=sharing"",""ระยอง!M446"")"),0)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IFERROR(__xludf.DUMMYFUNCTION("IMPORTRANGE(""https://docs.google.com/spreadsheets/d/1SX6NBoVAgQJ6U1MVXOaj8PK2l7WJ3RER9xtqwdhxkhw/edit?usp=sharing"",""ระยอง!L447"")"),0)</f>
        <v>0</v>
      </c>
      <c r="M552" s="196"/>
      <c r="N552" s="198">
        <f ca="1">IFERROR(__xludf.DUMMYFUNCTION("IMPORTRANGE(""https://docs.google.com/spreadsheets/d/1SX6NBoVAgQJ6U1MVXOaj8PK2l7WJ3RER9xtqwdhxkhw/edit?usp=sharing"",""ระยอง!M447"")"),0)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IFERROR(__xludf.DUMMYFUNCTION("IMPORTRANGE(""https://docs.google.com/spreadsheets/d/1SX6NBoVAgQJ6U1MVXOaj8PK2l7WJ3RER9xtqwdhxkhw/edit?usp=sharing"",""ระยอง!L448"")"),0)</f>
        <v>0</v>
      </c>
      <c r="M553" s="196"/>
      <c r="N553" s="198">
        <f ca="1">IFERROR(__xludf.DUMMYFUNCTION("IMPORTRANGE(""https://docs.google.com/spreadsheets/d/1SX6NBoVAgQJ6U1MVXOaj8PK2l7WJ3RER9xtqwdhxkhw/edit?usp=sharing"",""ระยอง!M448"")"),0)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IFERROR(__xludf.DUMMYFUNCTION("IMPORTRANGE(""https://docs.google.com/spreadsheets/d/1SX6NBoVAgQJ6U1MVXOaj8PK2l7WJ3RER9xtqwdhxkhw/edit?usp=sharing"",""ระยอง!L449"")"),0)</f>
        <v>0</v>
      </c>
      <c r="M554" s="198"/>
      <c r="N554" s="198">
        <f ca="1">IFERROR(__xludf.DUMMYFUNCTION("IMPORTRANGE(""https://docs.google.com/spreadsheets/d/1SX6NBoVAgQJ6U1MVXOaj8PK2l7WJ3RER9xtqwdhxkhw/edit?usp=sharing"",""ระยอง!M449"")"),0)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IFERROR(__xludf.DUMMYFUNCTION("IMPORTRANGE(""https://docs.google.com/spreadsheets/d/1SX6NBoVAgQJ6U1MVXOaj8PK2l7WJ3RER9xtqwdhxkhw/edit?usp=sharing"",""ระยอง!L450"")"),0)</f>
        <v>0</v>
      </c>
      <c r="M555" s="198"/>
      <c r="N555" s="198">
        <f ca="1">IFERROR(__xludf.DUMMYFUNCTION("IMPORTRANGE(""https://docs.google.com/spreadsheets/d/1SX6NBoVAgQJ6U1MVXOaj8PK2l7WJ3RER9xtqwdhxkhw/edit?usp=sharing"",""ระยอง!M450"")"),0)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IFERROR(__xludf.DUMMYFUNCTION("IMPORTRANGE(""https://docs.google.com/spreadsheets/d/1SX6NBoVAgQJ6U1MVXOaj8PK2l7WJ3RER9xtqwdhxkhw/edit?usp=sharing"",""ระยอง!M451"")"),0)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IFERROR(__xludf.DUMMYFUNCTION("IMPORTRANGE(""https://docs.google.com/spreadsheets/d/1SX6NBoVAgQJ6U1MVXOaj8PK2l7WJ3RER9xtqwdhxkhw/edit?usp=sharing"",""ระยอง!M452"")"),0)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IFERROR(__xludf.DUMMYFUNCTION("IMPORTRANGE(""https://docs.google.com/spreadsheets/d/1SX6NBoVAgQJ6U1MVXOaj8PK2l7WJ3RER9xtqwdhxkhw/edit?usp=sharing"",""ระยอง!M453"")"),0)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IFERROR(__xludf.DUMMYFUNCTION("IMPORTRANGE(""https://docs.google.com/spreadsheets/d/1SX6NBoVAgQJ6U1MVXOaj8PK2l7WJ3RER9xtqwdhxkhw/edit?usp=sharing"",""ระยอง!M454"")"),0)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IFERROR(__xludf.DUMMYFUNCTION("IMPORTRANGE(""https://docs.google.com/spreadsheets/d/1SX6NBoVAgQJ6U1MVXOaj8PK2l7WJ3RER9xtqwdhxkhw/edit?usp=sharing"",""ระยอง!I455"")"),0)</f>
        <v>0</v>
      </c>
      <c r="J560" s="194">
        <f ca="1">IFERROR(__xludf.DUMMYFUNCTION("IMPORTRANGE(""https://docs.google.com/spreadsheets/d/1SX6NBoVAgQJ6U1MVXOaj8PK2l7WJ3RER9xtqwdhxkhw/edit?usp=sharing"",""ระยอง!J455"")"),0)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IFERROR(__xludf.DUMMYFUNCTION("IMPORTRANGE(""https://docs.google.com/spreadsheets/d/1SX6NBoVAgQJ6U1MVXOaj8PK2l7WJ3RER9xtqwdhxkhw/edit?usp=sharing"",""ระยอง!I456"")"),0)</f>
        <v>0</v>
      </c>
      <c r="J561" s="218">
        <f ca="1">IFERROR(__xludf.DUMMYFUNCTION("IMPORTRANGE(""https://docs.google.com/spreadsheets/d/1SX6NBoVAgQJ6U1MVXOaj8PK2l7WJ3RER9xtqwdhxkhw/edit?usp=sharing"",""ระยอง!J456"")"),0)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IFERROR(__xludf.DUMMYFUNCTION("IMPORTRANGE(""https://docs.google.com/spreadsheets/d/1SX6NBoVAgQJ6U1MVXOaj8PK2l7WJ3RER9xtqwdhxkhw/edit?usp=sharing"",""ระยอง!I457"")"),"")</f>
        <v/>
      </c>
      <c r="J562" s="218" t="str">
        <f ca="1">IFERROR(__xludf.DUMMYFUNCTION("IMPORTRANGE(""https://docs.google.com/spreadsheets/d/1SX6NBoVAgQJ6U1MVXOaj8PK2l7WJ3RER9xtqwdhxkhw/edit?usp=sharing"",""ระยอง!J457"")"),"")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IFERROR(__xludf.DUMMYFUNCTION("IMPORTRANGE(""https://docs.google.com/spreadsheets/d/1SX6NBoVAgQJ6U1MVXOaj8PK2l7WJ3RER9xtqwdhxkhw/edit?usp=sharing"",""ระยอง!I458"")"),"")</f>
        <v/>
      </c>
      <c r="J563" s="218" t="str">
        <f ca="1">IFERROR(__xludf.DUMMYFUNCTION("IMPORTRANGE(""https://docs.google.com/spreadsheets/d/1SX6NBoVAgQJ6U1MVXOaj8PK2l7WJ3RER9xtqwdhxkhw/edit?usp=sharing"",""ระยอง!J458"")"),"")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IFERROR(__xludf.DUMMYFUNCTION("IMPORTRANGE(""https://docs.google.com/spreadsheets/d/1SX6NBoVAgQJ6U1MVXOaj8PK2l7WJ3RER9xtqwdhxkhw/edit?usp=sharing"",""ระยอง!I459"")"),200)</f>
        <v>200</v>
      </c>
      <c r="J564" s="387">
        <f ca="1">IFERROR(__xludf.DUMMYFUNCTION("IMPORTRANGE(""https://docs.google.com/spreadsheets/d/1SX6NBoVAgQJ6U1MVXOaj8PK2l7WJ3RER9xtqwdhxkhw/edit?usp=sharing"",""ระยอง!J459"")"),180)</f>
        <v>180</v>
      </c>
      <c r="K564" s="388">
        <f t="shared" ca="1" si="121"/>
        <v>90</v>
      </c>
      <c r="L564" s="389">
        <f ca="1">IFERROR(__xludf.DUMMYFUNCTION("IMPORTRANGE(""https://docs.google.com/spreadsheets/d/1SX6NBoVAgQJ6U1MVXOaj8PK2l7WJ3RER9xtqwdhxkhw/edit?usp=sharing"",""ระยอง!L459"")"),120720)</f>
        <v>120720</v>
      </c>
      <c r="M564" s="389"/>
      <c r="N564" s="389">
        <f ca="1">IFERROR(__xludf.DUMMYFUNCTION("IMPORTRANGE(""https://docs.google.com/spreadsheets/d/1SX6NBoVAgQJ6U1MVXOaj8PK2l7WJ3RER9xtqwdhxkhw/edit?usp=sharing"",""ระยอง!M459"")"),4650)</f>
        <v>4650</v>
      </c>
      <c r="O564" s="389">
        <f t="shared" ref="O564:O568" ca="1" si="122">+IF(L564&gt;0,N564*100/L564,0)</f>
        <v>3.8518886679920477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IFERROR(__xludf.DUMMYFUNCTION("IMPORTRANGE(""https://docs.google.com/spreadsheets/d/1SX6NBoVAgQJ6U1MVXOaj8PK2l7WJ3RER9xtqwdhxkhw/edit?usp=sharing"",""ระยอง!L460"")"),0)</f>
        <v>0</v>
      </c>
      <c r="M565" s="196"/>
      <c r="N565" s="198">
        <f ca="1">IFERROR(__xludf.DUMMYFUNCTION("IMPORTRANGE(""https://docs.google.com/spreadsheets/d/1SX6NBoVAgQJ6U1MVXOaj8PK2l7WJ3RER9xtqwdhxkhw/edit?usp=sharing"",""ระยอง!M460"")"),0)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IFERROR(__xludf.DUMMYFUNCTION("IMPORTRANGE(""https://docs.google.com/spreadsheets/d/1SX6NBoVAgQJ6U1MVXOaj8PK2l7WJ3RER9xtqwdhxkhw/edit?usp=sharing"",""ระยอง!L461"")"),120720)</f>
        <v>120720</v>
      </c>
      <c r="M566" s="196"/>
      <c r="N566" s="198">
        <f ca="1">IFERROR(__xludf.DUMMYFUNCTION("IMPORTRANGE(""https://docs.google.com/spreadsheets/d/1SX6NBoVAgQJ6U1MVXOaj8PK2l7WJ3RER9xtqwdhxkhw/edit?usp=sharing"",""ระยอง!M461"")"),4650)</f>
        <v>4650</v>
      </c>
      <c r="O566" s="198">
        <f t="shared" ca="1" si="122"/>
        <v>3.8518886679920477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IFERROR(__xludf.DUMMYFUNCTION("IMPORTRANGE(""https://docs.google.com/spreadsheets/d/1SX6NBoVAgQJ6U1MVXOaj8PK2l7WJ3RER9xtqwdhxkhw/edit?usp=sharing"",""ระยอง!L462"")"),0)</f>
        <v>0</v>
      </c>
      <c r="M567" s="198"/>
      <c r="N567" s="198">
        <f ca="1">IFERROR(__xludf.DUMMYFUNCTION("IMPORTRANGE(""https://docs.google.com/spreadsheets/d/1SX6NBoVAgQJ6U1MVXOaj8PK2l7WJ3RER9xtqwdhxkhw/edit?usp=sharing"",""ระยอง!M462"")"),0)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IFERROR(__xludf.DUMMYFUNCTION("IMPORTRANGE(""https://docs.google.com/spreadsheets/d/1SX6NBoVAgQJ6U1MVXOaj8PK2l7WJ3RER9xtqwdhxkhw/edit?usp=sharing"",""ระยอง!L463"")"),120720)</f>
        <v>120720</v>
      </c>
      <c r="M568" s="198"/>
      <c r="N568" s="198">
        <f ca="1">IFERROR(__xludf.DUMMYFUNCTION("IMPORTRANGE(""https://docs.google.com/spreadsheets/d/1SX6NBoVAgQJ6U1MVXOaj8PK2l7WJ3RER9xtqwdhxkhw/edit?usp=sharing"",""ระยอง!M463"")"),4650)</f>
        <v>4650</v>
      </c>
      <c r="O568" s="198">
        <f t="shared" ca="1" si="122"/>
        <v>3.8518886679920477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IFERROR(__xludf.DUMMYFUNCTION("IMPORTRANGE(""https://docs.google.com/spreadsheets/d/1SX6NBoVAgQJ6U1MVXOaj8PK2l7WJ3RER9xtqwdhxkhw/edit?usp=sharing"",""ระยอง!M464"")"),0)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IFERROR(__xludf.DUMMYFUNCTION("IMPORTRANGE(""https://docs.google.com/spreadsheets/d/1SX6NBoVAgQJ6U1MVXOaj8PK2l7WJ3RER9xtqwdhxkhw/edit?usp=sharing"",""ระยอง!M465"")"),0)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IFERROR(__xludf.DUMMYFUNCTION("IMPORTRANGE(""https://docs.google.com/spreadsheets/d/1SX6NBoVAgQJ6U1MVXOaj8PK2l7WJ3RER9xtqwdhxkhw/edit?usp=sharing"",""ระยอง!M466"")"),0)</f>
        <v>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IFERROR(__xludf.DUMMYFUNCTION("IMPORTRANGE(""https://docs.google.com/spreadsheets/d/1SX6NBoVAgQJ6U1MVXOaj8PK2l7WJ3RER9xtqwdhxkhw/edit?usp=sharing"",""ระยอง!M467"")"),4650)</f>
        <v>4650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IFERROR(__xludf.DUMMYFUNCTION("IMPORTRANGE(""https://docs.google.com/spreadsheets/d/1SX6NBoVAgQJ6U1MVXOaj8PK2l7WJ3RER9xtqwdhxkhw/edit?usp=sharing"",""ระยอง!I468"")"),200)</f>
        <v>200</v>
      </c>
      <c r="J573" s="428">
        <f ca="1">IFERROR(__xludf.DUMMYFUNCTION("IMPORTRANGE(""https://docs.google.com/spreadsheets/d/1SX6NBoVAgQJ6U1MVXOaj8PK2l7WJ3RER9xtqwdhxkhw/edit?usp=sharing"",""ระยอง!J468"")"),180)</f>
        <v>180</v>
      </c>
      <c r="K573" s="231">
        <f ca="1">IF(I573&gt;0,J573*100/I573,0)</f>
        <v>90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IFERROR(__xludf.DUMMYFUNCTION("IMPORTRANGE(""https://docs.google.com/spreadsheets/d/1SX6NBoVAgQJ6U1MVXOaj8PK2l7WJ3RER9xtqwdhxkhw/edit?usp=sharing"",""ระยอง!I470"")"),0)</f>
        <v>0</v>
      </c>
      <c r="J575" s="219">
        <f ca="1">IFERROR(__xludf.DUMMYFUNCTION("IMPORTRANGE(""https://docs.google.com/spreadsheets/d/1SX6NBoVAgQJ6U1MVXOaj8PK2l7WJ3RER9xtqwdhxkhw/edit?usp=sharing"",""ระยอง!J470"")"),2)</f>
        <v>2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IFERROR(__xludf.DUMMYFUNCTION("IMPORTRANGE(""https://docs.google.com/spreadsheets/d/1SX6NBoVAgQJ6U1MVXOaj8PK2l7WJ3RER9xtqwdhxkhw/edit?usp=sharing"",""ระยอง!I471"")"),0)</f>
        <v>0</v>
      </c>
      <c r="J576" s="219">
        <f ca="1">IFERROR(__xludf.DUMMYFUNCTION("IMPORTRANGE(""https://docs.google.com/spreadsheets/d/1SX6NBoVAgQJ6U1MVXOaj8PK2l7WJ3RER9xtqwdhxkhw/edit?usp=sharing"",""ระยอง!J471"")"),100)</f>
        <v>100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IFERROR(__xludf.DUMMYFUNCTION("IMPORTRANGE(""https://docs.google.com/spreadsheets/d/1SX6NBoVAgQJ6U1MVXOaj8PK2l7WJ3RER9xtqwdhxkhw/edit?usp=sharing"",""ระยอง!I472"")"),0)</f>
        <v>0</v>
      </c>
      <c r="J577" s="219">
        <v>0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IFERROR(__xludf.DUMMYFUNCTION("IMPORTRANGE(""https://docs.google.com/spreadsheets/d/1SX6NBoVAgQJ6U1MVXOaj8PK2l7WJ3RER9xtqwdhxkhw/edit?usp=sharing"",""ระยอง!I473"")"),0)</f>
        <v>0</v>
      </c>
      <c r="J578" s="219"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IFERROR(__xludf.DUMMYFUNCTION("IMPORTRANGE(""https://docs.google.com/spreadsheets/d/1SX6NBoVAgQJ6U1MVXOaj8PK2l7WJ3RER9xtqwdhxkhw/edit?usp=sharing"",""ระยอง!I474"")"),0)</f>
        <v>0</v>
      </c>
      <c r="J579" s="219">
        <f ca="1">IFERROR(__xludf.DUMMYFUNCTION("IMPORTRANGE(""https://docs.google.com/spreadsheets/d/1SX6NBoVAgQJ6U1MVXOaj8PK2l7WJ3RER9xtqwdhxkhw/edit?usp=sharing"",""ระยอง!J474"")"),80)</f>
        <v>80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IFERROR(__xludf.DUMMYFUNCTION("IMPORTRANGE(""https://docs.google.com/spreadsheets/d/1SX6NBoVAgQJ6U1MVXOaj8PK2l7WJ3RER9xtqwdhxkhw/edit?usp=sharing"",""ระยอง!I475"")"),0)</f>
        <v>0</v>
      </c>
      <c r="J580" s="387">
        <f ca="1">IFERROR(__xludf.DUMMYFUNCTION("IMPORTRANGE(""https://docs.google.com/spreadsheets/d/1SX6NBoVAgQJ6U1MVXOaj8PK2l7WJ3RER9xtqwdhxkhw/edit?usp=sharing"",""ระยอง!J475"")"),0)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IFERROR(__xludf.DUMMYFUNCTION("IMPORTRANGE(""https://docs.google.com/spreadsheets/d/1SX6NBoVAgQJ6U1MVXOaj8PK2l7WJ3RER9xtqwdhxkhw/edit?usp=sharing"",""ระยอง!L475"")"),92960)</f>
        <v>92960</v>
      </c>
      <c r="M580" s="389"/>
      <c r="N580" s="389">
        <f ca="1">IFERROR(__xludf.DUMMYFUNCTION("IMPORTRANGE(""https://docs.google.com/spreadsheets/d/1SX6NBoVAgQJ6U1MVXOaj8PK2l7WJ3RER9xtqwdhxkhw/edit?usp=sharing"",""ระยอง!M475"")"),0)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IFERROR(__xludf.DUMMYFUNCTION("IMPORTRANGE(""https://docs.google.com/spreadsheets/d/1SX6NBoVAgQJ6U1MVXOaj8PK2l7WJ3RER9xtqwdhxkhw/edit?usp=sharing"",""ระยอง!L476"")"),0)</f>
        <v>0</v>
      </c>
      <c r="M581" s="196"/>
      <c r="N581" s="198">
        <f ca="1">IFERROR(__xludf.DUMMYFUNCTION("IMPORTRANGE(""https://docs.google.com/spreadsheets/d/1SX6NBoVAgQJ6U1MVXOaj8PK2l7WJ3RER9xtqwdhxkhw/edit?usp=sharing"",""ระยอง!M476"")"),0)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IFERROR(__xludf.DUMMYFUNCTION("IMPORTRANGE(""https://docs.google.com/spreadsheets/d/1SX6NBoVAgQJ6U1MVXOaj8PK2l7WJ3RER9xtqwdhxkhw/edit?usp=sharing"",""ระยอง!L477"")"),92960)</f>
        <v>92960</v>
      </c>
      <c r="M582" s="196"/>
      <c r="N582" s="198">
        <f ca="1">IFERROR(__xludf.DUMMYFUNCTION("IMPORTRANGE(""https://docs.google.com/spreadsheets/d/1SX6NBoVAgQJ6U1MVXOaj8PK2l7WJ3RER9xtqwdhxkhw/edit?usp=sharing"",""ระยอง!M477"")"),0)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IFERROR(__xludf.DUMMYFUNCTION("IMPORTRANGE(""https://docs.google.com/spreadsheets/d/1SX6NBoVAgQJ6U1MVXOaj8PK2l7WJ3RER9xtqwdhxkhw/edit?usp=sharing"",""ระยอง!L478"")"),0)</f>
        <v>0</v>
      </c>
      <c r="M583" s="198"/>
      <c r="N583" s="198">
        <f ca="1">IFERROR(__xludf.DUMMYFUNCTION("IMPORTRANGE(""https://docs.google.com/spreadsheets/d/1SX6NBoVAgQJ6U1MVXOaj8PK2l7WJ3RER9xtqwdhxkhw/edit?usp=sharing"",""ระยอง!M478"")"),0)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IFERROR(__xludf.DUMMYFUNCTION("IMPORTRANGE(""https://docs.google.com/spreadsheets/d/1SX6NBoVAgQJ6U1MVXOaj8PK2l7WJ3RER9xtqwdhxkhw/edit?usp=sharing"",""ระยอง!L479"")"),92960)</f>
        <v>92960</v>
      </c>
      <c r="M584" s="198"/>
      <c r="N584" s="198">
        <f ca="1">IFERROR(__xludf.DUMMYFUNCTION("IMPORTRANGE(""https://docs.google.com/spreadsheets/d/1SX6NBoVAgQJ6U1MVXOaj8PK2l7WJ3RER9xtqwdhxkhw/edit?usp=sharing"",""ระยอง!M479"")"),0)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IFERROR(__xludf.DUMMYFUNCTION("IMPORTRANGE(""https://docs.google.com/spreadsheets/d/1SX6NBoVAgQJ6U1MVXOaj8PK2l7WJ3RER9xtqwdhxkhw/edit?usp=sharing"",""ระยอง!M480"")"),0)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IFERROR(__xludf.DUMMYFUNCTION("IMPORTRANGE(""https://docs.google.com/spreadsheets/d/1SX6NBoVAgQJ6U1MVXOaj8PK2l7WJ3RER9xtqwdhxkhw/edit?usp=sharing"",""ระยอง!M481"")"),0)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IFERROR(__xludf.DUMMYFUNCTION("IMPORTRANGE(""https://docs.google.com/spreadsheets/d/1SX6NBoVAgQJ6U1MVXOaj8PK2l7WJ3RER9xtqwdhxkhw/edit?usp=sharing"",""ระยอง!M482"")"),0)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IFERROR(__xludf.DUMMYFUNCTION("IMPORTRANGE(""https://docs.google.com/spreadsheets/d/1SX6NBoVAgQJ6U1MVXOaj8PK2l7WJ3RER9xtqwdhxkhw/edit?usp=sharing"",""ระยอง!M483"")"),0)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IFERROR(__xludf.DUMMYFUNCTION("IMPORTRANGE(""https://docs.google.com/spreadsheets/d/1SX6NBoVAgQJ6U1MVXOaj8PK2l7WJ3RER9xtqwdhxkhw/edit?usp=sharing"",""ระยอง!I484"")"),0)</f>
        <v>0</v>
      </c>
      <c r="J589" s="218">
        <f ca="1">IFERROR(__xludf.DUMMYFUNCTION("IMPORTRANGE(""https://docs.google.com/spreadsheets/d/1SX6NBoVAgQJ6U1MVXOaj8PK2l7WJ3RER9xtqwdhxkhw/edit?usp=sharing"",""ระยอง!J484"")"),0)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IFERROR(__xludf.DUMMYFUNCTION("IMPORTRANGE(""https://docs.google.com/spreadsheets/d/1SX6NBoVAgQJ6U1MVXOaj8PK2l7WJ3RER9xtqwdhxkhw/edit?usp=sharing"",""ระยอง!I485"")"),0)</f>
        <v>0</v>
      </c>
      <c r="J590" s="218">
        <f ca="1">IFERROR(__xludf.DUMMYFUNCTION("IMPORTRANGE(""https://docs.google.com/spreadsheets/d/1SX6NBoVAgQJ6U1MVXOaj8PK2l7WJ3RER9xtqwdhxkhw/edit?usp=sharing"",""ระยอง!J485"")"),0)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IFERROR(__xludf.DUMMYFUNCTION("IMPORTRANGE(""https://docs.google.com/spreadsheets/d/1SX6NBoVAgQJ6U1MVXOaj8PK2l7WJ3RER9xtqwdhxkhw/edit?usp=sharing"",""ระยอง!I486"")"),0)</f>
        <v>0</v>
      </c>
      <c r="J591" s="218">
        <f ca="1">IFERROR(__xludf.DUMMYFUNCTION("IMPORTRANGE(""https://docs.google.com/spreadsheets/d/1SX6NBoVAgQJ6U1MVXOaj8PK2l7WJ3RER9xtqwdhxkhw/edit?usp=sharing"",""ระยอง!J486"")"),0)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IFERROR(__xludf.DUMMYFUNCTION("IMPORTRANGE(""https://docs.google.com/spreadsheets/d/1SX6NBoVAgQJ6U1MVXOaj8PK2l7WJ3RER9xtqwdhxkhw/edit?usp=sharing"",""ระยอง!I487"")"),0)</f>
        <v>0</v>
      </c>
      <c r="J592" s="218">
        <f ca="1">IFERROR(__xludf.DUMMYFUNCTION("IMPORTRANGE(""https://docs.google.com/spreadsheets/d/1SX6NBoVAgQJ6U1MVXOaj8PK2l7WJ3RER9xtqwdhxkhw/edit?usp=sharing"",""ระยอง!J487"")"),0)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IFERROR(__xludf.DUMMYFUNCTION("IMPORTRANGE(""https://docs.google.com/spreadsheets/d/1SX6NBoVAgQJ6U1MVXOaj8PK2l7WJ3RER9xtqwdhxkhw/edit?usp=sharing"",""ระยอง!I488"")"),0)</f>
        <v>0</v>
      </c>
      <c r="J593" s="218">
        <f ca="1">IFERROR(__xludf.DUMMYFUNCTION("IMPORTRANGE(""https://docs.google.com/spreadsheets/d/1SX6NBoVAgQJ6U1MVXOaj8PK2l7WJ3RER9xtqwdhxkhw/edit?usp=sharing"",""ระยอง!J488"")"),0)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IFERROR(__xludf.DUMMYFUNCTION("IMPORTRANGE(""https://docs.google.com/spreadsheets/d/1SX6NBoVAgQJ6U1MVXOaj8PK2l7WJ3RER9xtqwdhxkhw/edit?usp=sharing"",""ระยอง!I489"")"),0)</f>
        <v>0</v>
      </c>
      <c r="J594" s="218">
        <f ca="1">IFERROR(__xludf.DUMMYFUNCTION("IMPORTRANGE(""https://docs.google.com/spreadsheets/d/1SX6NBoVAgQJ6U1MVXOaj8PK2l7WJ3RER9xtqwdhxkhw/edit?usp=sharing"",""ระยอง!J489"")"),0)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IFERROR(__xludf.DUMMYFUNCTION("IMPORTRANGE(""https://docs.google.com/spreadsheets/d/1SX6NBoVAgQJ6U1MVXOaj8PK2l7WJ3RER9xtqwdhxkhw/edit?usp=sharing"",""ระยอง!I490"")"),0)</f>
        <v>0</v>
      </c>
      <c r="J595" s="218">
        <f ca="1">IFERROR(__xludf.DUMMYFUNCTION("IMPORTRANGE(""https://docs.google.com/spreadsheets/d/1SX6NBoVAgQJ6U1MVXOaj8PK2l7WJ3RER9xtqwdhxkhw/edit?usp=sharing"",""ระยอง!J490"")"),0)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IFERROR(__xludf.DUMMYFUNCTION("IMPORTRANGE(""https://docs.google.com/spreadsheets/d/1SX6NBoVAgQJ6U1MVXOaj8PK2l7WJ3RER9xtqwdhxkhw/edit?usp=sharing"",""ระยอง!I491"")"),0)</f>
        <v>0</v>
      </c>
      <c r="J596" s="265">
        <f ca="1">IFERROR(__xludf.DUMMYFUNCTION("IMPORTRANGE(""https://docs.google.com/spreadsheets/d/1SX6NBoVAgQJ6U1MVXOaj8PK2l7WJ3RER9xtqwdhxkhw/edit?usp=sharing"",""ระยอง!J491"")"),0)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IFERROR(__xludf.DUMMYFUNCTION("IMPORTRANGE(""https://docs.google.com/spreadsheets/d/1SX6NBoVAgQJ6U1MVXOaj8PK2l7WJ3RER9xtqwdhxkhw/edit?usp=sharing"",""ระยอง!I492"")"),50)</f>
        <v>50</v>
      </c>
      <c r="J597" s="491">
        <f ca="1">IFERROR(__xludf.DUMMYFUNCTION("IMPORTRANGE(""https://docs.google.com/spreadsheets/d/1SX6NBoVAgQJ6U1MVXOaj8PK2l7WJ3RER9xtqwdhxkhw/edit?usp=sharing"",""ระยอง!J492"")"),0)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IFERROR(__xludf.DUMMYFUNCTION("IMPORTRANGE(""https://docs.google.com/spreadsheets/d/1SX6NBoVAgQJ6U1MVXOaj8PK2l7WJ3RER9xtqwdhxkhw/edit?usp=sharing"",""ระยอง!L492"")"),4550)</f>
        <v>4550</v>
      </c>
      <c r="M597" s="422"/>
      <c r="N597" s="422">
        <f ca="1">IFERROR(__xludf.DUMMYFUNCTION("IMPORTRANGE(""https://docs.google.com/spreadsheets/d/1SX6NBoVAgQJ6U1MVXOaj8PK2l7WJ3RER9xtqwdhxkhw/edit?usp=sharing"",""ระยอง!M492"")"),1300)</f>
        <v>1300</v>
      </c>
      <c r="O597" s="422">
        <f t="shared" ref="O597:O601" ca="1" si="126">+IF(L597&gt;0,N597*100/L597,0)</f>
        <v>28.571428571428573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IFERROR(__xludf.DUMMYFUNCTION("IMPORTRANGE(""https://docs.google.com/spreadsheets/d/1SX6NBoVAgQJ6U1MVXOaj8PK2l7WJ3RER9xtqwdhxkhw/edit?usp=sharing"",""ระยอง!L493"")"),0)</f>
        <v>0</v>
      </c>
      <c r="M598" s="196"/>
      <c r="N598" s="198">
        <f ca="1">IFERROR(__xludf.DUMMYFUNCTION("IMPORTRANGE(""https://docs.google.com/spreadsheets/d/1SX6NBoVAgQJ6U1MVXOaj8PK2l7WJ3RER9xtqwdhxkhw/edit?usp=sharing"",""ระยอง!M493"")"),0)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IFERROR(__xludf.DUMMYFUNCTION("IMPORTRANGE(""https://docs.google.com/spreadsheets/d/1SX6NBoVAgQJ6U1MVXOaj8PK2l7WJ3RER9xtqwdhxkhw/edit?usp=sharing"",""ระยอง!L494"")"),4550)</f>
        <v>4550</v>
      </c>
      <c r="M599" s="196"/>
      <c r="N599" s="198">
        <f ca="1">IFERROR(__xludf.DUMMYFUNCTION("IMPORTRANGE(""https://docs.google.com/spreadsheets/d/1SX6NBoVAgQJ6U1MVXOaj8PK2l7WJ3RER9xtqwdhxkhw/edit?usp=sharing"",""ระยอง!M494"")"),1300)</f>
        <v>1300</v>
      </c>
      <c r="O599" s="198">
        <f t="shared" ca="1" si="126"/>
        <v>28.571428571428573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IFERROR(__xludf.DUMMYFUNCTION("IMPORTRANGE(""https://docs.google.com/spreadsheets/d/1SX6NBoVAgQJ6U1MVXOaj8PK2l7WJ3RER9xtqwdhxkhw/edit?usp=sharing"",""ระยอง!L495"")"),0)</f>
        <v>0</v>
      </c>
      <c r="M600" s="198"/>
      <c r="N600" s="198">
        <f ca="1">IFERROR(__xludf.DUMMYFUNCTION("IMPORTRANGE(""https://docs.google.com/spreadsheets/d/1SX6NBoVAgQJ6U1MVXOaj8PK2l7WJ3RER9xtqwdhxkhw/edit?usp=sharing"",""ระยอง!M495"")"),0)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IFERROR(__xludf.DUMMYFUNCTION("IMPORTRANGE(""https://docs.google.com/spreadsheets/d/1SX6NBoVAgQJ6U1MVXOaj8PK2l7WJ3RER9xtqwdhxkhw/edit?usp=sharing"",""ระยอง!L496"")"),4550)</f>
        <v>4550</v>
      </c>
      <c r="M601" s="198"/>
      <c r="N601" s="198">
        <f ca="1">IFERROR(__xludf.DUMMYFUNCTION("IMPORTRANGE(""https://docs.google.com/spreadsheets/d/1SX6NBoVAgQJ6U1MVXOaj8PK2l7WJ3RER9xtqwdhxkhw/edit?usp=sharing"",""ระยอง!M496"")"),1300)</f>
        <v>1300</v>
      </c>
      <c r="O601" s="198">
        <f t="shared" ca="1" si="126"/>
        <v>28.571428571428573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IFERROR(__xludf.DUMMYFUNCTION("IMPORTRANGE(""https://docs.google.com/spreadsheets/d/1SX6NBoVAgQJ6U1MVXOaj8PK2l7WJ3RER9xtqwdhxkhw/edit?usp=sharing"",""ระยอง!M497"")"),0)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IFERROR(__xludf.DUMMYFUNCTION("IMPORTRANGE(""https://docs.google.com/spreadsheets/d/1SX6NBoVAgQJ6U1MVXOaj8PK2l7WJ3RER9xtqwdhxkhw/edit?usp=sharing"",""ระยอง!M498"")"),0)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IFERROR(__xludf.DUMMYFUNCTION("IMPORTRANGE(""https://docs.google.com/spreadsheets/d/1SX6NBoVAgQJ6U1MVXOaj8PK2l7WJ3RER9xtqwdhxkhw/edit?usp=sharing"",""ระยอง!M499"")"),0)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IFERROR(__xludf.DUMMYFUNCTION("IMPORTRANGE(""https://docs.google.com/spreadsheets/d/1SX6NBoVAgQJ6U1MVXOaj8PK2l7WJ3RER9xtqwdhxkhw/edit?usp=sharing"",""ระยอง!M500"")"),1300)</f>
        <v>1300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IFERROR(__xludf.DUMMYFUNCTION("IMPORTRANGE(""https://docs.google.com/spreadsheets/d/1SX6NBoVAgQJ6U1MVXOaj8PK2l7WJ3RER9xtqwdhxkhw/edit?usp=sharing"",""ระยอง!J502"")"),0)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IFERROR(__xludf.DUMMYFUNCTION("IMPORTRANGE(""https://docs.google.com/spreadsheets/d/1SX6NBoVAgQJ6U1MVXOaj8PK2l7WJ3RER9xtqwdhxkhw/edit?usp=sharing"",""ระยอง!J503"")"),1)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IFERROR(__xludf.DUMMYFUNCTION("IMPORTRANGE(""https://docs.google.com/spreadsheets/d/1SX6NBoVAgQJ6U1MVXOaj8PK2l7WJ3RER9xtqwdhxkhw/edit?usp=sharing"",""ระยอง!J166"")"),0)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IFERROR(__xludf.DUMMYFUNCTION("IMPORTRANGE(""https://docs.google.com/spreadsheets/d/1SX6NBoVAgQJ6U1MVXOaj8PK2l7WJ3RER9xtqwdhxkhw/edit?usp=sharing"",""ระยอง!J166"")"),0)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IFERROR(__xludf.DUMMYFUNCTION("IMPORTRANGE(""https://docs.google.com/spreadsheets/d/1SX6NBoVAgQJ6U1MVXOaj8PK2l7WJ3RER9xtqwdhxkhw/edit?usp=sharing"",""ระยอง!I506"")"),50)</f>
        <v>50</v>
      </c>
      <c r="J611" s="194">
        <f ca="1">IFERROR(__xludf.DUMMYFUNCTION("IMPORTRANGE(""https://docs.google.com/spreadsheets/d/1SX6NBoVAgQJ6U1MVXOaj8PK2l7WJ3RER9xtqwdhxkhw/edit?usp=sharing"",""ระยอง!J506"")"),0)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IFERROR(__xludf.DUMMYFUNCTION("IMPORTRANGE(""https://docs.google.com/spreadsheets/d/1SX6NBoVAgQJ6U1MVXOaj8PK2l7WJ3RER9xtqwdhxkhw/edit?usp=sharing"",""ระยอง!I507"")"),0)</f>
        <v>0</v>
      </c>
      <c r="J612" s="219">
        <f ca="1">IFERROR(__xludf.DUMMYFUNCTION("IMPORTRANGE(""https://docs.google.com/spreadsheets/d/1SX6NBoVAgQJ6U1MVXOaj8PK2l7WJ3RER9xtqwdhxkhw/edit?usp=sharing"",""ระยอง!J507"")"),0)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IFERROR(__xludf.DUMMYFUNCTION("IMPORTRANGE(""https://docs.google.com/spreadsheets/d/1SX6NBoVAgQJ6U1MVXOaj8PK2l7WJ3RER9xtqwdhxkhw/edit?usp=sharing"",""ระยอง!I508"")"),0)</f>
        <v>0</v>
      </c>
      <c r="J613" s="219">
        <f ca="1">IFERROR(__xludf.DUMMYFUNCTION("IMPORTRANGE(""https://docs.google.com/spreadsheets/d/1SX6NBoVAgQJ6U1MVXOaj8PK2l7WJ3RER9xtqwdhxkhw/edit?usp=sharing"",""ระยอง!J508"")"),0)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IFERROR(__xludf.DUMMYFUNCTION("IMPORTRANGE(""https://docs.google.com/spreadsheets/d/1SX6NBoVAgQJ6U1MVXOaj8PK2l7WJ3RER9xtqwdhxkhw/edit?usp=sharing"",""ระยอง!I509"")"),0)</f>
        <v>0</v>
      </c>
      <c r="J614" s="219">
        <f ca="1">IFERROR(__xludf.DUMMYFUNCTION("IMPORTRANGE(""https://docs.google.com/spreadsheets/d/1SX6NBoVAgQJ6U1MVXOaj8PK2l7WJ3RER9xtqwdhxkhw/edit?usp=sharing"",""ระยอง!J509"")"),0)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IFERROR(__xludf.DUMMYFUNCTION("IMPORTRANGE(""https://docs.google.com/spreadsheets/d/1SX6NBoVAgQJ6U1MVXOaj8PK2l7WJ3RER9xtqwdhxkhw/edit?usp=sharing"",""ระยอง!I510"")"),0)</f>
        <v>0</v>
      </c>
      <c r="J615" s="219">
        <f ca="1">IFERROR(__xludf.DUMMYFUNCTION("IMPORTRANGE(""https://docs.google.com/spreadsheets/d/1SX6NBoVAgQJ6U1MVXOaj8PK2l7WJ3RER9xtqwdhxkhw/edit?usp=sharing"",""ระยอง!J510"")"),0)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IFERROR(__xludf.DUMMYFUNCTION("IMPORTRANGE(""https://docs.google.com/spreadsheets/d/1SX6NBoVAgQJ6U1MVXOaj8PK2l7WJ3RER9xtqwdhxkhw/edit?usp=sharing"",""ระยอง!I511"")"),0)</f>
        <v>0</v>
      </c>
      <c r="J616" s="219">
        <f ca="1">IFERROR(__xludf.DUMMYFUNCTION("IMPORTRANGE(""https://docs.google.com/spreadsheets/d/1SX6NBoVAgQJ6U1MVXOaj8PK2l7WJ3RER9xtqwdhxkhw/edit?usp=sharing"",""ระยอง!J511"")"),0)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IFERROR(__xludf.DUMMYFUNCTION("IMPORTRANGE(""https://docs.google.com/spreadsheets/d/1SX6NBoVAgQJ6U1MVXOaj8PK2l7WJ3RER9xtqwdhxkhw/edit?usp=sharing"",""ระยอง!I512"")"),0)</f>
        <v>0</v>
      </c>
      <c r="J617" s="218">
        <f ca="1">IFERROR(__xludf.DUMMYFUNCTION("IMPORTRANGE(""https://docs.google.com/spreadsheets/d/1SX6NBoVAgQJ6U1MVXOaj8PK2l7WJ3RER9xtqwdhxkhw/edit?usp=sharing"",""ระยอง!J512"")"),0)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IFERROR(__xludf.DUMMYFUNCTION("IMPORTRANGE(""https://docs.google.com/spreadsheets/d/1SX6NBoVAgQJ6U1MVXOaj8PK2l7WJ3RER9xtqwdhxkhw/edit?usp=sharing"",""ระยอง!I513"")"),0)</f>
        <v>0</v>
      </c>
      <c r="J618" s="219">
        <f ca="1">IFERROR(__xludf.DUMMYFUNCTION("IMPORTRANGE(""https://docs.google.com/spreadsheets/d/1SX6NBoVAgQJ6U1MVXOaj8PK2l7WJ3RER9xtqwdhxkhw/edit?usp=sharing"",""ระยอง!J513"")"),0)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IFERROR(__xludf.DUMMYFUNCTION("IMPORTRANGE(""https://docs.google.com/spreadsheets/d/1SX6NBoVAgQJ6U1MVXOaj8PK2l7WJ3RER9xtqwdhxkhw/edit?usp=sharing"",""ระยอง!I514"")"),0)</f>
        <v>0</v>
      </c>
      <c r="J619" s="219">
        <f ca="1">IFERROR(__xludf.DUMMYFUNCTION("IMPORTRANGE(""https://docs.google.com/spreadsheets/d/1SX6NBoVAgQJ6U1MVXOaj8PK2l7WJ3RER9xtqwdhxkhw/edit?usp=sharing"",""ระยอง!J514"")"),0)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IFERROR(__xludf.DUMMYFUNCTION("IMPORTRANGE(""https://docs.google.com/spreadsheets/d/1SX6NBoVAgQJ6U1MVXOaj8PK2l7WJ3RER9xtqwdhxkhw/edit?usp=sharing"",""ระยอง!I515"")"),0)</f>
        <v>0</v>
      </c>
      <c r="J620" s="194">
        <f ca="1">IFERROR(__xludf.DUMMYFUNCTION("IMPORTRANGE(""https://docs.google.com/spreadsheets/d/1SX6NBoVAgQJ6U1MVXOaj8PK2l7WJ3RER9xtqwdhxkhw/edit?usp=sharing"",""ระยอง!J515"")"),0)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IFERROR(__xludf.DUMMYFUNCTION("IMPORTRANGE(""https://docs.google.com/spreadsheets/d/1SX6NBoVAgQJ6U1MVXOaj8PK2l7WJ3RER9xtqwdhxkhw/edit?usp=sharing"",""ระยอง!I516"")"),0)</f>
        <v>0</v>
      </c>
      <c r="J621" s="194">
        <f ca="1">IFERROR(__xludf.DUMMYFUNCTION("IMPORTRANGE(""https://docs.google.com/spreadsheets/d/1SX6NBoVAgQJ6U1MVXOaj8PK2l7WJ3RER9xtqwdhxkhw/edit?usp=sharing"",""ระยอง!J516"")"),0)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IFERROR(__xludf.DUMMYFUNCTION("IMPORTRANGE(""https://docs.google.com/spreadsheets/d/1SX6NBoVAgQJ6U1MVXOaj8PK2l7WJ3RER9xtqwdhxkhw/edit?usp=sharing"",""ระยอง!I517"")"),0)</f>
        <v>0</v>
      </c>
      <c r="J622" s="219">
        <f ca="1">IFERROR(__xludf.DUMMYFUNCTION("IMPORTRANGE(""https://docs.google.com/spreadsheets/d/1SX6NBoVAgQJ6U1MVXOaj8PK2l7WJ3RER9xtqwdhxkhw/edit?usp=sharing"",""ระยอง!J517"")"),0)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IFERROR(__xludf.DUMMYFUNCTION("IMPORTRANGE(""https://docs.google.com/spreadsheets/d/1SX6NBoVAgQJ6U1MVXOaj8PK2l7WJ3RER9xtqwdhxkhw/edit?usp=sharing"",""ระยอง!I518"")"),0)</f>
        <v>0</v>
      </c>
      <c r="J623" s="219">
        <f ca="1">IFERROR(__xludf.DUMMYFUNCTION("IMPORTRANGE(""https://docs.google.com/spreadsheets/d/1SX6NBoVAgQJ6U1MVXOaj8PK2l7WJ3RER9xtqwdhxkhw/edit?usp=sharing"",""ระยอง!J518"")"),0)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IFERROR(__xludf.DUMMYFUNCTION("IMPORTRANGE(""https://docs.google.com/spreadsheets/d/1SX6NBoVAgQJ6U1MVXOaj8PK2l7WJ3RER9xtqwdhxkhw/edit?usp=sharing"",""ระยอง!I519"")"),0)</f>
        <v>0</v>
      </c>
      <c r="J624" s="218">
        <f ca="1">IFERROR(__xludf.DUMMYFUNCTION("IMPORTRANGE(""https://docs.google.com/spreadsheets/d/1SX6NBoVAgQJ6U1MVXOaj8PK2l7WJ3RER9xtqwdhxkhw/edit?usp=sharing"",""ระยอง!J519"")"),0)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IFERROR(__xludf.DUMMYFUNCTION("IMPORTRANGE(""https://docs.google.com/spreadsheets/d/1SX6NBoVAgQJ6U1MVXOaj8PK2l7WJ3RER9xtqwdhxkhw/edit?usp=sharing"",""ระยอง!I520"")"),0)</f>
        <v>0</v>
      </c>
      <c r="J625" s="219">
        <f ca="1">IFERROR(__xludf.DUMMYFUNCTION("IMPORTRANGE(""https://docs.google.com/spreadsheets/d/1SX6NBoVAgQJ6U1MVXOaj8PK2l7WJ3RER9xtqwdhxkhw/edit?usp=sharing"",""ระยอง!J520"")"),0)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IFERROR(__xludf.DUMMYFUNCTION("IMPORTRANGE(""https://docs.google.com/spreadsheets/d/1SX6NBoVAgQJ6U1MVXOaj8PK2l7WJ3RER9xtqwdhxkhw/edit?usp=sharing"",""ระยอง!I521"")"),0)</f>
        <v>0</v>
      </c>
      <c r="J626" s="219">
        <f ca="1">IFERROR(__xludf.DUMMYFUNCTION("IMPORTRANGE(""https://docs.google.com/spreadsheets/d/1SX6NBoVAgQJ6U1MVXOaj8PK2l7WJ3RER9xtqwdhxkhw/edit?usp=sharing"",""ระยอง!J521"")"),0)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IFERROR(__xludf.DUMMYFUNCTION("IMPORTRANGE(""https://docs.google.com/spreadsheets/d/1SX6NBoVAgQJ6U1MVXOaj8PK2l7WJ3RER9xtqwdhxkhw/edit?usp=sharing"",""ระยอง!I523"")"),2198052.65)</f>
        <v>2198052.65</v>
      </c>
      <c r="J628" s="359">
        <f ca="1">IFERROR(__xludf.DUMMYFUNCTION("IMPORTRANGE(""https://docs.google.com/spreadsheets/d/1SX6NBoVAgQJ6U1MVXOaj8PK2l7WJ3RER9xtqwdhxkhw/edit?usp=sharing"",""ระยอง!J523"")"),16500)</f>
        <v>16500</v>
      </c>
      <c r="K628" s="360">
        <f t="shared" ref="K628:K635" ca="1" si="129">IF(I628&gt;0,J628*100/I628,0)</f>
        <v>0.75066445746875088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IFERROR(__xludf.DUMMYFUNCTION("IMPORTRANGE(""https://docs.google.com/spreadsheets/d/1SX6NBoVAgQJ6U1MVXOaj8PK2l7WJ3RER9xtqwdhxkhw/edit?usp=sharing"",""ระยอง!I524"")"),144)</f>
        <v>144</v>
      </c>
      <c r="J629" s="359">
        <f ca="1">IFERROR(__xludf.DUMMYFUNCTION("IMPORTRANGE(""https://docs.google.com/spreadsheets/d/1SX6NBoVAgQJ6U1MVXOaj8PK2l7WJ3RER9xtqwdhxkhw/edit?usp=sharing"",""ระยอง!J524"")"),1)</f>
        <v>1</v>
      </c>
      <c r="K629" s="360">
        <f t="shared" ca="1" si="129"/>
        <v>0.69444444444444442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IFERROR(__xludf.DUMMYFUNCTION("IMPORTRANGE(""https://docs.google.com/spreadsheets/d/1SX6NBoVAgQJ6U1MVXOaj8PK2l7WJ3RER9xtqwdhxkhw/edit?usp=sharing"",""ระยอง!I525"")"),1625986.59)</f>
        <v>1625986.59</v>
      </c>
      <c r="J630" s="359">
        <f ca="1">IFERROR(__xludf.DUMMYFUNCTION("IMPORTRANGE(""https://docs.google.com/spreadsheets/d/1SX6NBoVAgQJ6U1MVXOaj8PK2l7WJ3RER9xtqwdhxkhw/edit?usp=sharing"",""ระยอง!J525"")"),110427.82)</f>
        <v>110427.82</v>
      </c>
      <c r="K630" s="360">
        <f t="shared" ca="1" si="129"/>
        <v>6.7914348543305021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IFERROR(__xludf.DUMMYFUNCTION("IMPORTRANGE(""https://docs.google.com/spreadsheets/d/1SX6NBoVAgQJ6U1MVXOaj8PK2l7WJ3RER9xtqwdhxkhw/edit?usp=sharing"",""ระยอง!I526"")"),52)</f>
        <v>52</v>
      </c>
      <c r="J631" s="359">
        <f ca="1">IFERROR(__xludf.DUMMYFUNCTION("IMPORTRANGE(""https://docs.google.com/spreadsheets/d/1SX6NBoVAgQJ6U1MVXOaj8PK2l7WJ3RER9xtqwdhxkhw/edit?usp=sharing"",""ระยอง!J526"")"),15)</f>
        <v>15</v>
      </c>
      <c r="K631" s="360">
        <f t="shared" ca="1" si="129"/>
        <v>28.846153846153847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IFERROR(__xludf.DUMMYFUNCTION("IMPORTRANGE(""https://docs.google.com/spreadsheets/d/1SX6NBoVAgQJ6U1MVXOaj8PK2l7WJ3RER9xtqwdhxkhw/edit?usp=sharing"",""ระยอง!I527"")"),0)</f>
        <v>0</v>
      </c>
      <c r="J632" s="359">
        <f ca="1">IFERROR(__xludf.DUMMYFUNCTION("IMPORTRANGE(""https://docs.google.com/spreadsheets/d/1SX6NBoVAgQJ6U1MVXOaj8PK2l7WJ3RER9xtqwdhxkhw/edit?usp=sharing"",""ระยอง!J527"")"),0)</f>
        <v>0</v>
      </c>
      <c r="K632" s="360">
        <f t="shared" ca="1" si="129"/>
        <v>0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IFERROR(__xludf.DUMMYFUNCTION("IMPORTRANGE(""https://docs.google.com/spreadsheets/d/1SX6NBoVAgQJ6U1MVXOaj8PK2l7WJ3RER9xtqwdhxkhw/edit?usp=sharing"",""ระยอง!I528"")"),0)</f>
        <v>0</v>
      </c>
      <c r="J633" s="359">
        <f ca="1">IFERROR(__xludf.DUMMYFUNCTION("IMPORTRANGE(""https://docs.google.com/spreadsheets/d/1SX6NBoVAgQJ6U1MVXOaj8PK2l7WJ3RER9xtqwdhxkhw/edit?usp=sharing"",""ระยอง!J528"")"),0)</f>
        <v>0</v>
      </c>
      <c r="K633" s="360">
        <f t="shared" ca="1" si="129"/>
        <v>0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IFERROR(__xludf.DUMMYFUNCTION("IMPORTRANGE(""https://docs.google.com/spreadsheets/d/1SX6NBoVAgQJ6U1MVXOaj8PK2l7WJ3RER9xtqwdhxkhw/edit?usp=sharing"",""ระยอง!I529"")"),1450000)</f>
        <v>1450000</v>
      </c>
      <c r="J634" s="359">
        <f ca="1">IFERROR(__xludf.DUMMYFUNCTION("IMPORTRANGE(""https://docs.google.com/spreadsheets/d/1SX6NBoVAgQJ6U1MVXOaj8PK2l7WJ3RER9xtqwdhxkhw/edit?usp=sharing"",""ระยอง!J529"")"),0)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IFERROR(__xludf.DUMMYFUNCTION("IMPORTRANGE(""https://docs.google.com/spreadsheets/d/1SX6NBoVAgQJ6U1MVXOaj8PK2l7WJ3RER9xtqwdhxkhw/edit?usp=sharing"",""ระยอง!I530"")"),29)</f>
        <v>29</v>
      </c>
      <c r="J635" s="489">
        <f ca="1">IFERROR(__xludf.DUMMYFUNCTION("IMPORTRANGE(""https://docs.google.com/spreadsheets/d/1SX6NBoVAgQJ6U1MVXOaj8PK2l7WJ3RER9xtqwdhxkhw/edit?usp=sharing"",""ระยอง!J530"")"),0)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workbookViewId="0">
      <pane ySplit="6" topLeftCell="A571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251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3765337</v>
      </c>
      <c r="M8" s="43">
        <f t="shared" ca="1" si="0"/>
        <v>1060355</v>
      </c>
      <c r="N8" s="43">
        <f t="shared" ca="1" si="0"/>
        <v>843001.54</v>
      </c>
      <c r="O8" s="42">
        <f t="shared" ref="O8:O16" ca="1" si="1">IF(L8&gt;0,N8*100/L8,0)</f>
        <v>22.38847518827664</v>
      </c>
      <c r="P8" s="42">
        <f t="shared" ref="P8:P16" ca="1" si="2">IF(M8&gt;0,N8*100/M8,0)</f>
        <v>79.501821559760643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3765337</v>
      </c>
      <c r="M10" s="50">
        <f t="shared" ca="1" si="4"/>
        <v>1060355</v>
      </c>
      <c r="N10" s="50">
        <f t="shared" ca="1" si="4"/>
        <v>843001.54</v>
      </c>
      <c r="O10" s="49">
        <f t="shared" ca="1" si="1"/>
        <v>22.38847518827664</v>
      </c>
      <c r="P10" s="49">
        <f t="shared" ca="1" si="2"/>
        <v>79.501821559760643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3546037</v>
      </c>
      <c r="M12" s="60">
        <f t="shared" ca="1" si="6"/>
        <v>1060355</v>
      </c>
      <c r="N12" s="60">
        <f t="shared" ca="1" si="6"/>
        <v>808501.54</v>
      </c>
      <c r="O12" s="60">
        <f t="shared" ca="1" si="1"/>
        <v>22.800143935328368</v>
      </c>
      <c r="P12" s="60">
        <f t="shared" ca="1" si="2"/>
        <v>76.248194236835772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1326800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2219237</v>
      </c>
      <c r="M14" s="60">
        <f t="shared" si="8"/>
        <v>0</v>
      </c>
      <c r="N14" s="60">
        <f t="shared" ca="1" si="8"/>
        <v>195563.54</v>
      </c>
      <c r="O14" s="63">
        <f t="shared" ca="1" si="1"/>
        <v>8.8121971650616864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219300</v>
      </c>
      <c r="M16" s="60">
        <f t="shared" si="10"/>
        <v>0</v>
      </c>
      <c r="N16" s="60">
        <f t="shared" ca="1" si="10"/>
        <v>34500</v>
      </c>
      <c r="O16" s="72">
        <f t="shared" ca="1" si="1"/>
        <v>15.73187414500684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2170205</v>
      </c>
      <c r="M18" s="43">
        <f t="shared" ca="1" si="11"/>
        <v>1060355</v>
      </c>
      <c r="N18" s="43">
        <f t="shared" ca="1" si="11"/>
        <v>647438</v>
      </c>
      <c r="O18" s="42">
        <f t="shared" ref="O18:O20" ca="1" si="12">IF(L18&gt;0,N18*100/L18,0)</f>
        <v>29.833034206445934</v>
      </c>
      <c r="P18" s="42">
        <f t="shared" ref="P18:P26" ca="1" si="13">IF(M18&gt;0,N18*100/M18,0)</f>
        <v>61.058607730429905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2170205</v>
      </c>
      <c r="M20" s="50">
        <f t="shared" ca="1" si="15"/>
        <v>1060355</v>
      </c>
      <c r="N20" s="50">
        <f t="shared" ca="1" si="15"/>
        <v>647438</v>
      </c>
      <c r="O20" s="49">
        <f t="shared" ca="1" si="12"/>
        <v>29.833034206445934</v>
      </c>
      <c r="P20" s="49">
        <f t="shared" ca="1" si="13"/>
        <v>61.058607730429905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1950905</v>
      </c>
      <c r="M22" s="64">
        <f t="shared" ca="1" si="18"/>
        <v>1060355</v>
      </c>
      <c r="N22" s="63">
        <f t="shared" ca="1" si="18"/>
        <v>612938</v>
      </c>
      <c r="O22" s="63">
        <f t="shared" ca="1" si="17"/>
        <v>31.418136710911089</v>
      </c>
      <c r="P22" s="63">
        <f t="shared" ca="1" si="13"/>
        <v>57.804980407505035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1326800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624105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219300</v>
      </c>
      <c r="M26" s="72">
        <f t="shared" si="22"/>
        <v>0</v>
      </c>
      <c r="N26" s="72">
        <f t="shared" ca="1" si="22"/>
        <v>34500</v>
      </c>
      <c r="O26" s="72">
        <f t="shared" ca="1" si="17"/>
        <v>15.73187414500684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1595132</v>
      </c>
      <c r="M28" s="43">
        <f t="shared" si="23"/>
        <v>0</v>
      </c>
      <c r="N28" s="43">
        <f t="shared" ca="1" si="23"/>
        <v>195563.54</v>
      </c>
      <c r="O28" s="42">
        <f t="shared" ref="O28:O30" ca="1" si="24">IF(L28&gt;0,N28*100/L28,0)</f>
        <v>12.260022368054807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1595132</v>
      </c>
      <c r="M30" s="50">
        <f t="shared" si="27"/>
        <v>0</v>
      </c>
      <c r="N30" s="50">
        <f t="shared" ca="1" si="27"/>
        <v>195563.54</v>
      </c>
      <c r="O30" s="49">
        <f t="shared" ca="1" si="24"/>
        <v>12.260022368054807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1595132</v>
      </c>
      <c r="M32" s="63">
        <f t="shared" si="30"/>
        <v>0</v>
      </c>
      <c r="N32" s="63">
        <f t="shared" ca="1" si="30"/>
        <v>195563.54</v>
      </c>
      <c r="O32" s="63">
        <f t="shared" ca="1" si="29"/>
        <v>12.260022368054807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1595132</v>
      </c>
      <c r="M34" s="63">
        <f t="shared" si="32"/>
        <v>0</v>
      </c>
      <c r="N34" s="63">
        <f t="shared" ca="1" si="32"/>
        <v>195563.54</v>
      </c>
      <c r="O34" s="63">
        <f t="shared" ca="1" si="29"/>
        <v>12.260022368054807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2170205</v>
      </c>
      <c r="M37" s="75">
        <f t="shared" ca="1" si="33"/>
        <v>1060355</v>
      </c>
      <c r="N37" s="75">
        <f t="shared" ca="1" si="33"/>
        <v>647438</v>
      </c>
      <c r="O37" s="76">
        <f t="shared" ca="1" si="29"/>
        <v>29.833034206445934</v>
      </c>
      <c r="P37" s="76">
        <f t="shared" ca="1" si="25"/>
        <v>61.058607730429905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330800</v>
      </c>
      <c r="M41" s="102">
        <f t="shared" ca="1" si="34"/>
        <v>165400</v>
      </c>
      <c r="N41" s="102">
        <f t="shared" ca="1" si="34"/>
        <v>112468</v>
      </c>
      <c r="O41" s="101">
        <f t="shared" ref="O41:O43" ca="1" si="35">IF(L41&gt;0,N41*100/L41,0)</f>
        <v>33.998790810157196</v>
      </c>
      <c r="P41" s="101">
        <f t="shared" ref="P41:P43" ca="1" si="36">IF(M41&gt;0,N41*100/M41,0)</f>
        <v>67.997581620314392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330800</v>
      </c>
      <c r="M43" s="102">
        <f t="shared" ca="1" si="38"/>
        <v>165400</v>
      </c>
      <c r="N43" s="102">
        <f t="shared" ca="1" si="38"/>
        <v>112468</v>
      </c>
      <c r="O43" s="101">
        <f t="shared" ca="1" si="35"/>
        <v>33.998790810157196</v>
      </c>
      <c r="P43" s="101">
        <f t="shared" ca="1" si="36"/>
        <v>67.997581620314392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330800</v>
      </c>
      <c r="M45" s="72">
        <f ca="1">IFERROR(__xludf.DUMMYFUNCTION("IMPORTRANGE(""https://docs.google.com/spreadsheets/d/1Yj_ptqi66GCucihVvJfMjLAmec39IyEx_6qawtMGysU/edit?usp=sharing"",""สบก!Q73"")"),165400)</f>
        <v>165400</v>
      </c>
      <c r="N45" s="72">
        <f ca="1">IFERROR(__xludf.DUMMYFUNCTION("IMPORTRANGE(""https://docs.google.com/spreadsheets/d/1Yj_ptqi66GCucihVvJfMjLAmec39IyEx_6qawtMGysU/edit?usp=sharing"",""สบก!R73"")"),112468)</f>
        <v>112468</v>
      </c>
      <c r="O45" s="63">
        <f ca="1">IF(L45&gt;0,N45*100/L45,0)</f>
        <v>33.998790810157196</v>
      </c>
      <c r="P45" s="63">
        <f ca="1">IF(M45&gt;0,N45*100/M45,0)</f>
        <v>67.997581620314392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IFERROR(__xludf.DUMMYFUNCTION("IMPORTRANGE(""https://docs.google.com/spreadsheets/d/1Yj_ptqi66GCucihVvJfMjLAmec39IyEx_6qawtMGysU/edit?usp=sharing"",""สบก!M73"")"),330800)</f>
        <v>330800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IFERROR(__xludf.DUMMYFUNCTION("IMPORTRANGE(""https://docs.google.com/spreadsheets/d/1Yj_ptqi66GCucihVvJfMjLAmec39IyEx_6qawtMGysU/edit?usp=sharing"",""สบก!N73"")"),0)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IFERROR(__xludf.DUMMYFUNCTION("IMPORTRANGE(""https://docs.google.com/spreadsheets/d/1Yj_ptqi66GCucihVvJfMjLAmec39IyEx_6qawtMGysU/edit?usp=sharing"",""สบก!O73"")"),0)</f>
        <v>0</v>
      </c>
      <c r="M49" s="72"/>
      <c r="N49" s="72">
        <f ca="1">IFERROR(__xludf.DUMMYFUNCTION("IMPORTRANGE(""https://docs.google.com/spreadsheets/d/1Yj_ptqi66GCucihVvJfMjLAmec39IyEx_6qawtMGysU/edit?usp=sharing"",""สบก!S73"")"),0)</f>
        <v>0</v>
      </c>
      <c r="O49" s="72">
        <f ca="1">IF(L49&gt;0,N49*100/L49,0)</f>
        <v>0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300000</v>
      </c>
      <c r="M53" s="151">
        <f t="shared" ca="1" si="39"/>
        <v>159000</v>
      </c>
      <c r="N53" s="151">
        <f t="shared" ca="1" si="39"/>
        <v>97200</v>
      </c>
      <c r="O53" s="150">
        <f t="shared" ref="O53:O55" ca="1" si="40">IF(L53&gt;0,N53*100/L53,0)</f>
        <v>32.4</v>
      </c>
      <c r="P53" s="150">
        <f t="shared" ref="P53:P55" ca="1" si="41">IF(M53&gt;0,N53*100/M53,0)</f>
        <v>61.132075471698116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300000</v>
      </c>
      <c r="M55" s="151">
        <f t="shared" ca="1" si="43"/>
        <v>159000</v>
      </c>
      <c r="N55" s="151">
        <f t="shared" ca="1" si="43"/>
        <v>97200</v>
      </c>
      <c r="O55" s="150">
        <f t="shared" ca="1" si="40"/>
        <v>32.4</v>
      </c>
      <c r="P55" s="150">
        <f t="shared" ca="1" si="41"/>
        <v>61.132075471698116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300000</v>
      </c>
      <c r="M57" s="72">
        <f ca="1">IFERROR(__xludf.DUMMYFUNCTION("IMPORTRANGE(""https://docs.google.com/spreadsheets/d/1Yj_ptqi66GCucihVvJfMjLAmec39IyEx_6qawtMGysU/edit?usp=sharing"",""สบก!Z73"")"),159000)</f>
        <v>159000</v>
      </c>
      <c r="N57" s="72">
        <f ca="1">IFERROR(__xludf.DUMMYFUNCTION("IMPORTRANGE(""https://docs.google.com/spreadsheets/d/1Yj_ptqi66GCucihVvJfMjLAmec39IyEx_6qawtMGysU/edit?usp=sharing"",""สบก!AA73"")"),97200)</f>
        <v>97200</v>
      </c>
      <c r="O57" s="63">
        <f ca="1">IF(L57&gt;0,N57*100/L57,0)</f>
        <v>32.4</v>
      </c>
      <c r="P57" s="63">
        <f ca="1">IF(M57&gt;0,N57*100/M57,0)</f>
        <v>61.132075471698116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IFERROR(__xludf.DUMMYFUNCTION("IMPORTRANGE(""https://docs.google.com/spreadsheets/d/1Yj_ptqi66GCucihVvJfMjLAmec39IyEx_6qawtMGysU/edit?usp=sharing"",""สบก!V73"")"),300000)</f>
        <v>300000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IFERROR(__xludf.DUMMYFUNCTION("IMPORTRANGE(""https://docs.google.com/spreadsheets/d/1Yj_ptqi66GCucihVvJfMjLAmec39IyEx_6qawtMGysU/edit?usp=sharing"",""สบก!W73"")"),0)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IFERROR(__xludf.DUMMYFUNCTION("IMPORTRANGE(""https://docs.google.com/spreadsheets/d/1Yj_ptqi66GCucihVvJfMjLAmec39IyEx_6qawtMGysU/edit?usp=sharing"",""สบก!AB73"")"),0)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IFERROR(__xludf.DUMMYFUNCTION("IMPORTRANGE(""https://docs.google.com/spreadsheets/d/1SX6NBoVAgQJ6U1MVXOaj8PK2l7WJ3RER9xtqwdhxkhw/edit?usp=sharing"",""ราชบุรี!I9"")"),0)</f>
        <v>0</v>
      </c>
      <c r="J64" s="172">
        <f ca="1">IFERROR(__xludf.DUMMYFUNCTION("IMPORTRANGE(""https://docs.google.com/spreadsheets/d/1SX6NBoVAgQJ6U1MVXOaj8PK2l7WJ3RER9xtqwdhxkhw/edit?usp=sharing"",""ราชบุรี!J9"")"),0)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IFERROR(__xludf.DUMMYFUNCTION("IMPORTRANGE(""https://docs.google.com/spreadsheets/d/1SX6NBoVAgQJ6U1MVXOaj8PK2l7WJ3RER9xtqwdhxkhw/edit?usp=sharing"",""ราชบุรี!I10"")"),0)</f>
        <v>0</v>
      </c>
      <c r="J65" s="172">
        <f ca="1">IFERROR(__xludf.DUMMYFUNCTION("IMPORTRANGE(""https://docs.google.com/spreadsheets/d/1SX6NBoVAgQJ6U1MVXOaj8PK2l7WJ3RER9xtqwdhxkhw/edit?usp=sharing"",""ราชบุรี!J10"")"),0)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8">
        <f ca="1">IFERROR(__xludf.DUMMYFUNCTION("IMPORTRANGE(""https://docs.google.com/spreadsheets/d/1Yj_ptqi66GCucihVvJfMjLAmec39IyEx_6qawtMGysU/edit?usp=sharing"",""สบก!AI73"")"),0)</f>
        <v>0</v>
      </c>
      <c r="N70" s="198">
        <f ca="1">IFERROR(__xludf.DUMMYFUNCTION("IMPORTRANGE(""https://docs.google.com/spreadsheets/d/1Yj_ptqi66GCucihVvJfMjLAmec39IyEx_6qawtMGysU/edit?usp=sharing"",""สบก!AJ73"")"),0)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IFERROR(__xludf.DUMMYFUNCTION("IMPORTRANGE(""https://docs.google.com/spreadsheets/d/1Yj_ptqi66GCucihVvJfMjLAmec39IyEx_6qawtMGysU/edit?usp=sharing"",""สบก!AE73"")"),0)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IFERROR(__xludf.DUMMYFUNCTION("IMPORTRANGE(""https://docs.google.com/spreadsheets/d/1Yj_ptqi66GCucihVvJfMjLAmec39IyEx_6qawtMGysU/edit?usp=sharing"",""สบก!AF73"")"),0)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IFERROR(__xludf.DUMMYFUNCTION("IMPORTRANGE(""https://docs.google.com/spreadsheets/d/1Yj_ptqi66GCucihVvJfMjLAmec39IyEx_6qawtMGysU/edit?usp=sharing"",""สบก!AG73"")"),0)</f>
        <v>0</v>
      </c>
      <c r="M74" s="72"/>
      <c r="N74" s="72">
        <f ca="1">IFERROR(__xludf.DUMMYFUNCTION("IMPORTRANGE(""https://docs.google.com/spreadsheets/d/1Yj_ptqi66GCucihVvJfMjLAmec39IyEx_6qawtMGysU/edit?usp=sharing"",""สบก!AK73"")"),0)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IFERROR(__xludf.DUMMYFUNCTION("IMPORTRANGE(""https://docs.google.com/spreadsheets/d/1SX6NBoVAgQJ6U1MVXOaj8PK2l7WJ3RER9xtqwdhxkhw/edit?usp=sharing"",""ราชบุรี!J16"")"),0)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IFERROR(__xludf.DUMMYFUNCTION("IMPORTRANGE(""https://docs.google.com/spreadsheets/d/1SX6NBoVAgQJ6U1MVXOaj8PK2l7WJ3RER9xtqwdhxkhw/edit?usp=sharing"",""ราชบุรี!J17"")"),0)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IFERROR(__xludf.DUMMYFUNCTION("IMPORTRANGE(""https://docs.google.com/spreadsheets/d/1SX6NBoVAgQJ6U1MVXOaj8PK2l7WJ3RER9xtqwdhxkhw/edit?usp=sharing"",""ราชบุรี!J18"")"),0)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IFERROR(__xludf.DUMMYFUNCTION("IMPORTRANGE(""https://docs.google.com/spreadsheets/d/1SX6NBoVAgQJ6U1MVXOaj8PK2l7WJ3RER9xtqwdhxkhw/edit?usp=sharing"",""ราชบุรี!J19"")"),0)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IFERROR(__xludf.DUMMYFUNCTION("IMPORTRANGE(""https://docs.google.com/spreadsheets/d/1SX6NBoVAgQJ6U1MVXOaj8PK2l7WJ3RER9xtqwdhxkhw/edit?usp=sharing"",""ราชบุรี!I20"")"),0)</f>
        <v>0</v>
      </c>
      <c r="J80" s="230">
        <f ca="1">IFERROR(__xludf.DUMMYFUNCTION("IMPORTRANGE(""https://docs.google.com/spreadsheets/d/1SX6NBoVAgQJ6U1MVXOaj8PK2l7WJ3RER9xtqwdhxkhw/edit?usp=sharing"",""ราชบุรี!J20"")"),0)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IFERROR(__xludf.DUMMYFUNCTION("IMPORTRANGE(""https://docs.google.com/spreadsheets/d/1SX6NBoVAgQJ6U1MVXOaj8PK2l7WJ3RER9xtqwdhxkhw/edit?usp=sharing"",""ราชบุรี!I21"")"),0)</f>
        <v>0</v>
      </c>
      <c r="J81" s="230">
        <f ca="1">IFERROR(__xludf.DUMMYFUNCTION("IMPORTRANGE(""https://docs.google.com/spreadsheets/d/1SX6NBoVAgQJ6U1MVXOaj8PK2l7WJ3RER9xtqwdhxkhw/edit?usp=sharing"",""ราชบุรี!J21"")"),0)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IFERROR(__xludf.DUMMYFUNCTION("IMPORTRANGE(""https://docs.google.com/spreadsheets/d/1SX6NBoVAgQJ6U1MVXOaj8PK2l7WJ3RER9xtqwdhxkhw/edit?usp=sharing"",""ราชบุรี!I22"")"),0)</f>
        <v>0</v>
      </c>
      <c r="J82" s="218">
        <f ca="1">IFERROR(__xludf.DUMMYFUNCTION("IMPORTRANGE(""https://docs.google.com/spreadsheets/d/1SX6NBoVAgQJ6U1MVXOaj8PK2l7WJ3RER9xtqwdhxkhw/edit?usp=sharing"",""ราชบุรี!J22"")"),0)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IFERROR(__xludf.DUMMYFUNCTION("IMPORTRANGE(""https://docs.google.com/spreadsheets/d/1SX6NBoVAgQJ6U1MVXOaj8PK2l7WJ3RER9xtqwdhxkhw/edit?usp=sharing"",""ราชบุรี!I23"")"),0)</f>
        <v>0</v>
      </c>
      <c r="J83" s="218">
        <f ca="1">IFERROR(__xludf.DUMMYFUNCTION("IMPORTRANGE(""https://docs.google.com/spreadsheets/d/1SX6NBoVAgQJ6U1MVXOaj8PK2l7WJ3RER9xtqwdhxkhw/edit?usp=sharing"",""ราชบุรี!J23"")"),0)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IFERROR(__xludf.DUMMYFUNCTION("IMPORTRANGE(""https://docs.google.com/spreadsheets/d/1SX6NBoVAgQJ6U1MVXOaj8PK2l7WJ3RER9xtqwdhxkhw/edit?usp=sharing"",""ราชบุรี!I24"")"),0)</f>
        <v>0</v>
      </c>
      <c r="J84" s="219">
        <f ca="1">IFERROR(__xludf.DUMMYFUNCTION("IMPORTRANGE(""https://docs.google.com/spreadsheets/d/1SX6NBoVAgQJ6U1MVXOaj8PK2l7WJ3RER9xtqwdhxkhw/edit?usp=sharing"",""ราชบุรี!J24"")"),0)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IFERROR(__xludf.DUMMYFUNCTION("IMPORTRANGE(""https://docs.google.com/spreadsheets/d/1SX6NBoVAgQJ6U1MVXOaj8PK2l7WJ3RER9xtqwdhxkhw/edit?usp=sharing"",""ราชบุรี!I25"")"),0)</f>
        <v>0</v>
      </c>
      <c r="J85" s="219">
        <f ca="1">IFERROR(__xludf.DUMMYFUNCTION("IMPORTRANGE(""https://docs.google.com/spreadsheets/d/1SX6NBoVAgQJ6U1MVXOaj8PK2l7WJ3RER9xtqwdhxkhw/edit?usp=sharing"",""ราชบุรี!J25"")"),0)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IFERROR(__xludf.DUMMYFUNCTION("IMPORTRANGE(""https://docs.google.com/spreadsheets/d/1SX6NBoVAgQJ6U1MVXOaj8PK2l7WJ3RER9xtqwdhxkhw/edit?usp=sharing"",""ราชบุรี!I26"")"),0)</f>
        <v>0</v>
      </c>
      <c r="J86" s="218">
        <f ca="1">IFERROR(__xludf.DUMMYFUNCTION("IMPORTRANGE(""https://docs.google.com/spreadsheets/d/1SX6NBoVAgQJ6U1MVXOaj8PK2l7WJ3RER9xtqwdhxkhw/edit?usp=sharing"",""ราชบุรี!J26"")"),0)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IFERROR(__xludf.DUMMYFUNCTION("IMPORTRANGE(""https://docs.google.com/spreadsheets/d/1SX6NBoVAgQJ6U1MVXOaj8PK2l7WJ3RER9xtqwdhxkhw/edit?usp=sharing"",""ราชบุรี!I27"")"),0)</f>
        <v>0</v>
      </c>
      <c r="J87" s="218">
        <f ca="1">IFERROR(__xludf.DUMMYFUNCTION("IMPORTRANGE(""https://docs.google.com/spreadsheets/d/1SX6NBoVAgQJ6U1MVXOaj8PK2l7WJ3RER9xtqwdhxkhw/edit?usp=sharing"",""ราชบุรี!J27"")"),0)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IFERROR(__xludf.DUMMYFUNCTION("IMPORTRANGE(""https://docs.google.com/spreadsheets/d/1SX6NBoVAgQJ6U1MVXOaj8PK2l7WJ3RER9xtqwdhxkhw/edit?usp=sharing"",""ราชบุรี!I28"")"),0)</f>
        <v>0</v>
      </c>
      <c r="J88" s="218">
        <f ca="1">IFERROR(__xludf.DUMMYFUNCTION("IMPORTRANGE(""https://docs.google.com/spreadsheets/d/1SX6NBoVAgQJ6U1MVXOaj8PK2l7WJ3RER9xtqwdhxkhw/edit?usp=sharing"",""ราชบุรี!J28"")"),0)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IFERROR(__xludf.DUMMYFUNCTION("IMPORTRANGE(""https://docs.google.com/spreadsheets/d/1SX6NBoVAgQJ6U1MVXOaj8PK2l7WJ3RER9xtqwdhxkhw/edit?usp=sharing"",""ราชบุรี!J29"")"),0)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IFERROR(__xludf.DUMMYFUNCTION("IMPORTRANGE(""https://docs.google.com/spreadsheets/d/1SX6NBoVAgQJ6U1MVXOaj8PK2l7WJ3RER9xtqwdhxkhw/edit?usp=sharing"",""ราชบุรี!J30"")"),0)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IFERROR(__xludf.DUMMYFUNCTION("IMPORTRANGE(""https://docs.google.com/spreadsheets/d/1SX6NBoVAgQJ6U1MVXOaj8PK2l7WJ3RER9xtqwdhxkhw/edit?usp=sharing"",""ราชบุรี!I32"")"),6)</f>
        <v>6</v>
      </c>
      <c r="J92" s="172">
        <f ca="1">IFERROR(__xludf.DUMMYFUNCTION("IMPORTRANGE(""https://docs.google.com/spreadsheets/d/1SX6NBoVAgQJ6U1MVXOaj8PK2l7WJ3RER9xtqwdhxkhw/edit?usp=sharing"",""ราชบุรี!J32"")"),6)</f>
        <v>6</v>
      </c>
      <c r="K92" s="173">
        <f t="shared" ref="K92:K93" ca="1" si="51">IF(I92&gt;0,J92*100/I92,0)</f>
        <v>100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IFERROR(__xludf.DUMMYFUNCTION("IMPORTRANGE(""https://docs.google.com/spreadsheets/d/1SX6NBoVAgQJ6U1MVXOaj8PK2l7WJ3RER9xtqwdhxkhw/edit?usp=sharing"",""ราชบุรี!I33"")"),2)</f>
        <v>2</v>
      </c>
      <c r="J93" s="172">
        <f ca="1">IFERROR(__xludf.DUMMYFUNCTION("IMPORTRANGE(""https://docs.google.com/spreadsheets/d/1SX6NBoVAgQJ6U1MVXOaj8PK2l7WJ3RER9xtqwdhxkhw/edit?usp=sharing"",""ราชบุรี!J33"")"),0)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316780</v>
      </c>
      <c r="M94" s="182">
        <f t="shared" ca="1" si="52"/>
        <v>77770</v>
      </c>
      <c r="N94" s="182">
        <f t="shared" ca="1" si="52"/>
        <v>40490</v>
      </c>
      <c r="O94" s="181">
        <f t="shared" ref="O94:O96" ca="1" si="53">IF(L94&gt;0,N94*100/L94,0)</f>
        <v>12.78174127154492</v>
      </c>
      <c r="P94" s="181">
        <f t="shared" ref="P94:P96" ca="1" si="54">IF(M94&gt;0,N94*100/M94,0)</f>
        <v>52.063777806352064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316780</v>
      </c>
      <c r="M96" s="187">
        <f t="shared" ca="1" si="56"/>
        <v>77770</v>
      </c>
      <c r="N96" s="187">
        <f t="shared" ca="1" si="56"/>
        <v>40490</v>
      </c>
      <c r="O96" s="186">
        <f t="shared" ca="1" si="53"/>
        <v>12.78174127154492</v>
      </c>
      <c r="P96" s="186">
        <f t="shared" ca="1" si="54"/>
        <v>52.063777806352064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131980</v>
      </c>
      <c r="M98" s="198">
        <f ca="1">IFERROR(__xludf.DUMMYFUNCTION("IMPORTRANGE(""https://docs.google.com/spreadsheets/d/1Yj_ptqi66GCucihVvJfMjLAmec39IyEx_6qawtMGysU/edit?usp=sharing"",""สบก!AR73"")"),77770)</f>
        <v>77770</v>
      </c>
      <c r="N98" s="198">
        <f ca="1">IFERROR(__xludf.DUMMYFUNCTION("IMPORTRANGE(""https://docs.google.com/spreadsheets/d/1Yj_ptqi66GCucihVvJfMjLAmec39IyEx_6qawtMGysU/edit?usp=sharing"",""สบก!AS73"")"),40490)</f>
        <v>40490</v>
      </c>
      <c r="O98" s="198">
        <f ca="1">IF(L98&gt;0,N98*100/L98,0)</f>
        <v>30.678890741021366</v>
      </c>
      <c r="P98" s="198">
        <f ca="1">IF(M98&gt;0,N98*100/M98,0)</f>
        <v>52.063777806352064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IFERROR(__xludf.DUMMYFUNCTION("IMPORTRANGE(""https://docs.google.com/spreadsheets/d/1Yj_ptqi66GCucihVvJfMjLAmec39IyEx_6qawtMGysU/edit?usp=sharing"",""สบก!AN73"")"),0)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IFERROR(__xludf.DUMMYFUNCTION("IMPORTRANGE(""https://docs.google.com/spreadsheets/d/1Yj_ptqi66GCucihVvJfMjLAmec39IyEx_6qawtMGysU/edit?usp=sharing"",""สบก!AO73"")"),131980)</f>
        <v>131980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IFERROR(__xludf.DUMMYFUNCTION("IMPORTRANGE(""https://docs.google.com/spreadsheets/d/1Yj_ptqi66GCucihVvJfMjLAmec39IyEx_6qawtMGysU/edit?usp=sharing"",""สบก!AP73"")"),184800)</f>
        <v>184800</v>
      </c>
      <c r="M102" s="72"/>
      <c r="N102" s="72">
        <f ca="1">IFERROR(__xludf.DUMMYFUNCTION("IMPORTRANGE(""https://docs.google.com/spreadsheets/d/1Yj_ptqi66GCucihVvJfMjLAmec39IyEx_6qawtMGysU/edit?usp=sharing"",""สบก!AT73"")"),0)</f>
        <v>0</v>
      </c>
      <c r="O102" s="72">
        <f ca="1">IF(L102&gt;0,N102*100/L102,0)</f>
        <v>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IFERROR(__xludf.DUMMYFUNCTION("IMPORTRANGE(""https://docs.google.com/spreadsheets/d/1SX6NBoVAgQJ6U1MVXOaj8PK2l7WJ3RER9xtqwdhxkhw/edit?usp=sharing"",""ราชบุรี!J39"")"),0)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IFERROR(__xludf.DUMMYFUNCTION("IMPORTRANGE(""https://docs.google.com/spreadsheets/d/1SX6NBoVAgQJ6U1MVXOaj8PK2l7WJ3RER9xtqwdhxkhw/edit?usp=sharing"",""ราชบุรี!J40"")"),1)</f>
        <v>1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IFERROR(__xludf.DUMMYFUNCTION("IMPORTRANGE(""https://docs.google.com/spreadsheets/d/1SX6NBoVAgQJ6U1MVXOaj8PK2l7WJ3RER9xtqwdhxkhw/edit?usp=sharing"",""ราชบุรี!J41"")"),1)</f>
        <v>1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IFERROR(__xludf.DUMMYFUNCTION("IMPORTRANGE(""https://docs.google.com/spreadsheets/d/1SX6NBoVAgQJ6U1MVXOaj8PK2l7WJ3RER9xtqwdhxkhw/edit?usp=sharing"",""ราชบุรี!J42"")"),1)</f>
        <v>1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IFERROR(__xludf.DUMMYFUNCTION("IMPORTRANGE(""https://docs.google.com/spreadsheets/d/1SX6NBoVAgQJ6U1MVXOaj8PK2l7WJ3RER9xtqwdhxkhw/edit?usp=sharing"",""ราชบุรี!I43"")"),1)</f>
        <v>1</v>
      </c>
      <c r="J108" s="218">
        <f ca="1">IFERROR(__xludf.DUMMYFUNCTION("IMPORTRANGE(""https://docs.google.com/spreadsheets/d/1SX6NBoVAgQJ6U1MVXOaj8PK2l7WJ3RER9xtqwdhxkhw/edit?usp=sharing"",""ราชบุรี!J43"")"),1)</f>
        <v>1</v>
      </c>
      <c r="K108" s="249">
        <f t="shared" ref="K108:K113" ca="1" si="57">IF(I108&gt;0,J108*100/I108,0)</f>
        <v>100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IFERROR(__xludf.DUMMYFUNCTION("IMPORTRANGE(""https://docs.google.com/spreadsheets/d/1SX6NBoVAgQJ6U1MVXOaj8PK2l7WJ3RER9xtqwdhxkhw/edit?usp=sharing"",""ราชบุรี!I44"")"),6)</f>
        <v>6</v>
      </c>
      <c r="J109" s="218">
        <f ca="1">IFERROR(__xludf.DUMMYFUNCTION("IMPORTRANGE(""https://docs.google.com/spreadsheets/d/1SX6NBoVAgQJ6U1MVXOaj8PK2l7WJ3RER9xtqwdhxkhw/edit?usp=sharing"",""ราชบุรี!J44"")"),6)</f>
        <v>6</v>
      </c>
      <c r="K109" s="249">
        <f t="shared" ca="1" si="57"/>
        <v>100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IFERROR(__xludf.DUMMYFUNCTION("IMPORTRANGE(""https://docs.google.com/spreadsheets/d/1SX6NBoVAgQJ6U1MVXOaj8PK2l7WJ3RER9xtqwdhxkhw/edit?usp=sharing"",""ราชบุรี!I45"")"),6)</f>
        <v>6</v>
      </c>
      <c r="J110" s="218">
        <f ca="1">IFERROR(__xludf.DUMMYFUNCTION("IMPORTRANGE(""https://docs.google.com/spreadsheets/d/1SX6NBoVAgQJ6U1MVXOaj8PK2l7WJ3RER9xtqwdhxkhw/edit?usp=sharing"",""ราชบุรี!J45"")"),6)</f>
        <v>6</v>
      </c>
      <c r="K110" s="249">
        <f t="shared" ca="1" si="57"/>
        <v>100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IFERROR(__xludf.DUMMYFUNCTION("IMPORTRANGE(""https://docs.google.com/spreadsheets/d/1SX6NBoVAgQJ6U1MVXOaj8PK2l7WJ3RER9xtqwdhxkhw/edit?usp=sharing"",""ราชบุรี!I46"")"),6)</f>
        <v>6</v>
      </c>
      <c r="J111" s="218">
        <f ca="1">IFERROR(__xludf.DUMMYFUNCTION("IMPORTRANGE(""https://docs.google.com/spreadsheets/d/1SX6NBoVAgQJ6U1MVXOaj8PK2l7WJ3RER9xtqwdhxkhw/edit?usp=sharing"",""ราชบุรี!J46"")"),6)</f>
        <v>6</v>
      </c>
      <c r="K111" s="249">
        <f t="shared" ca="1" si="57"/>
        <v>100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IFERROR(__xludf.DUMMYFUNCTION("IMPORTRANGE(""https://docs.google.com/spreadsheets/d/1SX6NBoVAgQJ6U1MVXOaj8PK2l7WJ3RER9xtqwdhxkhw/edit?usp=sharing"",""ราชบุรี!I47"")"),6)</f>
        <v>6</v>
      </c>
      <c r="J112" s="218">
        <f ca="1">IFERROR(__xludf.DUMMYFUNCTION("IMPORTRANGE(""https://docs.google.com/spreadsheets/d/1SX6NBoVAgQJ6U1MVXOaj8PK2l7WJ3RER9xtqwdhxkhw/edit?usp=sharing"",""ราชบุรี!J47"")"),0)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IFERROR(__xludf.DUMMYFUNCTION("IMPORTRANGE(""https://docs.google.com/spreadsheets/d/1SX6NBoVAgQJ6U1MVXOaj8PK2l7WJ3RER9xtqwdhxkhw/edit?usp=sharing"",""ราชบุรี!I48"")"),2)</f>
        <v>2</v>
      </c>
      <c r="J113" s="218">
        <f ca="1">IFERROR(__xludf.DUMMYFUNCTION("IMPORTRANGE(""https://docs.google.com/spreadsheets/d/1SX6NBoVAgQJ6U1MVXOaj8PK2l7WJ3RER9xtqwdhxkhw/edit?usp=sharing"",""ราชบุรี!J48"")"),0)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IFERROR(__xludf.DUMMYFUNCTION("IMPORTRANGE(""https://docs.google.com/spreadsheets/d/1SX6NBoVAgQJ6U1MVXOaj8PK2l7WJ3RER9xtqwdhxkhw/edit?usp=sharing"",""ราชบุรี!J49"")"),0)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IFERROR(__xludf.DUMMYFUNCTION("IMPORTRANGE(""https://docs.google.com/spreadsheets/d/1SX6NBoVAgQJ6U1MVXOaj8PK2l7WJ3RER9xtqwdhxkhw/edit?usp=sharing"",""ราชบุรี!J50"")"),0)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IFERROR(__xludf.DUMMYFUNCTION("IMPORTRANGE(""https://docs.google.com/spreadsheets/d/1SX6NBoVAgQJ6U1MVXOaj8PK2l7WJ3RER9xtqwdhxkhw/edit?usp=sharing"",""ราชบุรี!I52"")"),0)</f>
        <v>0</v>
      </c>
      <c r="J117" s="172">
        <f ca="1">IFERROR(__xludf.DUMMYFUNCTION("IMPORTRANGE(""https://docs.google.com/spreadsheets/d/1SX6NBoVAgQJ6U1MVXOaj8PK2l7WJ3RER9xtqwdhxkhw/edit?usp=sharing"",""ราชบุรี!J52"")"),0)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IFERROR(__xludf.DUMMYFUNCTION("IMPORTRANGE(""https://docs.google.com/spreadsheets/d/1Yj_ptqi66GCucihVvJfMjLAmec39IyEx_6qawtMGysU/edit?usp=sharing"",""สบก!BA73"")"),0)</f>
        <v>0</v>
      </c>
      <c r="N122" s="198">
        <f ca="1">IFERROR(__xludf.DUMMYFUNCTION("IMPORTRANGE(""https://docs.google.com/spreadsheets/d/1Yj_ptqi66GCucihVvJfMjLAmec39IyEx_6qawtMGysU/edit?usp=sharing"",""สบก!BB73"")"),0)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IFERROR(__xludf.DUMMYFUNCTION("IMPORTRANGE(""https://docs.google.com/spreadsheets/d/1Yj_ptqi66GCucihVvJfMjLAmec39IyEx_6qawtMGysU/edit?usp=sharing"",""สบก!AW73"")"),0)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IFERROR(__xludf.DUMMYFUNCTION("IMPORTRANGE(""https://docs.google.com/spreadsheets/d/1Yj_ptqi66GCucihVvJfMjLAmec39IyEx_6qawtMGysU/edit?usp=sharing"",""สบก!AX73"")"),0)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IFERROR(__xludf.DUMMYFUNCTION("IMPORTRANGE(""https://docs.google.com/spreadsheets/d/1Yj_ptqi66GCucihVvJfMjLAmec39IyEx_6qawtMGysU/edit?usp=sharing"",""สบก!AY73"")"),0)</f>
        <v>0</v>
      </c>
      <c r="M126" s="72"/>
      <c r="N126" s="72">
        <f ca="1">IFERROR(__xludf.DUMMYFUNCTION("IMPORTRANGE(""https://docs.google.com/spreadsheets/d/1Yj_ptqi66GCucihVvJfMjLAmec39IyEx_6qawtMGysU/edit?usp=sharing"",""สบก!BC73"")"),0)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IFERROR(__xludf.DUMMYFUNCTION("IMPORTRANGE(""https://docs.google.com/spreadsheets/d/1SX6NBoVAgQJ6U1MVXOaj8PK2l7WJ3RER9xtqwdhxkhw/edit?usp=sharing"",""ราชบุรี!J58"")"),0)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IFERROR(__xludf.DUMMYFUNCTION("IMPORTRANGE(""https://docs.google.com/spreadsheets/d/1SX6NBoVAgQJ6U1MVXOaj8PK2l7WJ3RER9xtqwdhxkhw/edit?usp=sharing"",""ราชบุรี!J59"")"),0)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IFERROR(__xludf.DUMMYFUNCTION("IMPORTRANGE(""https://docs.google.com/spreadsheets/d/1SX6NBoVAgQJ6U1MVXOaj8PK2l7WJ3RER9xtqwdhxkhw/edit?usp=sharing"",""ราชบุรี!J60"")"),0)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IFERROR(__xludf.DUMMYFUNCTION("IMPORTRANGE(""https://docs.google.com/spreadsheets/d/1SX6NBoVAgQJ6U1MVXOaj8PK2l7WJ3RER9xtqwdhxkhw/edit?usp=sharing"",""ราชบุรี!J61"")"),0)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IFERROR(__xludf.DUMMYFUNCTION("IMPORTRANGE(""https://docs.google.com/spreadsheets/d/1SX6NBoVAgQJ6U1MVXOaj8PK2l7WJ3RER9xtqwdhxkhw/edit?usp=sharing"",""ราชบุรี!I62"")"),0)</f>
        <v>0</v>
      </c>
      <c r="J132" s="218">
        <f ca="1">IFERROR(__xludf.DUMMYFUNCTION("IMPORTRANGE(""https://docs.google.com/spreadsheets/d/1SX6NBoVAgQJ6U1MVXOaj8PK2l7WJ3RER9xtqwdhxkhw/edit?usp=sharing"",""ราชบุรี!J62"")"),0)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IFERROR(__xludf.DUMMYFUNCTION("IMPORTRANGE(""https://docs.google.com/spreadsheets/d/1SX6NBoVAgQJ6U1MVXOaj8PK2l7WJ3RER9xtqwdhxkhw/edit?usp=sharing"",""ราชบุรี!I63"")"),0)</f>
        <v>0</v>
      </c>
      <c r="J133" s="218">
        <f ca="1">IFERROR(__xludf.DUMMYFUNCTION("IMPORTRANGE(""https://docs.google.com/spreadsheets/d/1SX6NBoVAgQJ6U1MVXOaj8PK2l7WJ3RER9xtqwdhxkhw/edit?usp=sharing"",""ราชบุรี!J63"")"),0)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IFERROR(__xludf.DUMMYFUNCTION("IMPORTRANGE(""https://docs.google.com/spreadsheets/d/1SX6NBoVAgQJ6U1MVXOaj8PK2l7WJ3RER9xtqwdhxkhw/edit?usp=sharing"",""ราชบุรี!J64"")"),0)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IFERROR(__xludf.DUMMYFUNCTION("IMPORTRANGE(""https://docs.google.com/spreadsheets/d/1SX6NBoVAgQJ6U1MVXOaj8PK2l7WJ3RER9xtqwdhxkhw/edit?usp=sharing"",""ราชบุรี!J65"")"),0)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IFERROR(__xludf.DUMMYFUNCTION("IMPORTRANGE(""https://docs.google.com/spreadsheets/d/1SX6NBoVAgQJ6U1MVXOaj8PK2l7WJ3RER9xtqwdhxkhw/edit?usp=sharing"",""ราชบุรี!I68"")"),0)</f>
        <v>0</v>
      </c>
      <c r="J138" s="291">
        <f ca="1">IFERROR(__xludf.DUMMYFUNCTION("IMPORTRANGE(""https://docs.google.com/spreadsheets/d/1SX6NBoVAgQJ6U1MVXOaj8PK2l7WJ3RER9xtqwdhxkhw/edit?usp=sharing"",""ราชบุรี!J68"")"),0)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58500</v>
      </c>
      <c r="M140" s="182">
        <f t="shared" ca="1" si="64"/>
        <v>45750</v>
      </c>
      <c r="N140" s="182">
        <f t="shared" ca="1" si="64"/>
        <v>896</v>
      </c>
      <c r="O140" s="181">
        <f t="shared" ref="O140:O142" ca="1" si="65">IF(L140&gt;0,N140*100/L140,0)</f>
        <v>1.5316239316239317</v>
      </c>
      <c r="P140" s="181">
        <f t="shared" ref="P140:P142" ca="1" si="66">IF(M140&gt;0,N140*100/M140,0)</f>
        <v>1.9584699453551913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58500</v>
      </c>
      <c r="M142" s="187">
        <f t="shared" ca="1" si="68"/>
        <v>45750</v>
      </c>
      <c r="N142" s="187">
        <f t="shared" ca="1" si="68"/>
        <v>896</v>
      </c>
      <c r="O142" s="186">
        <f t="shared" ca="1" si="65"/>
        <v>1.5316239316239317</v>
      </c>
      <c r="P142" s="186">
        <f t="shared" ca="1" si="66"/>
        <v>1.9584699453551913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58500</v>
      </c>
      <c r="M144" s="198">
        <f ca="1">IFERROR(__xludf.DUMMYFUNCTION("IMPORTRANGE(""https://docs.google.com/spreadsheets/d/1Yj_ptqi66GCucihVvJfMjLAmec39IyEx_6qawtMGysU/edit?usp=sharing"",""สบก!BJ73"")"),45750)</f>
        <v>45750</v>
      </c>
      <c r="N144" s="198">
        <f ca="1">IFERROR(__xludf.DUMMYFUNCTION("IMPORTRANGE(""https://docs.google.com/spreadsheets/d/1Yj_ptqi66GCucihVvJfMjLAmec39IyEx_6qawtMGysU/edit?usp=sharing"",""สบก!BK73"")"),896)</f>
        <v>896</v>
      </c>
      <c r="O144" s="198">
        <f ca="1">IF(L144&gt;0,N144*100/L144,0)</f>
        <v>1.5316239316239317</v>
      </c>
      <c r="P144" s="198">
        <f ca="1">IF(M144&gt;0,N144*100/M144,0)</f>
        <v>1.9584699453551913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IFERROR(__xludf.DUMMYFUNCTION("IMPORTRANGE(""https://docs.google.com/spreadsheets/d/1Yj_ptqi66GCucihVvJfMjLAmec39IyEx_6qawtMGysU/edit?usp=sharing"",""สบก!BF73"")"),0)</f>
        <v>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IFERROR(__xludf.DUMMYFUNCTION("IMPORTRANGE(""https://docs.google.com/spreadsheets/d/1Yj_ptqi66GCucihVvJfMjLAmec39IyEx_6qawtMGysU/edit?usp=sharing"",""สบก!BG73"")"),58500)</f>
        <v>58500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IFERROR(__xludf.DUMMYFUNCTION("IMPORTRANGE(""https://docs.google.com/spreadsheets/d/1Yj_ptqi66GCucihVvJfMjLAmec39IyEx_6qawtMGysU/edit?usp=sharing"",""สบก!BH73"")"),0)</f>
        <v>0</v>
      </c>
      <c r="M148" s="72"/>
      <c r="N148" s="72">
        <f ca="1">IFERROR(__xludf.DUMMYFUNCTION("IMPORTRANGE(""https://docs.google.com/spreadsheets/d/1Yj_ptqi66GCucihVvJfMjLAmec39IyEx_6qawtMGysU/edit?usp=sharing"",""สบก!BL73"")"),0)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IFERROR(__xludf.DUMMYFUNCTION("IMPORTRANGE(""https://docs.google.com/spreadsheets/d/1SX6NBoVAgQJ6U1MVXOaj8PK2l7WJ3RER9xtqwdhxkhw/edit?usp=sharing"",""ราชบุรี!I74"")"),4)</f>
        <v>4</v>
      </c>
      <c r="J149" s="299">
        <f ca="1">IFERROR(__xludf.DUMMYFUNCTION("IMPORTRANGE(""https://docs.google.com/spreadsheets/d/1SX6NBoVAgQJ6U1MVXOaj8PK2l7WJ3RER9xtqwdhxkhw/edit?usp=sharing"",""ราชบุรี!J74"")"),1)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IFERROR(__xludf.DUMMYFUNCTION("IMPORTRANGE(""https://docs.google.com/spreadsheets/d/1SX6NBoVAgQJ6U1MVXOaj8PK2l7WJ3RER9xtqwdhxkhw/edit?usp=sharing"",""ราชบุรี!J79"")"),0)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IFERROR(__xludf.DUMMYFUNCTION("IMPORTRANGE(""https://docs.google.com/spreadsheets/d/1SX6NBoVAgQJ6U1MVXOaj8PK2l7WJ3RER9xtqwdhxkhw/edit?usp=sharing"",""ราชบุรี!J80"")"),0)</f>
        <v>0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IFERROR(__xludf.DUMMYFUNCTION("IMPORTRANGE(""https://docs.google.com/spreadsheets/d/1SX6NBoVAgQJ6U1MVXOaj8PK2l7WJ3RER9xtqwdhxkhw/edit?usp=sharing"",""ราชบุรี!J81"")"),0)</f>
        <v>0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IFERROR(__xludf.DUMMYFUNCTION("IMPORTRANGE(""https://docs.google.com/spreadsheets/d/1SX6NBoVAgQJ6U1MVXOaj8PK2l7WJ3RER9xtqwdhxkhw/edit?usp=sharing"",""ราชบุรี!J82"")"),0)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IFERROR(__xludf.DUMMYFUNCTION("IMPORTRANGE(""https://docs.google.com/spreadsheets/d/1SX6NBoVAgQJ6U1MVXOaj8PK2l7WJ3RER9xtqwdhxkhw/edit?usp=sharing"",""ราชบุรี!I83"")"),4)</f>
        <v>4</v>
      </c>
      <c r="J158" s="219">
        <f ca="1">IFERROR(__xludf.DUMMYFUNCTION("IMPORTRANGE(""https://docs.google.com/spreadsheets/d/1SX6NBoVAgQJ6U1MVXOaj8PK2l7WJ3RER9xtqwdhxkhw/edit?usp=sharing"",""ราชบุรี!J83"")"),1)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IFERROR(__xludf.DUMMYFUNCTION("IMPORTRANGE(""https://docs.google.com/spreadsheets/d/1SX6NBoVAgQJ6U1MVXOaj8PK2l7WJ3RER9xtqwdhxkhw/edit?usp=sharing"",""ราชบุรี!J84"")"),60)</f>
        <v>60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IFERROR(__xludf.DUMMYFUNCTION("IMPORTRANGE(""https://docs.google.com/spreadsheets/d/1SX6NBoVAgQJ6U1MVXOaj8PK2l7WJ3RER9xtqwdhxkhw/edit?usp=sharing"",""ราชบุรี!J85"")"),60)</f>
        <v>60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IFERROR(__xludf.DUMMYFUNCTION("IMPORTRANGE(""https://docs.google.com/spreadsheets/d/1SX6NBoVAgQJ6U1MVXOaj8PK2l7WJ3RER9xtqwdhxkhw/edit?usp=sharing"",""ราชบุรี!J87"")"),0)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IFERROR(__xludf.DUMMYFUNCTION("IMPORTRANGE(""https://docs.google.com/spreadsheets/d/1SX6NBoVAgQJ6U1MVXOaj8PK2l7WJ3RER9xtqwdhxkhw/edit?usp=sharing"",""ราชบุรี!J88"")"),0)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IFERROR(__xludf.DUMMYFUNCTION("IMPORTRANGE(""https://docs.google.com/spreadsheets/d/1SX6NBoVAgQJ6U1MVXOaj8PK2l7WJ3RER9xtqwdhxkhw/edit?usp=sharing"",""ราชบุรี!I89"")"),3)</f>
        <v>3</v>
      </c>
      <c r="J164" s="304">
        <f ca="1">IFERROR(__xludf.DUMMYFUNCTION("IMPORTRANGE(""https://docs.google.com/spreadsheets/d/1SX6NBoVAgQJ6U1MVXOaj8PK2l7WJ3RER9xtqwdhxkhw/edit?usp=sharing"",""ราชบุรี!J89"")"),0)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IFERROR(__xludf.DUMMYFUNCTION("IMPORTRANGE(""https://docs.google.com/spreadsheets/d/1SX6NBoVAgQJ6U1MVXOaj8PK2l7WJ3RER9xtqwdhxkhw/edit?usp=sharing"",""ราชบุรี!J94"")"),0)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IFERROR(__xludf.DUMMYFUNCTION("IMPORTRANGE(""https://docs.google.com/spreadsheets/d/1SX6NBoVAgQJ6U1MVXOaj8PK2l7WJ3RER9xtqwdhxkhw/edit?usp=sharing"",""ราชบุรี!J95"")"),0)</f>
        <v>0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IFERROR(__xludf.DUMMYFUNCTION("IMPORTRANGE(""https://docs.google.com/spreadsheets/d/1SX6NBoVAgQJ6U1MVXOaj8PK2l7WJ3RER9xtqwdhxkhw/edit?usp=sharing"",""ราชบุรี!J96"")"),0)</f>
        <v>0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IFERROR(__xludf.DUMMYFUNCTION("IMPORTRANGE(""https://docs.google.com/spreadsheets/d/1SX6NBoVAgQJ6U1MVXOaj8PK2l7WJ3RER9xtqwdhxkhw/edit?usp=sharing"",""ราชบุรี!J97"")"),0)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IFERROR(__xludf.DUMMYFUNCTION("IMPORTRANGE(""https://docs.google.com/spreadsheets/d/1SX6NBoVAgQJ6U1MVXOaj8PK2l7WJ3RER9xtqwdhxkhw/edit?usp=sharing"",""ราชบุรี!I98"")"),3)</f>
        <v>3</v>
      </c>
      <c r="J173" s="219">
        <f ca="1">IFERROR(__xludf.DUMMYFUNCTION("IMPORTRANGE(""https://docs.google.com/spreadsheets/d/1SX6NBoVAgQJ6U1MVXOaj8PK2l7WJ3RER9xtqwdhxkhw/edit?usp=sharing"",""ราชบุรี!J98"")"),0)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IFERROR(__xludf.DUMMYFUNCTION("IMPORTRANGE(""https://docs.google.com/spreadsheets/d/1SX6NBoVAgQJ6U1MVXOaj8PK2l7WJ3RER9xtqwdhxkhw/edit?usp=sharing"",""ราชบุรี!J99"")"),0)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IFERROR(__xludf.DUMMYFUNCTION("IMPORTRANGE(""https://docs.google.com/spreadsheets/d/1SX6NBoVAgQJ6U1MVXOaj8PK2l7WJ3RER9xtqwdhxkhw/edit?usp=sharing"",""ราชบุรี!J100"")"),0)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IFERROR(__xludf.DUMMYFUNCTION("IMPORTRANGE(""https://docs.google.com/spreadsheets/d/1SX6NBoVAgQJ6U1MVXOaj8PK2l7WJ3RER9xtqwdhxkhw/edit?usp=sharing"",""ราชบุรี!I101"")"),0)</f>
        <v>0</v>
      </c>
      <c r="J176" s="304"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IFERROR(__xludf.DUMMYFUNCTION("IMPORTRANGE(""https://docs.google.com/spreadsheets/d/1SX6NBoVAgQJ6U1MVXOaj8PK2l7WJ3RER9xtqwdhxkhw/edit?usp=sharing"",""ราชบุรี!J106"")"),0)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IFERROR(__xludf.DUMMYFUNCTION("IMPORTRANGE(""https://docs.google.com/spreadsheets/d/1SX6NBoVAgQJ6U1MVXOaj8PK2l7WJ3RER9xtqwdhxkhw/edit?usp=sharing"",""ราชบุรี!J107"")"),0)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IFERROR(__xludf.DUMMYFUNCTION("IMPORTRANGE(""https://docs.google.com/spreadsheets/d/1SX6NBoVAgQJ6U1MVXOaj8PK2l7WJ3RER9xtqwdhxkhw/edit?usp=sharing"",""ราชบุรี!J108"")"),0)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IFERROR(__xludf.DUMMYFUNCTION("IMPORTRANGE(""https://docs.google.com/spreadsheets/d/1SX6NBoVAgQJ6U1MVXOaj8PK2l7WJ3RER9xtqwdhxkhw/edit?usp=sharing"",""ราชบุรี!J109"")"),0)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IFERROR(__xludf.DUMMYFUNCTION("IMPORTRANGE(""https://docs.google.com/spreadsheets/d/1SX6NBoVAgQJ6U1MVXOaj8PK2l7WJ3RER9xtqwdhxkhw/edit?usp=sharing"",""ราชบุรี!I110"")"),0)</f>
        <v>0</v>
      </c>
      <c r="J185" s="218">
        <f ca="1">IFERROR(__xludf.DUMMYFUNCTION("IMPORTRANGE(""https://docs.google.com/spreadsheets/d/1SX6NBoVAgQJ6U1MVXOaj8PK2l7WJ3RER9xtqwdhxkhw/edit?usp=sharing"",""ราชบุรี!J110"")"),0)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IFERROR(__xludf.DUMMYFUNCTION("IMPORTRANGE(""https://docs.google.com/spreadsheets/d/1SX6NBoVAgQJ6U1MVXOaj8PK2l7WJ3RER9xtqwdhxkhw/edit?usp=sharing"",""ราชบุรี!I111"")"),0)</f>
        <v>0</v>
      </c>
      <c r="J186" s="218">
        <f ca="1">IFERROR(__xludf.DUMMYFUNCTION("IMPORTRANGE(""https://docs.google.com/spreadsheets/d/1SX6NBoVAgQJ6U1MVXOaj8PK2l7WJ3RER9xtqwdhxkhw/edit?usp=sharing"",""ราชบุรี!J111"")"),0)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IFERROR(__xludf.DUMMYFUNCTION("IMPORTRANGE(""https://docs.google.com/spreadsheets/d/1SX6NBoVAgQJ6U1MVXOaj8PK2l7WJ3RER9xtqwdhxkhw/edit?usp=sharing"",""ราชบุรี!J112"")"),0)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IFERROR(__xludf.DUMMYFUNCTION("IMPORTRANGE(""https://docs.google.com/spreadsheets/d/1SX6NBoVAgQJ6U1MVXOaj8PK2l7WJ3RER9xtqwdhxkhw/edit?usp=sharing"",""ราชบุรี!J113"")"),0)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IFERROR(__xludf.DUMMYFUNCTION("IMPORTRANGE(""https://docs.google.com/spreadsheets/d/1SX6NBoVAgQJ6U1MVXOaj8PK2l7WJ3RER9xtqwdhxkhw/edit?usp=sharing"",""ราชบุรี!I114"")"),20000)</f>
        <v>20000</v>
      </c>
      <c r="J189" s="304">
        <f ca="1">IFERROR(__xludf.DUMMYFUNCTION("IMPORTRANGE(""https://docs.google.com/spreadsheets/d/1SX6NBoVAgQJ6U1MVXOaj8PK2l7WJ3RER9xtqwdhxkhw/edit?usp=sharing"",""ราชบุรี!J114"")"),0)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IFERROR(__xludf.DUMMYFUNCTION("IMPORTRANGE(""https://docs.google.com/spreadsheets/d/1SX6NBoVAgQJ6U1MVXOaj8PK2l7WJ3RER9xtqwdhxkhw/edit?usp=sharing"",""ราชบุรี!J119"")"),0)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IFERROR(__xludf.DUMMYFUNCTION("IMPORTRANGE(""https://docs.google.com/spreadsheets/d/1SX6NBoVAgQJ6U1MVXOaj8PK2l7WJ3RER9xtqwdhxkhw/edit?usp=sharing"",""ราชบุรี!J120"")"),1)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IFERROR(__xludf.DUMMYFUNCTION("IMPORTRANGE(""https://docs.google.com/spreadsheets/d/1SX6NBoVAgQJ6U1MVXOaj8PK2l7WJ3RER9xtqwdhxkhw/edit?usp=sharing"",""ราชบุรี!J121"")"),0)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IFERROR(__xludf.DUMMYFUNCTION("IMPORTRANGE(""https://docs.google.com/spreadsheets/d/1SX6NBoVAgQJ6U1MVXOaj8PK2l7WJ3RER9xtqwdhxkhw/edit?usp=sharing"",""ราชบุรี!J122"")"),0)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IFERROR(__xludf.DUMMYFUNCTION("IMPORTRANGE(""https://docs.google.com/spreadsheets/d/1SX6NBoVAgQJ6U1MVXOaj8PK2l7WJ3RER9xtqwdhxkhw/edit?usp=sharing"",""ราชบุรี!I124"")"),20000)</f>
        <v>20000</v>
      </c>
      <c r="J199" s="219">
        <f ca="1">IFERROR(__xludf.DUMMYFUNCTION("IMPORTRANGE(""https://docs.google.com/spreadsheets/d/1SX6NBoVAgQJ6U1MVXOaj8PK2l7WJ3RER9xtqwdhxkhw/edit?usp=sharing"",""ราชบุรี!J124"")"),0)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IFERROR(__xludf.DUMMYFUNCTION("IMPORTRANGE(""https://docs.google.com/spreadsheets/d/1SX6NBoVAgQJ6U1MVXOaj8PK2l7WJ3RER9xtqwdhxkhw/edit?usp=sharing"",""ราชบุรี!I125"")"),20000)</f>
        <v>20000</v>
      </c>
      <c r="J200" s="219">
        <f ca="1">IFERROR(__xludf.DUMMYFUNCTION("IMPORTRANGE(""https://docs.google.com/spreadsheets/d/1SX6NBoVAgQJ6U1MVXOaj8PK2l7WJ3RER9xtqwdhxkhw/edit?usp=sharing"",""ราชบุรี!J125"")"),0)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IFERROR(__xludf.DUMMYFUNCTION("IMPORTRANGE(""https://docs.google.com/spreadsheets/d/1SX6NBoVAgQJ6U1MVXOaj8PK2l7WJ3RER9xtqwdhxkhw/edit?usp=sharing"",""ราชบุรี!I126"")"),0)</f>
        <v>0</v>
      </c>
      <c r="J201" s="219">
        <f ca="1">IFERROR(__xludf.DUMMYFUNCTION("IMPORTRANGE(""https://docs.google.com/spreadsheets/d/1SX6NBoVAgQJ6U1MVXOaj8PK2l7WJ3RER9xtqwdhxkhw/edit?usp=sharing"",""ราชบุรี!J126"")"),0)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IFERROR(__xludf.DUMMYFUNCTION("IMPORTRANGE(""https://docs.google.com/spreadsheets/d/1SX6NBoVAgQJ6U1MVXOaj8PK2l7WJ3RER9xtqwdhxkhw/edit?usp=sharing"",""ราชบุรี!J127"")"),0)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IFERROR(__xludf.DUMMYFUNCTION("IMPORTRANGE(""https://docs.google.com/spreadsheets/d/1SX6NBoVAgQJ6U1MVXOaj8PK2l7WJ3RER9xtqwdhxkhw/edit?usp=sharing"",""ราชบุรี!J128"")"),0)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IFERROR(__xludf.DUMMYFUNCTION("IMPORTRANGE(""https://docs.google.com/spreadsheets/d/1SX6NBoVAgQJ6U1MVXOaj8PK2l7WJ3RER9xtqwdhxkhw/edit?usp=sharing"",""ราชบุรี!I129"")"),0)</f>
        <v>0</v>
      </c>
      <c r="J204" s="304">
        <f ca="1">IFERROR(__xludf.DUMMYFUNCTION("IMPORTRANGE(""https://docs.google.com/spreadsheets/d/1SX6NBoVAgQJ6U1MVXOaj8PK2l7WJ3RER9xtqwdhxkhw/edit?usp=sharing"",""ราชบุรี!J129"")"),0)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IFERROR(__xludf.DUMMYFUNCTION("IMPORTRANGE(""https://docs.google.com/spreadsheets/d/1SX6NBoVAgQJ6U1MVXOaj8PK2l7WJ3RER9xtqwdhxkhw/edit?usp=sharing"",""ราชบุรี!J134"")"),0)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IFERROR(__xludf.DUMMYFUNCTION("IMPORTRANGE(""https://docs.google.com/spreadsheets/d/1SX6NBoVAgQJ6U1MVXOaj8PK2l7WJ3RER9xtqwdhxkhw/edit?usp=sharing"",""ราชบุรี!J135"")"),0)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IFERROR(__xludf.DUMMYFUNCTION("IMPORTRANGE(""https://docs.google.com/spreadsheets/d/1SX6NBoVAgQJ6U1MVXOaj8PK2l7WJ3RER9xtqwdhxkhw/edit?usp=sharing"",""ราชบุรี!J136"")"),0)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IFERROR(__xludf.DUMMYFUNCTION("IMPORTRANGE(""https://docs.google.com/spreadsheets/d/1SX6NBoVAgQJ6U1MVXOaj8PK2l7WJ3RER9xtqwdhxkhw/edit?usp=sharing"",""ราชบุรี!J137"")"),0)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IFERROR(__xludf.DUMMYFUNCTION("IMPORTRANGE(""https://docs.google.com/spreadsheets/d/1SX6NBoVAgQJ6U1MVXOaj8PK2l7WJ3RER9xtqwdhxkhw/edit?usp=sharing"",""ราชบุรี!I138"")"),0)</f>
        <v>0</v>
      </c>
      <c r="J213" s="218">
        <f ca="1">IFERROR(__xludf.DUMMYFUNCTION("IMPORTRANGE(""https://docs.google.com/spreadsheets/d/1SX6NBoVAgQJ6U1MVXOaj8PK2l7WJ3RER9xtqwdhxkhw/edit?usp=sharing"",""ราชบุรี!J138"")"),0)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IFERROR(__xludf.DUMMYFUNCTION("IMPORTRANGE(""https://docs.google.com/spreadsheets/d/1SX6NBoVAgQJ6U1MVXOaj8PK2l7WJ3RER9xtqwdhxkhw/edit?usp=sharing"",""ราชบุรี!I140"")"),0)</f>
        <v>0</v>
      </c>
      <c r="J215" s="218">
        <f ca="1">IFERROR(__xludf.DUMMYFUNCTION("IMPORTRANGE(""https://docs.google.com/spreadsheets/d/1SX6NBoVAgQJ6U1MVXOaj8PK2l7WJ3RER9xtqwdhxkhw/edit?usp=sharing"",""ราชบุรี!J140"")"),0)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IFERROR(__xludf.DUMMYFUNCTION("IMPORTRANGE(""https://docs.google.com/spreadsheets/d/1SX6NBoVAgQJ6U1MVXOaj8PK2l7WJ3RER9xtqwdhxkhw/edit?usp=sharing"",""ราชบุรี!I141"")"),0)</f>
        <v>0</v>
      </c>
      <c r="J216" s="218">
        <f ca="1">IFERROR(__xludf.DUMMYFUNCTION("IMPORTRANGE(""https://docs.google.com/spreadsheets/d/1SX6NBoVAgQJ6U1MVXOaj8PK2l7WJ3RER9xtqwdhxkhw/edit?usp=sharing"",""ราชบุรี!J141"")"),0)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IFERROR(__xludf.DUMMYFUNCTION("IMPORTRANGE(""https://docs.google.com/spreadsheets/d/1SX6NBoVAgQJ6U1MVXOaj8PK2l7WJ3RER9xtqwdhxkhw/edit?usp=sharing"",""ราชบุรี!J142"")"),0)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IFERROR(__xludf.DUMMYFUNCTION("IMPORTRANGE(""https://docs.google.com/spreadsheets/d/1SX6NBoVAgQJ6U1MVXOaj8PK2l7WJ3RER9xtqwdhxkhw/edit?usp=sharing"",""ราชบุรี!J143"")"),0)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IFERROR(__xludf.DUMMYFUNCTION("IMPORTRANGE(""https://docs.google.com/spreadsheets/d/1SX6NBoVAgQJ6U1MVXOaj8PK2l7WJ3RER9xtqwdhxkhw/edit?usp=sharing"",""ราชบุรี!I144"")"),15)</f>
        <v>15</v>
      </c>
      <c r="J219" s="291">
        <f ca="1">IFERROR(__xludf.DUMMYFUNCTION("IMPORTRANGE(""https://docs.google.com/spreadsheets/d/1SX6NBoVAgQJ6U1MVXOaj8PK2l7WJ3RER9xtqwdhxkhw/edit?usp=sharing"",""ราชบุรี!J144"")"),0)</f>
        <v>0</v>
      </c>
      <c r="K219" s="292">
        <f ca="1">IF(I219&gt;0,J219*100/I219,0)</f>
        <v>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21125</v>
      </c>
      <c r="M220" s="182">
        <f t="shared" ca="1" si="72"/>
        <v>21125</v>
      </c>
      <c r="N220" s="182">
        <f t="shared" ca="1" si="72"/>
        <v>0</v>
      </c>
      <c r="O220" s="181">
        <f t="shared" ref="O220:O222" ca="1" si="73">IF(L220&gt;0,N220*100/L220,0)</f>
        <v>0</v>
      </c>
      <c r="P220" s="181">
        <f t="shared" ref="P220:P222" ca="1" si="74">IF(M220&gt;0,N220*100/M220,0)</f>
        <v>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21125</v>
      </c>
      <c r="M222" s="187">
        <f t="shared" ca="1" si="76"/>
        <v>21125</v>
      </c>
      <c r="N222" s="187">
        <f t="shared" ca="1" si="76"/>
        <v>0</v>
      </c>
      <c r="O222" s="186">
        <f t="shared" ca="1" si="73"/>
        <v>0</v>
      </c>
      <c r="P222" s="186">
        <f t="shared" ca="1" si="74"/>
        <v>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21125</v>
      </c>
      <c r="M224" s="198">
        <f ca="1">IFERROR(__xludf.DUMMYFUNCTION("IMPORTRANGE(""https://docs.google.com/spreadsheets/d/1Yj_ptqi66GCucihVvJfMjLAmec39IyEx_6qawtMGysU/edit?usp=sharing"",""สบก!BS73"")"),21125)</f>
        <v>21125</v>
      </c>
      <c r="N224" s="198">
        <f ca="1">IFERROR(__xludf.DUMMYFUNCTION("IMPORTRANGE(""https://docs.google.com/spreadsheets/d/1Yj_ptqi66GCucihVvJfMjLAmec39IyEx_6qawtMGysU/edit?usp=sharing"",""สบก!BT73"")"),0)</f>
        <v>0</v>
      </c>
      <c r="O224" s="198">
        <f ca="1">IF(L224&gt;0,N224*100/L224,0)</f>
        <v>0</v>
      </c>
      <c r="P224" s="198">
        <f ca="1">IF(M224&gt;0,N224*100/M224,0)</f>
        <v>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IFERROR(__xludf.DUMMYFUNCTION("IMPORTRANGE(""https://docs.google.com/spreadsheets/d/1Yj_ptqi66GCucihVvJfMjLAmec39IyEx_6qawtMGysU/edit?usp=sharing"",""สบก!BO73"")"),0)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IFERROR(__xludf.DUMMYFUNCTION("IMPORTRANGE(""https://docs.google.com/spreadsheets/d/1Yj_ptqi66GCucihVvJfMjLAmec39IyEx_6qawtMGysU/edit?usp=sharing"",""สบก!BP73"")"),21125)</f>
        <v>21125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IFERROR(__xludf.DUMMYFUNCTION("IMPORTRANGE(""https://docs.google.com/spreadsheets/d/1Yj_ptqi66GCucihVvJfMjLAmec39IyEx_6qawtMGysU/edit?usp=sharing"",""สบก!BQ73"")"),0)</f>
        <v>0</v>
      </c>
      <c r="M228" s="72"/>
      <c r="N228" s="72">
        <f ca="1">IFERROR(__xludf.DUMMYFUNCTION("IMPORTRANGE(""https://docs.google.com/spreadsheets/d/1Yj_ptqi66GCucihVvJfMjLAmec39IyEx_6qawtMGysU/edit?usp=sharing"",""สบก!BU73"")"),0)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IFERROR(__xludf.DUMMYFUNCTION("IMPORTRANGE(""https://docs.google.com/spreadsheets/d/1SX6NBoVAgQJ6U1MVXOaj8PK2l7WJ3RER9xtqwdhxkhw/edit?usp=sharing"",""ราชบุรี!I149"")"),15)</f>
        <v>15</v>
      </c>
      <c r="J229" s="291">
        <f ca="1">IFERROR(__xludf.DUMMYFUNCTION("IMPORTRANGE(""https://docs.google.com/spreadsheets/d/1SX6NBoVAgQJ6U1MVXOaj8PK2l7WJ3RER9xtqwdhxkhw/edit?usp=sharing"",""ราชบุรี!J149"")"),0)</f>
        <v>0</v>
      </c>
      <c r="K229" s="292">
        <f ca="1">IF(I229&gt;0,J229*100/I229,0)</f>
        <v>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IFERROR(__xludf.DUMMYFUNCTION("IMPORTRANGE(""https://docs.google.com/spreadsheets/d/1SX6NBoVAgQJ6U1MVXOaj8PK2l7WJ3RER9xtqwdhxkhw/edit?usp=sharing"",""ราชบุรี!J151"")"),0)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IFERROR(__xludf.DUMMYFUNCTION("IMPORTRANGE(""https://docs.google.com/spreadsheets/d/1SX6NBoVAgQJ6U1MVXOaj8PK2l7WJ3RER9xtqwdhxkhw/edit?usp=sharing"",""ราชบุรี!J152"")"),1)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IFERROR(__xludf.DUMMYFUNCTION("IMPORTRANGE(""https://docs.google.com/spreadsheets/d/1SX6NBoVAgQJ6U1MVXOaj8PK2l7WJ3RER9xtqwdhxkhw/edit?usp=sharing"",""ราชบุรี!J153"")"),1)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IFERROR(__xludf.DUMMYFUNCTION("IMPORTRANGE(""https://docs.google.com/spreadsheets/d/1SX6NBoVAgQJ6U1MVXOaj8PK2l7WJ3RER9xtqwdhxkhw/edit?usp=sharing"",""ราชบุรี!J154"")"),0)</f>
        <v>0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IFERROR(__xludf.DUMMYFUNCTION("IMPORTRANGE(""https://docs.google.com/spreadsheets/d/1SX6NBoVAgQJ6U1MVXOaj8PK2l7WJ3RER9xtqwdhxkhw/edit?usp=sharing"",""ราชบุรี!I155"")"),15)</f>
        <v>15</v>
      </c>
      <c r="J235" s="219">
        <f ca="1">IFERROR(__xludf.DUMMYFUNCTION("IMPORTRANGE(""https://docs.google.com/spreadsheets/d/1SX6NBoVAgQJ6U1MVXOaj8PK2l7WJ3RER9xtqwdhxkhw/edit?usp=sharing"",""ราชบุรี!J155"")"),0)</f>
        <v>0</v>
      </c>
      <c r="K235" s="195">
        <f ca="1">IF(I235&gt;0,J235*100/I235,0)</f>
        <v>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IFERROR(__xludf.DUMMYFUNCTION("IMPORTRANGE(""https://docs.google.com/spreadsheets/d/1SX6NBoVAgQJ6U1MVXOaj8PK2l7WJ3RER9xtqwdhxkhw/edit?usp=sharing"",""ราชบุรี!J156"")"),0)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IFERROR(__xludf.DUMMYFUNCTION("IMPORTRANGE(""https://docs.google.com/spreadsheets/d/1SX6NBoVAgQJ6U1MVXOaj8PK2l7WJ3RER9xtqwdhxkhw/edit?usp=sharing"",""ราชบุรี!J157"")"),0)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IFERROR(__xludf.DUMMYFUNCTION("IMPORTRANGE(""https://docs.google.com/spreadsheets/d/1SX6NBoVAgQJ6U1MVXOaj8PK2l7WJ3RER9xtqwdhxkhw/edit?usp=sharing"",""ราชบุรี!I158"")"),0)</f>
        <v>0</v>
      </c>
      <c r="J238" s="291">
        <f ca="1">IFERROR(__xludf.DUMMYFUNCTION("IMPORTRANGE(""https://docs.google.com/spreadsheets/d/1SX6NBoVAgQJ6U1MVXOaj8PK2l7WJ3RER9xtqwdhxkhw/edit?usp=sharing"",""ราชบุรี!J158"")"),0)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IFERROR(__xludf.DUMMYFUNCTION("IMPORTRANGE(""https://docs.google.com/spreadsheets/d/1SX6NBoVAgQJ6U1MVXOaj8PK2l7WJ3RER9xtqwdhxkhw/edit?usp=sharing"",""ราชบุรี!J159"")"),"")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IFERROR(__xludf.DUMMYFUNCTION("IMPORTRANGE(""https://docs.google.com/spreadsheets/d/1SX6NBoVAgQJ6U1MVXOaj8PK2l7WJ3RER9xtqwdhxkhw/edit?usp=sharing"",""ราชบุรี!J161"")"),0)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IFERROR(__xludf.DUMMYFUNCTION("IMPORTRANGE(""https://docs.google.com/spreadsheets/d/1SX6NBoVAgQJ6U1MVXOaj8PK2l7WJ3RER9xtqwdhxkhw/edit?usp=sharing"",""ราชบุรี!J162"")"),0)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IFERROR(__xludf.DUMMYFUNCTION("IMPORTRANGE(""https://docs.google.com/spreadsheets/d/1SX6NBoVAgQJ6U1MVXOaj8PK2l7WJ3RER9xtqwdhxkhw/edit?usp=sharing"",""ราชบุรี!J163"")"),0)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IFERROR(__xludf.DUMMYFUNCTION("IMPORTRANGE(""https://docs.google.com/spreadsheets/d/1SX6NBoVAgQJ6U1MVXOaj8PK2l7WJ3RER9xtqwdhxkhw/edit?usp=sharing"",""ราชบุรี!I164"")"),0)</f>
        <v>0</v>
      </c>
      <c r="J244" s="218">
        <f ca="1">IFERROR(__xludf.DUMMYFUNCTION("IMPORTRANGE(""https://docs.google.com/spreadsheets/d/1SX6NBoVAgQJ6U1MVXOaj8PK2l7WJ3RER9xtqwdhxkhw/edit?usp=sharing"",""ราชบุรี!J164"")"),0)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IFERROR(__xludf.DUMMYFUNCTION("IMPORTRANGE(""https://docs.google.com/spreadsheets/d/1SX6NBoVAgQJ6U1MVXOaj8PK2l7WJ3RER9xtqwdhxkhw/edit?usp=sharing"",""ราชบุรี!J165"")"),0)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IFERROR(__xludf.DUMMYFUNCTION("IMPORTRANGE(""https://docs.google.com/spreadsheets/d/1SX6NBoVAgQJ6U1MVXOaj8PK2l7WJ3RER9xtqwdhxkhw/edit?usp=sharing"",""ราชบุรี!J166"")"),0)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IFERROR(__xludf.DUMMYFUNCTION("IMPORTRANGE(""https://docs.google.com/spreadsheets/d/1SX6NBoVAgQJ6U1MVXOaj8PK2l7WJ3RER9xtqwdhxkhw/edit?usp=sharing"",""ราชบุรี!I169"")"),0)</f>
        <v>0</v>
      </c>
      <c r="J249" s="335">
        <f ca="1">IFERROR(__xludf.DUMMYFUNCTION("IMPORTRANGE(""https://docs.google.com/spreadsheets/d/1SX6NBoVAgQJ6U1MVXOaj8PK2l7WJ3RER9xtqwdhxkhw/edit?usp=sharing"",""ราชบุรี!J169"")"),0)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8">
        <f ca="1">IFERROR(__xludf.DUMMYFUNCTION("IMPORTRANGE(""https://docs.google.com/spreadsheets/d/1Yj_ptqi66GCucihVvJfMjLAmec39IyEx_6qawtMGysU/edit?usp=sharing"",""สบก!CB73"")"),0)</f>
        <v>0</v>
      </c>
      <c r="N254" s="198">
        <f ca="1">IFERROR(__xludf.DUMMYFUNCTION("IMPORTRANGE(""https://docs.google.com/spreadsheets/d/1Yj_ptqi66GCucihVvJfMjLAmec39IyEx_6qawtMGysU/edit?usp=sharing"",""สบก!CC73"")"),0)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IFERROR(__xludf.DUMMYFUNCTION("IMPORTRANGE(""https://docs.google.com/spreadsheets/d/1Yj_ptqi66GCucihVvJfMjLAmec39IyEx_6qawtMGysU/edit?usp=sharing"",""สบก!BX73"")"),0)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IFERROR(__xludf.DUMMYFUNCTION("IMPORTRANGE(""https://docs.google.com/spreadsheets/d/1Yj_ptqi66GCucihVvJfMjLAmec39IyEx_6qawtMGysU/edit?usp=sharing"",""สบก!BY73"")"),0)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IFERROR(__xludf.DUMMYFUNCTION("IMPORTRANGE(""https://docs.google.com/spreadsheets/d/1Yj_ptqi66GCucihVvJfMjLAmec39IyEx_6qawtMGysU/edit?usp=sharing"",""สบก!BZ73"")"),0)</f>
        <v>0</v>
      </c>
      <c r="M258" s="72"/>
      <c r="N258" s="72">
        <f ca="1">IFERROR(__xludf.DUMMYFUNCTION("IMPORTRANGE(""https://docs.google.com/spreadsheets/d/1Yj_ptqi66GCucihVvJfMjLAmec39IyEx_6qawtMGysU/edit?usp=sharing"",""สบก!CD73"")"),0)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IFERROR(__xludf.DUMMYFUNCTION("IMPORTRANGE(""https://docs.google.com/spreadsheets/d/1SX6NBoVAgQJ6U1MVXOaj8PK2l7WJ3RER9xtqwdhxkhw/edit?usp=sharing"",""ราชบุรี!J175"")"),0)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IFERROR(__xludf.DUMMYFUNCTION("IMPORTRANGE(""https://docs.google.com/spreadsheets/d/1SX6NBoVAgQJ6U1MVXOaj8PK2l7WJ3RER9xtqwdhxkhw/edit?usp=sharing"",""ราชบุรี!J176"")"),0)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IFERROR(__xludf.DUMMYFUNCTION("IMPORTRANGE(""https://docs.google.com/spreadsheets/d/1SX6NBoVAgQJ6U1MVXOaj8PK2l7WJ3RER9xtqwdhxkhw/edit?usp=sharing"",""ราชบุรี!J177"")"),0)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IFERROR(__xludf.DUMMYFUNCTION("IMPORTRANGE(""https://docs.google.com/spreadsheets/d/1SX6NBoVAgQJ6U1MVXOaj8PK2l7WJ3RER9xtqwdhxkhw/edit?usp=sharing"",""ราชบุรี!J178"")"),0)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IFERROR(__xludf.DUMMYFUNCTION("IMPORTRANGE(""https://docs.google.com/spreadsheets/d/1SX6NBoVAgQJ6U1MVXOaj8PK2l7WJ3RER9xtqwdhxkhw/edit?usp=sharing"",""ราชบุรี!I179"")"),0)</f>
        <v>0</v>
      </c>
      <c r="J264" s="219">
        <f ca="1">IFERROR(__xludf.DUMMYFUNCTION("IMPORTRANGE(""https://docs.google.com/spreadsheets/d/1SX6NBoVAgQJ6U1MVXOaj8PK2l7WJ3RER9xtqwdhxkhw/edit?usp=sharing"",""ราชบุรี!J179"")"),0)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IFERROR(__xludf.DUMMYFUNCTION("IMPORTRANGE(""https://docs.google.com/spreadsheets/d/1SX6NBoVAgQJ6U1MVXOaj8PK2l7WJ3RER9xtqwdhxkhw/edit?usp=sharing"",""ราชบุรี!I180"")"),0)</f>
        <v>0</v>
      </c>
      <c r="J265" s="219">
        <f ca="1">IFERROR(__xludf.DUMMYFUNCTION("IMPORTRANGE(""https://docs.google.com/spreadsheets/d/1SX6NBoVAgQJ6U1MVXOaj8PK2l7WJ3RER9xtqwdhxkhw/edit?usp=sharing"",""ราชบุรี!J180"")"),0)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IFERROR(__xludf.DUMMYFUNCTION("IMPORTRANGE(""https://docs.google.com/spreadsheets/d/1SX6NBoVAgQJ6U1MVXOaj8PK2l7WJ3RER9xtqwdhxkhw/edit?usp=sharing"",""ราชบุรี!I181"")"),0)</f>
        <v>0</v>
      </c>
      <c r="J266" s="219">
        <f ca="1">IFERROR(__xludf.DUMMYFUNCTION("IMPORTRANGE(""https://docs.google.com/spreadsheets/d/1SX6NBoVAgQJ6U1MVXOaj8PK2l7WJ3RER9xtqwdhxkhw/edit?usp=sharing"",""ราชบุรี!J181"")"),0)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IFERROR(__xludf.DUMMYFUNCTION("IMPORTRANGE(""https://docs.google.com/spreadsheets/d/1SX6NBoVAgQJ6U1MVXOaj8PK2l7WJ3RER9xtqwdhxkhw/edit?usp=sharing"",""ราชบุรี!I182"")"),0)</f>
        <v>0</v>
      </c>
      <c r="J267" s="219">
        <f ca="1">IFERROR(__xludf.DUMMYFUNCTION("IMPORTRANGE(""https://docs.google.com/spreadsheets/d/1SX6NBoVAgQJ6U1MVXOaj8PK2l7WJ3RER9xtqwdhxkhw/edit?usp=sharing"",""ราชบุรี!J182"")"),0)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IFERROR(__xludf.DUMMYFUNCTION("IMPORTRANGE(""https://docs.google.com/spreadsheets/d/1SX6NBoVAgQJ6U1MVXOaj8PK2l7WJ3RER9xtqwdhxkhw/edit?usp=sharing"",""ราชบุรี!J183"")"),0)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IFERROR(__xludf.DUMMYFUNCTION("IMPORTRANGE(""https://docs.google.com/spreadsheets/d/1SX6NBoVAgQJ6U1MVXOaj8PK2l7WJ3RER9xtqwdhxkhw/edit?usp=sharing"",""ราชบุรี!J184"")"),0)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IFERROR(__xludf.DUMMYFUNCTION("IMPORTRANGE(""https://docs.google.com/spreadsheets/d/1SX6NBoVAgQJ6U1MVXOaj8PK2l7WJ3RER9xtqwdhxkhw/edit?usp=sharing"",""ราชบุรี!I185"")"),15)</f>
        <v>15</v>
      </c>
      <c r="J270" s="335">
        <f ca="1">IFERROR(__xludf.DUMMYFUNCTION("IMPORTRANGE(""https://docs.google.com/spreadsheets/d/1SX6NBoVAgQJ6U1MVXOaj8PK2l7WJ3RER9xtqwdhxkhw/edit?usp=sharing"",""ราชบุรี!J185"")"),15)</f>
        <v>15</v>
      </c>
      <c r="K270" s="336">
        <f ca="1">IF(I270&gt;0,J270*100/I270,0)</f>
        <v>100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187200</v>
      </c>
      <c r="M271" s="182">
        <f t="shared" ca="1" si="83"/>
        <v>98250</v>
      </c>
      <c r="N271" s="182">
        <f t="shared" ca="1" si="83"/>
        <v>60459</v>
      </c>
      <c r="O271" s="181">
        <f t="shared" ref="O271:O273" ca="1" si="84">IF(L271&gt;0,N271*100/L271,0)</f>
        <v>32.296474358974358</v>
      </c>
      <c r="P271" s="181">
        <f t="shared" ref="P271:P273" ca="1" si="85">IF(M271&gt;0,N271*100/M271,0)</f>
        <v>61.53587786259542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187200</v>
      </c>
      <c r="M273" s="187">
        <f t="shared" ca="1" si="87"/>
        <v>98250</v>
      </c>
      <c r="N273" s="187">
        <f t="shared" ca="1" si="87"/>
        <v>60459</v>
      </c>
      <c r="O273" s="186">
        <f t="shared" ca="1" si="84"/>
        <v>32.296474358974358</v>
      </c>
      <c r="P273" s="186">
        <f t="shared" ca="1" si="85"/>
        <v>61.53587786259542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187200</v>
      </c>
      <c r="M275" s="198">
        <f ca="1">IFERROR(__xludf.DUMMYFUNCTION("IMPORTRANGE(""https://docs.google.com/spreadsheets/d/1Yj_ptqi66GCucihVvJfMjLAmec39IyEx_6qawtMGysU/edit?usp=sharing"",""สบก!CK73"")"),98250)</f>
        <v>98250</v>
      </c>
      <c r="N275" s="198">
        <f ca="1">IFERROR(__xludf.DUMMYFUNCTION("IMPORTRANGE(""https://docs.google.com/spreadsheets/d/1Yj_ptqi66GCucihVvJfMjLAmec39IyEx_6qawtMGysU/edit?usp=sharing"",""สบก!CL73"")"),60459)</f>
        <v>60459</v>
      </c>
      <c r="O275" s="198">
        <f ca="1">IF(L275&gt;0,N275*100/L275,0)</f>
        <v>32.296474358974358</v>
      </c>
      <c r="P275" s="198">
        <f ca="1">IF(M275&gt;0,N275*100/M275,0)</f>
        <v>61.53587786259542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IFERROR(__xludf.DUMMYFUNCTION("IMPORTRANGE(""https://docs.google.com/spreadsheets/d/1Yj_ptqi66GCucihVvJfMjLAmec39IyEx_6qawtMGysU/edit?usp=sharing"",""สบก!CG73"")"),132000)</f>
        <v>132000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IFERROR(__xludf.DUMMYFUNCTION("IMPORTRANGE(""https://docs.google.com/spreadsheets/d/1Yj_ptqi66GCucihVvJfMjLAmec39IyEx_6qawtMGysU/edit?usp=sharing"",""สบก!CH73"")"),55200)</f>
        <v>55200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IFERROR(__xludf.DUMMYFUNCTION("IMPORTRANGE(""https://docs.google.com/spreadsheets/d/1Yj_ptqi66GCucihVvJfMjLAmec39IyEx_6qawtMGysU/edit?usp=sharing"",""สบก!CI73"")"),0)</f>
        <v>0</v>
      </c>
      <c r="M279" s="72"/>
      <c r="N279" s="72">
        <f ca="1">IFERROR(__xludf.DUMMYFUNCTION("IMPORTRANGE(""https://docs.google.com/spreadsheets/d/1Yj_ptqi66GCucihVvJfMjLAmec39IyEx_6qawtMGysU/edit?usp=sharing"",""สบก!CM73"")"),0)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IFERROR(__xludf.DUMMYFUNCTION("IMPORTRANGE(""https://docs.google.com/spreadsheets/d/1SX6NBoVAgQJ6U1MVXOaj8PK2l7WJ3RER9xtqwdhxkhw/edit?usp=sharing"",""ราชบุรี!J191"")"),0)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IFERROR(__xludf.DUMMYFUNCTION("IMPORTRANGE(""https://docs.google.com/spreadsheets/d/1SX6NBoVAgQJ6U1MVXOaj8PK2l7WJ3RER9xtqwdhxkhw/edit?usp=sharing"",""ราชบุรี!J192"")"),1)</f>
        <v>1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IFERROR(__xludf.DUMMYFUNCTION("IMPORTRANGE(""https://docs.google.com/spreadsheets/d/1SX6NBoVAgQJ6U1MVXOaj8PK2l7WJ3RER9xtqwdhxkhw/edit?usp=sharing"",""ราชบุรี!J193"")"),1)</f>
        <v>1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IFERROR(__xludf.DUMMYFUNCTION("IMPORTRANGE(""https://docs.google.com/spreadsheets/d/1SX6NBoVAgQJ6U1MVXOaj8PK2l7WJ3RER9xtqwdhxkhw/edit?usp=sharing"",""ราชบุรี!J194"")"),0)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IFERROR(__xludf.DUMMYFUNCTION("IMPORTRANGE(""https://docs.google.com/spreadsheets/d/1SX6NBoVAgQJ6U1MVXOaj8PK2l7WJ3RER9xtqwdhxkhw/edit?usp=sharing"",""ราชบุรี!I195"")"),15)</f>
        <v>15</v>
      </c>
      <c r="J285" s="219">
        <f ca="1">IFERROR(__xludf.DUMMYFUNCTION("IMPORTRANGE(""https://docs.google.com/spreadsheets/d/1SX6NBoVAgQJ6U1MVXOaj8PK2l7WJ3RER9xtqwdhxkhw/edit?usp=sharing"",""ราชบุรี!J195"")"),15)</f>
        <v>15</v>
      </c>
      <c r="K285" s="195">
        <f ca="1">IF(I285&gt;0,J285*100/I285,0)</f>
        <v>100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IFERROR(__xludf.DUMMYFUNCTION("IMPORTRANGE(""https://docs.google.com/spreadsheets/d/1SX6NBoVAgQJ6U1MVXOaj8PK2l7WJ3RER9xtqwdhxkhw/edit?usp=sharing"",""ราชบุรี!J196"")"),0)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IFERROR(__xludf.DUMMYFUNCTION("IMPORTRANGE(""https://docs.google.com/spreadsheets/d/1SX6NBoVAgQJ6U1MVXOaj8PK2l7WJ3RER9xtqwdhxkhw/edit?usp=sharing"",""ราชบุรี!J197"")"),0)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IFERROR(__xludf.DUMMYFUNCTION("IMPORTRANGE(""https://docs.google.com/spreadsheets/d/1SX6NBoVAgQJ6U1MVXOaj8PK2l7WJ3RER9xtqwdhxkhw/edit?usp=sharing"",""ราชบุรี!I199"")"),0)</f>
        <v>0</v>
      </c>
      <c r="J289" s="335">
        <f ca="1">IFERROR(__xludf.DUMMYFUNCTION("IMPORTRANGE(""https://docs.google.com/spreadsheets/d/1SX6NBoVAgQJ6U1MVXOaj8PK2l7WJ3RER9xtqwdhxkhw/edit?usp=sharing"",""ราชบุรี!J199"")"),0)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IFERROR(__xludf.DUMMYFUNCTION("IMPORTRANGE(""https://docs.google.com/spreadsheets/d/1Yj_ptqi66GCucihVvJfMjLAmec39IyEx_6qawtMGysU/edit?usp=sharing"",""สบก!CT73"")"),0)</f>
        <v>0</v>
      </c>
      <c r="N294" s="198">
        <f ca="1">IFERROR(__xludf.DUMMYFUNCTION("IMPORTRANGE(""https://docs.google.com/spreadsheets/d/1Yj_ptqi66GCucihVvJfMjLAmec39IyEx_6qawtMGysU/edit?usp=sharing"",""สบก!CU73"")"),0)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IFERROR(__xludf.DUMMYFUNCTION("IMPORTRANGE(""https://docs.google.com/spreadsheets/d/1Yj_ptqi66GCucihVvJfMjLAmec39IyEx_6qawtMGysU/edit?usp=sharing"",""สบก!CP73"")"),0)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IFERROR(__xludf.DUMMYFUNCTION("IMPORTRANGE(""https://docs.google.com/spreadsheets/d/1Yj_ptqi66GCucihVvJfMjLAmec39IyEx_6qawtMGysU/edit?usp=sharing"",""สบก!CQ73"")"),0)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IFERROR(__xludf.DUMMYFUNCTION("IMPORTRANGE(""https://docs.google.com/spreadsheets/d/1Yj_ptqi66GCucihVvJfMjLAmec39IyEx_6qawtMGysU/edit?usp=sharing"",""สบก!CR73"")"),0)</f>
        <v>0</v>
      </c>
      <c r="M298" s="72"/>
      <c r="N298" s="72">
        <f ca="1">IFERROR(__xludf.DUMMYFUNCTION("IMPORTRANGE(""https://docs.google.com/spreadsheets/d/1Yj_ptqi66GCucihVvJfMjLAmec39IyEx_6qawtMGysU/edit?usp=sharing"",""สบก!CV73"")"),0)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IFERROR(__xludf.DUMMYFUNCTION("IMPORTRANGE(""https://docs.google.com/spreadsheets/d/1SX6NBoVAgQJ6U1MVXOaj8PK2l7WJ3RER9xtqwdhxkhw/edit?usp=sharing"",""ราชบุรี!J205"")"),0)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IFERROR(__xludf.DUMMYFUNCTION("IMPORTRANGE(""https://docs.google.com/spreadsheets/d/1SX6NBoVAgQJ6U1MVXOaj8PK2l7WJ3RER9xtqwdhxkhw/edit?usp=sharing"",""ราชบุรี!J206"")"),0)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IFERROR(__xludf.DUMMYFUNCTION("IMPORTRANGE(""https://docs.google.com/spreadsheets/d/1SX6NBoVAgQJ6U1MVXOaj8PK2l7WJ3RER9xtqwdhxkhw/edit?usp=sharing"",""ราชบุรี!J207"")"),0)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IFERROR(__xludf.DUMMYFUNCTION("IMPORTRANGE(""https://docs.google.com/spreadsheets/d/1SX6NBoVAgQJ6U1MVXOaj8PK2l7WJ3RER9xtqwdhxkhw/edit?usp=sharing"",""ราชบุรี!J208"")"),0)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IFERROR(__xludf.DUMMYFUNCTION("IMPORTRANGE(""https://docs.google.com/spreadsheets/d/1SX6NBoVAgQJ6U1MVXOaj8PK2l7WJ3RER9xtqwdhxkhw/edit?usp=sharing"",""ราชบุรี!I209"")"),0)</f>
        <v>0</v>
      </c>
      <c r="J304" s="218">
        <f ca="1">IFERROR(__xludf.DUMMYFUNCTION("IMPORTRANGE(""https://docs.google.com/spreadsheets/d/1SX6NBoVAgQJ6U1MVXOaj8PK2l7WJ3RER9xtqwdhxkhw/edit?usp=sharing"",""ราชบุรี!J209"")"),0)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IFERROR(__xludf.DUMMYFUNCTION("IMPORTRANGE(""https://docs.google.com/spreadsheets/d/1SX6NBoVAgQJ6U1MVXOaj8PK2l7WJ3RER9xtqwdhxkhw/edit?usp=sharing"",""ราชบุรี!I211"")"),0)</f>
        <v>0</v>
      </c>
      <c r="J306" s="218">
        <f ca="1">IFERROR(__xludf.DUMMYFUNCTION("IMPORTRANGE(""https://docs.google.com/spreadsheets/d/1SX6NBoVAgQJ6U1MVXOaj8PK2l7WJ3RER9xtqwdhxkhw/edit?usp=sharing"",""ราชบุรี!J211"")"),0)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IFERROR(__xludf.DUMMYFUNCTION("IMPORTRANGE(""https://docs.google.com/spreadsheets/d/1SX6NBoVAgQJ6U1MVXOaj8PK2l7WJ3RER9xtqwdhxkhw/edit?usp=sharing"",""ราชบุรี!J212"")"),0)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IFERROR(__xludf.DUMMYFUNCTION("IMPORTRANGE(""https://docs.google.com/spreadsheets/d/1SX6NBoVAgQJ6U1MVXOaj8PK2l7WJ3RER9xtqwdhxkhw/edit?usp=sharing"",""ราชบุรี!J213"")"),0)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IFERROR(__xludf.DUMMYFUNCTION("IMPORTRANGE(""https://docs.google.com/spreadsheets/d/1SX6NBoVAgQJ6U1MVXOaj8PK2l7WJ3RER9xtqwdhxkhw/edit?usp=sharing"",""ราชบุรี!I214"")"),0)</f>
        <v>0</v>
      </c>
      <c r="J309" s="352">
        <f ca="1">IFERROR(__xludf.DUMMYFUNCTION("IMPORTRANGE(""https://docs.google.com/spreadsheets/d/1SX6NBoVAgQJ6U1MVXOaj8PK2l7WJ3RER9xtqwdhxkhw/edit?usp=sharing"",""ราชบุรี!J214"")"),0)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IFERROR(__xludf.DUMMYFUNCTION("IMPORTRANGE(""https://docs.google.com/spreadsheets/d/1Yj_ptqi66GCucihVvJfMjLAmec39IyEx_6qawtMGysU/edit?usp=sharing"",""สบก!DC73"")"),0)</f>
        <v>0</v>
      </c>
      <c r="N314" s="198">
        <f ca="1">IFERROR(__xludf.DUMMYFUNCTION("IMPORTRANGE(""https://docs.google.com/spreadsheets/d/1Yj_ptqi66GCucihVvJfMjLAmec39IyEx_6qawtMGysU/edit?usp=sharing"",""สบก!DD73"")"),0)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IFERROR(__xludf.DUMMYFUNCTION("IMPORTRANGE(""https://docs.google.com/spreadsheets/d/1Yj_ptqi66GCucihVvJfMjLAmec39IyEx_6qawtMGysU/edit?usp=sharing"",""สบก!CY73"")"),0)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IFERROR(__xludf.DUMMYFUNCTION("IMPORTRANGE(""https://docs.google.com/spreadsheets/d/1Yj_ptqi66GCucihVvJfMjLAmec39IyEx_6qawtMGysU/edit?usp=sharing"",""สบก!CZ73"")"),0)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IFERROR(__xludf.DUMMYFUNCTION("IMPORTRANGE(""https://docs.google.com/spreadsheets/d/1Yj_ptqi66GCucihVvJfMjLAmec39IyEx_6qawtMGysU/edit?usp=sharing"",""สบก!DA73"")"),0)</f>
        <v>0</v>
      </c>
      <c r="M318" s="72"/>
      <c r="N318" s="72">
        <f ca="1">IFERROR(__xludf.DUMMYFUNCTION("IMPORTRANGE(""https://docs.google.com/spreadsheets/d/1Yj_ptqi66GCucihVvJfMjLAmec39IyEx_6qawtMGysU/edit?usp=sharing"",""สบก!DE73"")"),0)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IFERROR(__xludf.DUMMYFUNCTION("IMPORTRANGE(""https://docs.google.com/spreadsheets/d/1SX6NBoVAgQJ6U1MVXOaj8PK2l7WJ3RER9xtqwdhxkhw/edit?usp=sharing"",""ราชบุรี!J220"")"),0)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IFERROR(__xludf.DUMMYFUNCTION("IMPORTRANGE(""https://docs.google.com/spreadsheets/d/1SX6NBoVAgQJ6U1MVXOaj8PK2l7WJ3RER9xtqwdhxkhw/edit?usp=sharing"",""ราชบุรี!J221"")"),0)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IFERROR(__xludf.DUMMYFUNCTION("IMPORTRANGE(""https://docs.google.com/spreadsheets/d/1SX6NBoVAgQJ6U1MVXOaj8PK2l7WJ3RER9xtqwdhxkhw/edit?usp=sharing"",""ราชบุรี!J222"")"),0)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IFERROR(__xludf.DUMMYFUNCTION("IMPORTRANGE(""https://docs.google.com/spreadsheets/d/1SX6NBoVAgQJ6U1MVXOaj8PK2l7WJ3RER9xtqwdhxkhw/edit?usp=sharing"",""ราชบุรี!J223"")"),0)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IFERROR(__xludf.DUMMYFUNCTION("IMPORTRANGE(""https://docs.google.com/spreadsheets/d/1SX6NBoVAgQJ6U1MVXOaj8PK2l7WJ3RER9xtqwdhxkhw/edit?usp=sharing"",""ราชบุรี!I224"")"),0)</f>
        <v>0</v>
      </c>
      <c r="J324" s="218">
        <f ca="1">IFERROR(__xludf.DUMMYFUNCTION("IMPORTRANGE(""https://docs.google.com/spreadsheets/d/1SX6NBoVAgQJ6U1MVXOaj8PK2l7WJ3RER9xtqwdhxkhw/edit?usp=sharing"",""ราชบุรี!J224"")"),0)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IFERROR(__xludf.DUMMYFUNCTION("IMPORTRANGE(""https://docs.google.com/spreadsheets/d/1SX6NBoVAgQJ6U1MVXOaj8PK2l7WJ3RER9xtqwdhxkhw/edit?usp=sharing"",""ราชบุรี!J225"")"),0)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IFERROR(__xludf.DUMMYFUNCTION("IMPORTRANGE(""https://docs.google.com/spreadsheets/d/1SX6NBoVAgQJ6U1MVXOaj8PK2l7WJ3RER9xtqwdhxkhw/edit?usp=sharing"",""ราชบุรี!J226"")"),0)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IFERROR(__xludf.DUMMYFUNCTION("IMPORTRANGE(""https://docs.google.com/spreadsheets/d/1SX6NBoVAgQJ6U1MVXOaj8PK2l7WJ3RER9xtqwdhxkhw/edit?usp=sharing"",""ราชบุรี!I228"")"),220)</f>
        <v>220</v>
      </c>
      <c r="J328" s="357">
        <f ca="1">IFERROR(__xludf.DUMMYFUNCTION("IMPORTRANGE(""https://docs.google.com/spreadsheets/d/1SX6NBoVAgQJ6U1MVXOaj8PK2l7WJ3RER9xtqwdhxkhw/edit?usp=sharing"",""ราชบุรี!J228"")"),27)</f>
        <v>27</v>
      </c>
      <c r="K328" s="336">
        <f ca="1">IF(I328&gt;0,J328*100/I328,0)</f>
        <v>12.272727272727273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955800</v>
      </c>
      <c r="M329" s="182">
        <f t="shared" ca="1" si="98"/>
        <v>493060</v>
      </c>
      <c r="N329" s="182">
        <f t="shared" ca="1" si="98"/>
        <v>335925</v>
      </c>
      <c r="O329" s="181">
        <f t="shared" ref="O329:O331" ca="1" si="99">IF(L329&gt;0,N329*100/L329,0)</f>
        <v>35.145951035781543</v>
      </c>
      <c r="P329" s="181">
        <f t="shared" ref="P329:P331" ca="1" si="100">IF(M329&gt;0,N329*100/M329,0)</f>
        <v>68.130653470165896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955800</v>
      </c>
      <c r="M331" s="187">
        <f t="shared" ca="1" si="102"/>
        <v>493060</v>
      </c>
      <c r="N331" s="187">
        <f t="shared" ca="1" si="102"/>
        <v>335925</v>
      </c>
      <c r="O331" s="186">
        <f t="shared" ca="1" si="99"/>
        <v>35.145951035781543</v>
      </c>
      <c r="P331" s="186">
        <f t="shared" ca="1" si="100"/>
        <v>68.130653470165896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921300</v>
      </c>
      <c r="M333" s="198">
        <f ca="1">IFERROR(__xludf.DUMMYFUNCTION("IMPORTRANGE(""https://docs.google.com/spreadsheets/d/1Yj_ptqi66GCucihVvJfMjLAmec39IyEx_6qawtMGysU/edit?usp=sharing"",""สบก!DL73"")"),493060)</f>
        <v>493060</v>
      </c>
      <c r="N333" s="198">
        <f ca="1">IFERROR(__xludf.DUMMYFUNCTION("IMPORTRANGE(""https://docs.google.com/spreadsheets/d/1Yj_ptqi66GCucihVvJfMjLAmec39IyEx_6qawtMGysU/edit?usp=sharing"",""สบก!DM73"")"),301425)</f>
        <v>301425</v>
      </c>
      <c r="O333" s="198">
        <f ca="1">IF(L333&gt;0,N333*100/L333,0)</f>
        <v>32.717355910126997</v>
      </c>
      <c r="P333" s="198">
        <f ca="1">IF(M333&gt;0,N333*100/M333,0)</f>
        <v>61.133533444205575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IFERROR(__xludf.DUMMYFUNCTION("IMPORTRANGE(""https://docs.google.com/spreadsheets/d/1Yj_ptqi66GCucihVvJfMjLAmec39IyEx_6qawtMGysU/edit?usp=sharing"",""สบก!DH73"")"),564000)</f>
        <v>564000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IFERROR(__xludf.DUMMYFUNCTION("IMPORTRANGE(""https://docs.google.com/spreadsheets/d/1Yj_ptqi66GCucihVvJfMjLAmec39IyEx_6qawtMGysU/edit?usp=sharing"",""สบก!DI73"")"),357300)</f>
        <v>357300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IFERROR(__xludf.DUMMYFUNCTION("IMPORTRANGE(""https://docs.google.com/spreadsheets/d/1Yj_ptqi66GCucihVvJfMjLAmec39IyEx_6qawtMGysU/edit?usp=sharing"",""สบก!DJ73"")"),34500)</f>
        <v>34500</v>
      </c>
      <c r="M337" s="72"/>
      <c r="N337" s="72">
        <f ca="1">IFERROR(__xludf.DUMMYFUNCTION("IMPORTRANGE(""https://docs.google.com/spreadsheets/d/1Yj_ptqi66GCucihVvJfMjLAmec39IyEx_6qawtMGysU/edit?usp=sharing"",""สบก!DN73"")"),34500)</f>
        <v>34500</v>
      </c>
      <c r="O337" s="72">
        <f ca="1">IF(L337&gt;0,N337*100/L337,0)</f>
        <v>100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IFERROR(__xludf.DUMMYFUNCTION("IMPORTRANGE(""https://docs.google.com/spreadsheets/d/1SX6NBoVAgQJ6U1MVXOaj8PK2l7WJ3RER9xtqwdhxkhw/edit?usp=sharing"",""ราชบุรี!I234"")"),0)</f>
        <v>0</v>
      </c>
      <c r="J339" s="218">
        <f ca="1">IFERROR(__xludf.DUMMYFUNCTION("IMPORTRANGE(""https://docs.google.com/spreadsheets/d/1SX6NBoVAgQJ6U1MVXOaj8PK2l7WJ3RER9xtqwdhxkhw/edit?usp=sharing"",""ราชบุรี!J234"")"),38)</f>
        <v>38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IFERROR(__xludf.DUMMYFUNCTION("IMPORTRANGE(""https://docs.google.com/spreadsheets/d/1SX6NBoVAgQJ6U1MVXOaj8PK2l7WJ3RER9xtqwdhxkhw/edit?usp=sharing"",""ราชบุรี!I235"")"),2000)</f>
        <v>2000</v>
      </c>
      <c r="J340" s="218">
        <f ca="1">IFERROR(__xludf.DUMMYFUNCTION("IMPORTRANGE(""https://docs.google.com/spreadsheets/d/1SX6NBoVAgQJ6U1MVXOaj8PK2l7WJ3RER9xtqwdhxkhw/edit?usp=sharing"",""ราชบุรี!J235"")"),645.59)</f>
        <v>645.59</v>
      </c>
      <c r="K340" s="360">
        <f t="shared" ca="1" si="103"/>
        <v>32.279499999999999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IFERROR(__xludf.DUMMYFUNCTION("IMPORTRANGE(""https://docs.google.com/spreadsheets/d/1SX6NBoVAgQJ6U1MVXOaj8PK2l7WJ3RER9xtqwdhxkhw/edit?usp=sharing"",""ราชบุรี!I236"")"),220)</f>
        <v>220</v>
      </c>
      <c r="J341" s="218">
        <f ca="1">IFERROR(__xludf.DUMMYFUNCTION("IMPORTRANGE(""https://docs.google.com/spreadsheets/d/1SX6NBoVAgQJ6U1MVXOaj8PK2l7WJ3RER9xtqwdhxkhw/edit?usp=sharing"",""ราชบุรี!J236"")"),25)</f>
        <v>25</v>
      </c>
      <c r="K341" s="360">
        <f t="shared" ca="1" si="103"/>
        <v>11.363636363636363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IFERROR(__xludf.DUMMYFUNCTION("IMPORTRANGE(""https://docs.google.com/spreadsheets/d/1SX6NBoVAgQJ6U1MVXOaj8PK2l7WJ3RER9xtqwdhxkhw/edit?usp=sharing"",""ราชบุรี!I237"")"),0)</f>
        <v>0</v>
      </c>
      <c r="J342" s="218">
        <f ca="1">IFERROR(__xludf.DUMMYFUNCTION("IMPORTRANGE(""https://docs.google.com/spreadsheets/d/1SX6NBoVAgQJ6U1MVXOaj8PK2l7WJ3RER9xtqwdhxkhw/edit?usp=sharing"",""ราชบุรี!J237"")"),231.41)</f>
        <v>231.41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IFERROR(__xludf.DUMMYFUNCTION("IMPORTRANGE(""https://docs.google.com/spreadsheets/d/1SX6NBoVAgQJ6U1MVXOaj8PK2l7WJ3RER9xtqwdhxkhw/edit?usp=sharing"",""ราชบุรี!I238"")"),220)</f>
        <v>220</v>
      </c>
      <c r="J343" s="218">
        <f ca="1">IFERROR(__xludf.DUMMYFUNCTION("IMPORTRANGE(""https://docs.google.com/spreadsheets/d/1SX6NBoVAgQJ6U1MVXOaj8PK2l7WJ3RER9xtqwdhxkhw/edit?usp=sharing"",""ราชบุรี!J238"")"),0)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IFERROR(__xludf.DUMMYFUNCTION("IMPORTRANGE(""https://docs.google.com/spreadsheets/d/1SX6NBoVAgQJ6U1MVXOaj8PK2l7WJ3RER9xtqwdhxkhw/edit?usp=sharing"",""ราชบุรี!I239"")"),0)</f>
        <v>0</v>
      </c>
      <c r="J344" s="218">
        <f ca="1">IFERROR(__xludf.DUMMYFUNCTION("IMPORTRANGE(""https://docs.google.com/spreadsheets/d/1SX6NBoVAgQJ6U1MVXOaj8PK2l7WJ3RER9xtqwdhxkhw/edit?usp=sharing"",""ราชบุรี!J239"")"),0)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IFERROR(__xludf.DUMMYFUNCTION("IMPORTRANGE(""https://docs.google.com/spreadsheets/d/1SX6NBoVAgQJ6U1MVXOaj8PK2l7WJ3RER9xtqwdhxkhw/edit?usp=sharing"",""ราชบุรี!I240"")"),220)</f>
        <v>220</v>
      </c>
      <c r="J345" s="218">
        <f ca="1">IFERROR(__xludf.DUMMYFUNCTION("IMPORTRANGE(""https://docs.google.com/spreadsheets/d/1SX6NBoVAgQJ6U1MVXOaj8PK2l7WJ3RER9xtqwdhxkhw/edit?usp=sharing"",""ราชบุรี!J240"")"),27)</f>
        <v>27</v>
      </c>
      <c r="K345" s="360">
        <f t="shared" ca="1" si="103"/>
        <v>12.272727272727273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IFERROR(__xludf.DUMMYFUNCTION("IMPORTRANGE(""https://docs.google.com/spreadsheets/d/1SX6NBoVAgQJ6U1MVXOaj8PK2l7WJ3RER9xtqwdhxkhw/edit?usp=sharing"",""ราชบุรี!I241"")"),0)</f>
        <v>0</v>
      </c>
      <c r="J346" s="218">
        <f ca="1">IFERROR(__xludf.DUMMYFUNCTION("IMPORTRANGE(""https://docs.google.com/spreadsheets/d/1SX6NBoVAgQJ6U1MVXOaj8PK2l7WJ3RER9xtqwdhxkhw/edit?usp=sharing"",""ราชบุรี!J241"")"),238.209999999999)</f>
        <v>238.20999999999901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IFERROR(__xludf.DUMMYFUNCTION("IMPORTRANGE(""https://docs.google.com/spreadsheets/d/1SX6NBoVAgQJ6U1MVXOaj8PK2l7WJ3RER9xtqwdhxkhw/edit?usp=sharing"",""ราชบุรี!L242"")"),1595132)</f>
        <v>1595132</v>
      </c>
      <c r="M347" s="374"/>
      <c r="N347" s="374">
        <f ca="1">IFERROR(__xludf.DUMMYFUNCTION("IMPORTRANGE(""https://docs.google.com/spreadsheets/d/1SX6NBoVAgQJ6U1MVXOaj8PK2l7WJ3RER9xtqwdhxkhw/edit?usp=sharing"",""ราชบุรี!M242"")"),195563.54)</f>
        <v>195563.54</v>
      </c>
      <c r="O347" s="374">
        <f ca="1">+IF(L347&gt;0,N347*100/L347,0)</f>
        <v>12.260022368054807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IFERROR(__xludf.DUMMYFUNCTION("IMPORTRANGE(""https://docs.google.com/spreadsheets/d/1SX6NBoVAgQJ6U1MVXOaj8PK2l7WJ3RER9xtqwdhxkhw/edit?usp=sharing"",""ราชบุรี!I244"")"),0)</f>
        <v>0</v>
      </c>
      <c r="J349" s="387">
        <f ca="1">IFERROR(__xludf.DUMMYFUNCTION("IMPORTRANGE(""https://docs.google.com/spreadsheets/d/1SX6NBoVAgQJ6U1MVXOaj8PK2l7WJ3RER9xtqwdhxkhw/edit?usp=sharing"",""ราชบุรี!J244"")"),0)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IFERROR(__xludf.DUMMYFUNCTION("IMPORTRANGE(""https://docs.google.com/spreadsheets/d/1SX6NBoVAgQJ6U1MVXOaj8PK2l7WJ3RER9xtqwdhxkhw/edit?usp=sharing"",""ราชบุรี!L244"")"),0)</f>
        <v>0</v>
      </c>
      <c r="M349" s="389"/>
      <c r="N349" s="389">
        <f ca="1">IFERROR(__xludf.DUMMYFUNCTION("IMPORTRANGE(""https://docs.google.com/spreadsheets/d/1SX6NBoVAgQJ6U1MVXOaj8PK2l7WJ3RER9xtqwdhxkhw/edit?usp=sharing"",""ราชบุรี!M244"")"),0)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IFERROR(__xludf.DUMMYFUNCTION("IMPORTRANGE(""https://docs.google.com/spreadsheets/d/1SX6NBoVAgQJ6U1MVXOaj8PK2l7WJ3RER9xtqwdhxkhw/edit?usp=sharing"",""ราชบุรี!I245"")"),0)</f>
        <v>0</v>
      </c>
      <c r="J350" s="387">
        <f ca="1">IFERROR(__xludf.DUMMYFUNCTION("IMPORTRANGE(""https://docs.google.com/spreadsheets/d/1SX6NBoVAgQJ6U1MVXOaj8PK2l7WJ3RER9xtqwdhxkhw/edit?usp=sharing"",""ราชบุรี!J245"")"),0)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IFERROR(__xludf.DUMMYFUNCTION("IMPORTRANGE(""https://docs.google.com/spreadsheets/d/1SX6NBoVAgQJ6U1MVXOaj8PK2l7WJ3RER9xtqwdhxkhw/edit?usp=sharing"",""ราชบุรี!L246"")"),0)</f>
        <v>0</v>
      </c>
      <c r="M351" s="196"/>
      <c r="N351" s="196">
        <f ca="1">IFERROR(__xludf.DUMMYFUNCTION("IMPORTRANGE(""https://docs.google.com/spreadsheets/d/1SX6NBoVAgQJ6U1MVXOaj8PK2l7WJ3RER9xtqwdhxkhw/edit?usp=sharing"",""ราชบุรี!M246"")"),0)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IFERROR(__xludf.DUMMYFUNCTION("IMPORTRANGE(""https://docs.google.com/spreadsheets/d/1SX6NBoVAgQJ6U1MVXOaj8PK2l7WJ3RER9xtqwdhxkhw/edit?usp=sharing"",""ราชบุรี!L247"")"),0)</f>
        <v>0</v>
      </c>
      <c r="M352" s="196"/>
      <c r="N352" s="196">
        <f ca="1">IFERROR(__xludf.DUMMYFUNCTION("IMPORTRANGE(""https://docs.google.com/spreadsheets/d/1SX6NBoVAgQJ6U1MVXOaj8PK2l7WJ3RER9xtqwdhxkhw/edit?usp=sharing"",""ราชบุรี!M247"")"),0)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IFERROR(__xludf.DUMMYFUNCTION("IMPORTRANGE(""https://docs.google.com/spreadsheets/d/1SX6NBoVAgQJ6U1MVXOaj8PK2l7WJ3RER9xtqwdhxkhw/edit?usp=sharing"",""ราชบุรี!L248"")"),0)</f>
        <v>0</v>
      </c>
      <c r="M353" s="198"/>
      <c r="N353" s="198">
        <f ca="1">IFERROR(__xludf.DUMMYFUNCTION("IMPORTRANGE(""https://docs.google.com/spreadsheets/d/1SX6NBoVAgQJ6U1MVXOaj8PK2l7WJ3RER9xtqwdhxkhw/edit?usp=sharing"",""ราชบุรี!M248"")"),0)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IFERROR(__xludf.DUMMYFUNCTION("IMPORTRANGE(""https://docs.google.com/spreadsheets/d/1SX6NBoVAgQJ6U1MVXOaj8PK2l7WJ3RER9xtqwdhxkhw/edit?usp=sharing"",""ราชบุรี!L249"")"),0)</f>
        <v>0</v>
      </c>
      <c r="M354" s="198"/>
      <c r="N354" s="198">
        <f ca="1">IFERROR(__xludf.DUMMYFUNCTION("IMPORTRANGE(""https://docs.google.com/spreadsheets/d/1SX6NBoVAgQJ6U1MVXOaj8PK2l7WJ3RER9xtqwdhxkhw/edit?usp=sharing"",""ราชบุรี!M249"")"),0)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IFERROR(__xludf.DUMMYFUNCTION("IMPORTRANGE(""https://docs.google.com/spreadsheets/d/1SX6NBoVAgQJ6U1MVXOaj8PK2l7WJ3RER9xtqwdhxkhw/edit?usp=sharing"",""ราชบุรี!M250"")"),0)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IFERROR(__xludf.DUMMYFUNCTION("IMPORTRANGE(""https://docs.google.com/spreadsheets/d/1SX6NBoVAgQJ6U1MVXOaj8PK2l7WJ3RER9xtqwdhxkhw/edit?usp=sharing"",""ราชบุรี!M251"")"),0)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IFERROR(__xludf.DUMMYFUNCTION("IMPORTRANGE(""https://docs.google.com/spreadsheets/d/1SX6NBoVAgQJ6U1MVXOaj8PK2l7WJ3RER9xtqwdhxkhw/edit?usp=sharing"",""ราชบุรี!M252"")"),0)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IFERROR(__xludf.DUMMYFUNCTION("IMPORTRANGE(""https://docs.google.com/spreadsheets/d/1SX6NBoVAgQJ6U1MVXOaj8PK2l7WJ3RER9xtqwdhxkhw/edit?usp=sharing"",""ราชบุรี!M253"")"),0)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IFERROR(__xludf.DUMMYFUNCTION("IMPORTRANGE(""https://docs.google.com/spreadsheets/d/1SX6NBoVAgQJ6U1MVXOaj8PK2l7WJ3RER9xtqwdhxkhw/edit?usp=sharing"",""ราชบุรี!J255"")"),0)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IFERROR(__xludf.DUMMYFUNCTION("IMPORTRANGE(""https://docs.google.com/spreadsheets/d/1SX6NBoVAgQJ6U1MVXOaj8PK2l7WJ3RER9xtqwdhxkhw/edit?usp=sharing"",""ราชบุรี!J256"")"),0)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IFERROR(__xludf.DUMMYFUNCTION("IMPORTRANGE(""https://docs.google.com/spreadsheets/d/1SX6NBoVAgQJ6U1MVXOaj8PK2l7WJ3RER9xtqwdhxkhw/edit?usp=sharing"",""ราชบุรี!J257"")"),0)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IFERROR(__xludf.DUMMYFUNCTION("IMPORTRANGE(""https://docs.google.com/spreadsheets/d/1SX6NBoVAgQJ6U1MVXOaj8PK2l7WJ3RER9xtqwdhxkhw/edit?usp=sharing"",""ราชบุรี!J258"")"),0)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IFERROR(__xludf.DUMMYFUNCTION("IMPORTRANGE(""https://docs.google.com/spreadsheets/d/1SX6NBoVAgQJ6U1MVXOaj8PK2l7WJ3RER9xtqwdhxkhw/edit?usp=sharing"",""ราชบุรี!J166"")"),0)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IFERROR(__xludf.DUMMYFUNCTION("IMPORTRANGE(""https://docs.google.com/spreadsheets/d/1SX6NBoVAgQJ6U1MVXOaj8PK2l7WJ3RER9xtqwdhxkhw/edit?usp=sharing"",""ราชบุรี!J166"")"),0)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IFERROR(__xludf.DUMMYFUNCTION("IMPORTRANGE(""https://docs.google.com/spreadsheets/d/1SX6NBoVAgQJ6U1MVXOaj8PK2l7WJ3RER9xtqwdhxkhw/edit?usp=sharing"",""ราชบุรี!J166"")"),0)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IFERROR(__xludf.DUMMYFUNCTION("IMPORTRANGE(""https://docs.google.com/spreadsheets/d/1SX6NBoVAgQJ6U1MVXOaj8PK2l7WJ3RER9xtqwdhxkhw/edit?usp=sharing"",""ราชบุรี!J166"")"),0)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IFERROR(__xludf.DUMMYFUNCTION("IMPORTRANGE(""https://docs.google.com/spreadsheets/d/1SX6NBoVAgQJ6U1MVXOaj8PK2l7WJ3RER9xtqwdhxkhw/edit?usp=sharing"",""ราชบุรี!I263"")"),0)</f>
        <v>0</v>
      </c>
      <c r="J368" s="218">
        <f ca="1">IFERROR(__xludf.DUMMYFUNCTION("IMPORTRANGE(""https://docs.google.com/spreadsheets/d/1SX6NBoVAgQJ6U1MVXOaj8PK2l7WJ3RER9xtqwdhxkhw/edit?usp=sharing"",""ราชบุรี!J263"")"),0)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IFERROR(__xludf.DUMMYFUNCTION("IMPORTRANGE(""https://docs.google.com/spreadsheets/d/1SX6NBoVAgQJ6U1MVXOaj8PK2l7WJ3RER9xtqwdhxkhw/edit?usp=sharing"",""ราชบุรี!I164"")"),0)</f>
        <v>0</v>
      </c>
      <c r="J369" s="218">
        <f ca="1">IFERROR(__xludf.DUMMYFUNCTION("IMPORTRANGE(""https://docs.google.com/spreadsheets/d/1SX6NBoVAgQJ6U1MVXOaj8PK2l7WJ3RER9xtqwdhxkhw/edit?usp=sharing"",""ราชบุรี!J164"")"),0)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IFERROR(__xludf.DUMMYFUNCTION("IMPORTRANGE(""https://docs.google.com/spreadsheets/d/1SX6NBoVAgQJ6U1MVXOaj8PK2l7WJ3RER9xtqwdhxkhw/edit?usp=sharing"",""ราชบุรี!I265"")"),0)</f>
        <v>0</v>
      </c>
      <c r="J370" s="218">
        <f ca="1">IFERROR(__xludf.DUMMYFUNCTION("IMPORTRANGE(""https://docs.google.com/spreadsheets/d/1SX6NBoVAgQJ6U1MVXOaj8PK2l7WJ3RER9xtqwdhxkhw/edit?usp=sharing"",""ราชบุรี!J265"")"),0)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IFERROR(__xludf.DUMMYFUNCTION("IMPORTRANGE(""https://docs.google.com/spreadsheets/d/1SX6NBoVAgQJ6U1MVXOaj8PK2l7WJ3RER9xtqwdhxkhw/edit?usp=sharing"",""ราชบุรี!I164"")"),0)</f>
        <v>0</v>
      </c>
      <c r="J371" s="219">
        <f ca="1">IFERROR(__xludf.DUMMYFUNCTION("IMPORTRANGE(""https://docs.google.com/spreadsheets/d/1SX6NBoVAgQJ6U1MVXOaj8PK2l7WJ3RER9xtqwdhxkhw/edit?usp=sharing"",""ราชบุรี!J164"")"),0)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IFERROR(__xludf.DUMMYFUNCTION("IMPORTRANGE(""https://docs.google.com/spreadsheets/d/1SX6NBoVAgQJ6U1MVXOaj8PK2l7WJ3RER9xtqwdhxkhw/edit?usp=sharing"",""ราชบุรี!I267"")"),0)</f>
        <v>0</v>
      </c>
      <c r="J372" s="219">
        <f ca="1">IFERROR(__xludf.DUMMYFUNCTION("IMPORTRANGE(""https://docs.google.com/spreadsheets/d/1SX6NBoVAgQJ6U1MVXOaj8PK2l7WJ3RER9xtqwdhxkhw/edit?usp=sharing"",""ราชบุรี!J267"")"),0)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IFERROR(__xludf.DUMMYFUNCTION("IMPORTRANGE(""https://docs.google.com/spreadsheets/d/1SX6NBoVAgQJ6U1MVXOaj8PK2l7WJ3RER9xtqwdhxkhw/edit?usp=sharing"",""ราชบุรี!I164"")"),0)</f>
        <v>0</v>
      </c>
      <c r="J373" s="218">
        <f ca="1">IFERROR(__xludf.DUMMYFUNCTION("IMPORTRANGE(""https://docs.google.com/spreadsheets/d/1SX6NBoVAgQJ6U1MVXOaj8PK2l7WJ3RER9xtqwdhxkhw/edit?usp=sharing"",""ราชบุรี!J164"")"),0)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IFERROR(__xludf.DUMMYFUNCTION("IMPORTRANGE(""https://docs.google.com/spreadsheets/d/1SX6NBoVAgQJ6U1MVXOaj8PK2l7WJ3RER9xtqwdhxkhw/edit?usp=sharing"",""ราชบุรี!I164"")"),0)</f>
        <v>0</v>
      </c>
      <c r="J374" s="218">
        <f ca="1">IFERROR(__xludf.DUMMYFUNCTION("IMPORTRANGE(""https://docs.google.com/spreadsheets/d/1SX6NBoVAgQJ6U1MVXOaj8PK2l7WJ3RER9xtqwdhxkhw/edit?usp=sharing"",""ราชบุรี!J164"")"),0)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IFERROR(__xludf.DUMMYFUNCTION("IMPORTRANGE(""https://docs.google.com/spreadsheets/d/1SX6NBoVAgQJ6U1MVXOaj8PK2l7WJ3RER9xtqwdhxkhw/edit?usp=sharing"",""ราชบุรี!I270"")"),0)</f>
        <v>0</v>
      </c>
      <c r="J375" s="218">
        <f ca="1">IFERROR(__xludf.DUMMYFUNCTION("IMPORTRANGE(""https://docs.google.com/spreadsheets/d/1SX6NBoVAgQJ6U1MVXOaj8PK2l7WJ3RER9xtqwdhxkhw/edit?usp=sharing"",""ราชบุรี!J270"")"),0)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IFERROR(__xludf.DUMMYFUNCTION("IMPORTRANGE(""https://docs.google.com/spreadsheets/d/1SX6NBoVAgQJ6U1MVXOaj8PK2l7WJ3RER9xtqwdhxkhw/edit?usp=sharing"",""ราชบุรี!I271"")"),0)</f>
        <v>0</v>
      </c>
      <c r="J376" s="219">
        <f ca="1">IFERROR(__xludf.DUMMYFUNCTION("IMPORTRANGE(""https://docs.google.com/spreadsheets/d/1SX6NBoVAgQJ6U1MVXOaj8PK2l7WJ3RER9xtqwdhxkhw/edit?usp=sharing"",""ราชบุรี!J271"")"),0)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IFERROR(__xludf.DUMMYFUNCTION("IMPORTRANGE(""https://docs.google.com/spreadsheets/d/1SX6NBoVAgQJ6U1MVXOaj8PK2l7WJ3RER9xtqwdhxkhw/edit?usp=sharing"",""ราชบุรี!I272"")"),0)</f>
        <v>0</v>
      </c>
      <c r="J377" s="218">
        <f ca="1">IFERROR(__xludf.DUMMYFUNCTION("IMPORTRANGE(""https://docs.google.com/spreadsheets/d/1SX6NBoVAgQJ6U1MVXOaj8PK2l7WJ3RER9xtqwdhxkhw/edit?usp=sharing"",""ราชบุรี!J272"")"),0)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IFERROR(__xludf.DUMMYFUNCTION("IMPORTRANGE(""https://docs.google.com/spreadsheets/d/1SX6NBoVAgQJ6U1MVXOaj8PK2l7WJ3RER9xtqwdhxkhw/edit?usp=sharing"",""ราชบุรี!J273"")"),0)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IFERROR(__xludf.DUMMYFUNCTION("IMPORTRANGE(""https://docs.google.com/spreadsheets/d/1SX6NBoVAgQJ6U1MVXOaj8PK2l7WJ3RER9xtqwdhxkhw/edit?usp=sharing"",""ราชบุรี!J274"")"),0)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IFERROR(__xludf.DUMMYFUNCTION("IMPORTRANGE(""https://docs.google.com/spreadsheets/d/1SX6NBoVAgQJ6U1MVXOaj8PK2l7WJ3RER9xtqwdhxkhw/edit?usp=sharing"",""ราชบุรี!I275"")"),1000)</f>
        <v>1000</v>
      </c>
      <c r="J380" s="387">
        <f ca="1">IFERROR(__xludf.DUMMYFUNCTION("IMPORTRANGE(""https://docs.google.com/spreadsheets/d/1SX6NBoVAgQJ6U1MVXOaj8PK2l7WJ3RER9xtqwdhxkhw/edit?usp=sharing"",""ราชบุรี!J275"")"),0)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IFERROR(__xludf.DUMMYFUNCTION("IMPORTRANGE(""https://docs.google.com/spreadsheets/d/1SX6NBoVAgQJ6U1MVXOaj8PK2l7WJ3RER9xtqwdhxkhw/edit?usp=sharing"",""ราชบุรี!L275"")"),1028520)</f>
        <v>1028520</v>
      </c>
      <c r="M380" s="389"/>
      <c r="N380" s="389">
        <f ca="1">IFERROR(__xludf.DUMMYFUNCTION("IMPORTRANGE(""https://docs.google.com/spreadsheets/d/1SX6NBoVAgQJ6U1MVXOaj8PK2l7WJ3RER9xtqwdhxkhw/edit?usp=sharing"",""ราชบุรี!M275"")"),124017.97)</f>
        <v>124017.97</v>
      </c>
      <c r="O380" s="389">
        <f ca="1">+IF(L380&gt;0,N380*100/L380,0)</f>
        <v>12.057905534165597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IFERROR(__xludf.DUMMYFUNCTION("IMPORTRANGE(""https://docs.google.com/spreadsheets/d/1SX6NBoVAgQJ6U1MVXOaj8PK2l7WJ3RER9xtqwdhxkhw/edit?usp=sharing"",""ราชบุรี!I276"")"),100)</f>
        <v>100</v>
      </c>
      <c r="J381" s="387">
        <f ca="1">IFERROR(__xludf.DUMMYFUNCTION("IMPORTRANGE(""https://docs.google.com/spreadsheets/d/1SX6NBoVAgQJ6U1MVXOaj8PK2l7WJ3RER9xtqwdhxkhw/edit?usp=sharing"",""ราชบุรี!J276"")"),100)</f>
        <v>100</v>
      </c>
      <c r="K381" s="388">
        <f t="shared" ca="1" si="108"/>
        <v>100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IFERROR(__xludf.DUMMYFUNCTION("IMPORTRANGE(""https://docs.google.com/spreadsheets/d/1SX6NBoVAgQJ6U1MVXOaj8PK2l7WJ3RER9xtqwdhxkhw/edit?usp=sharing"",""ราชบุรี!L277"")"),0)</f>
        <v>0</v>
      </c>
      <c r="M382" s="196"/>
      <c r="N382" s="196">
        <f ca="1">IFERROR(__xludf.DUMMYFUNCTION("IMPORTRANGE(""https://docs.google.com/spreadsheets/d/1SX6NBoVAgQJ6U1MVXOaj8PK2l7WJ3RER9xtqwdhxkhw/edit?usp=sharing"",""ราชบุรี!M277"")"),0)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IFERROR(__xludf.DUMMYFUNCTION("IMPORTRANGE(""https://docs.google.com/spreadsheets/d/1SX6NBoVAgQJ6U1MVXOaj8PK2l7WJ3RER9xtqwdhxkhw/edit?usp=sharing"",""ราชบุรี!L278"")"),1028520)</f>
        <v>1028520</v>
      </c>
      <c r="M383" s="196"/>
      <c r="N383" s="196">
        <f ca="1">IFERROR(__xludf.DUMMYFUNCTION("IMPORTRANGE(""https://docs.google.com/spreadsheets/d/1SX6NBoVAgQJ6U1MVXOaj8PK2l7WJ3RER9xtqwdhxkhw/edit?usp=sharing"",""ราชบุรี!M278"")"),124017.97)</f>
        <v>124017.97</v>
      </c>
      <c r="O383" s="196">
        <f t="shared" ca="1" si="109"/>
        <v>12.057905534165597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IFERROR(__xludf.DUMMYFUNCTION("IMPORTRANGE(""https://docs.google.com/spreadsheets/d/1SX6NBoVAgQJ6U1MVXOaj8PK2l7WJ3RER9xtqwdhxkhw/edit?usp=sharing"",""ราชบุรี!L279"")"),0)</f>
        <v>0</v>
      </c>
      <c r="M384" s="198"/>
      <c r="N384" s="198">
        <f ca="1">IFERROR(__xludf.DUMMYFUNCTION("IMPORTRANGE(""https://docs.google.com/spreadsheets/d/1SX6NBoVAgQJ6U1MVXOaj8PK2l7WJ3RER9xtqwdhxkhw/edit?usp=sharing"",""ราชบุรี!M279"")"),0)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IFERROR(__xludf.DUMMYFUNCTION("IMPORTRANGE(""https://docs.google.com/spreadsheets/d/1SX6NBoVAgQJ6U1MVXOaj8PK2l7WJ3RER9xtqwdhxkhw/edit?usp=sharing"",""ราชบุรี!L280"")"),1028520)</f>
        <v>1028520</v>
      </c>
      <c r="M385" s="198"/>
      <c r="N385" s="198">
        <f ca="1">IFERROR(__xludf.DUMMYFUNCTION("IMPORTRANGE(""https://docs.google.com/spreadsheets/d/1SX6NBoVAgQJ6U1MVXOaj8PK2l7WJ3RER9xtqwdhxkhw/edit?usp=sharing"",""ราชบุรี!M280"")"),124017.97)</f>
        <v>124017.97</v>
      </c>
      <c r="O385" s="198">
        <f t="shared" ca="1" si="109"/>
        <v>12.057905534165597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IFERROR(__xludf.DUMMYFUNCTION("IMPORTRANGE(""https://docs.google.com/spreadsheets/d/1SX6NBoVAgQJ6U1MVXOaj8PK2l7WJ3RER9xtqwdhxkhw/edit?usp=sharing"",""ราชบุรี!M281"")"),97650)</f>
        <v>97650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IFERROR(__xludf.DUMMYFUNCTION("IMPORTRANGE(""https://docs.google.com/spreadsheets/d/1SX6NBoVAgQJ6U1MVXOaj8PK2l7WJ3RER9xtqwdhxkhw/edit?usp=sharing"",""ราชบุรี!M282"")"),0)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IFERROR(__xludf.DUMMYFUNCTION("IMPORTRANGE(""https://docs.google.com/spreadsheets/d/1SX6NBoVAgQJ6U1MVXOaj8PK2l7WJ3RER9xtqwdhxkhw/edit?usp=sharing"",""ราชบุรี!M283"")"),18200)</f>
        <v>18200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IFERROR(__xludf.DUMMYFUNCTION("IMPORTRANGE(""https://docs.google.com/spreadsheets/d/1SX6NBoVAgQJ6U1MVXOaj8PK2l7WJ3RER9xtqwdhxkhw/edit?usp=sharing"",""ราชบุรี!M284"")"),8167.97)</f>
        <v>8167.97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IFERROR(__xludf.DUMMYFUNCTION("IMPORTRANGE(""https://docs.google.com/spreadsheets/d/1SX6NBoVAgQJ6U1MVXOaj8PK2l7WJ3RER9xtqwdhxkhw/edit?usp=sharing"",""ราชบุรี!J286"")"),0)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IFERROR(__xludf.DUMMYFUNCTION("IMPORTRANGE(""https://docs.google.com/spreadsheets/d/1SX6NBoVAgQJ6U1MVXOaj8PK2l7WJ3RER9xtqwdhxkhw/edit?usp=sharing"",""ราชบุรี!J287"")"),1)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IFERROR(__xludf.DUMMYFUNCTION("IMPORTRANGE(""https://docs.google.com/spreadsheets/d/1SX6NBoVAgQJ6U1MVXOaj8PK2l7WJ3RER9xtqwdhxkhw/edit?usp=sharing"",""ราชบุรี!J288"")"),1)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IFERROR(__xludf.DUMMYFUNCTION("IMPORTRANGE(""https://docs.google.com/spreadsheets/d/1SX6NBoVAgQJ6U1MVXOaj8PK2l7WJ3RER9xtqwdhxkhw/edit?usp=sharing"",""ราชบุรี!J289"")"),1)</f>
        <v>1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IFERROR(__xludf.DUMMYFUNCTION("IMPORTRANGE(""https://docs.google.com/spreadsheets/d/1SX6NBoVAgQJ6U1MVXOaj8PK2l7WJ3RER9xtqwdhxkhw/edit?usp=sharing"",""ราชบุรี!I291"")"),100)</f>
        <v>100</v>
      </c>
      <c r="J396" s="219">
        <f ca="1">IFERROR(__xludf.DUMMYFUNCTION("IMPORTRANGE(""https://docs.google.com/spreadsheets/d/1SX6NBoVAgQJ6U1MVXOaj8PK2l7WJ3RER9xtqwdhxkhw/edit?usp=sharing"",""ราชบุรี!J291"")"),100)</f>
        <v>100</v>
      </c>
      <c r="K396" s="195">
        <f t="shared" ref="K396:K398" ca="1" si="110">IF(I396&gt;0,J396*100/I396,0)</f>
        <v>100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IFERROR(__xludf.DUMMYFUNCTION("IMPORTRANGE(""https://docs.google.com/spreadsheets/d/1SX6NBoVAgQJ6U1MVXOaj8PK2l7WJ3RER9xtqwdhxkhw/edit?usp=sharing"",""ราชบุรี!I292"")"),1000)</f>
        <v>1000</v>
      </c>
      <c r="J397" s="219">
        <f ca="1">IFERROR(__xludf.DUMMYFUNCTION("IMPORTRANGE(""https://docs.google.com/spreadsheets/d/1SX6NBoVAgQJ6U1MVXOaj8PK2l7WJ3RER9xtqwdhxkhw/edit?usp=sharing"",""ราชบุรี!J292"")"),0)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IFERROR(__xludf.DUMMYFUNCTION("IMPORTRANGE(""https://docs.google.com/spreadsheets/d/1SX6NBoVAgQJ6U1MVXOaj8PK2l7WJ3RER9xtqwdhxkhw/edit?usp=sharing"",""ราชบุรี!I293"")"),100)</f>
        <v>100</v>
      </c>
      <c r="J398" s="219">
        <f ca="1">IFERROR(__xludf.DUMMYFUNCTION("IMPORTRANGE(""https://docs.google.com/spreadsheets/d/1SX6NBoVAgQJ6U1MVXOaj8PK2l7WJ3RER9xtqwdhxkhw/edit?usp=sharing"",""ราชบุรี!J293"")"),0)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IFERROR(__xludf.DUMMYFUNCTION("IMPORTRANGE(""https://docs.google.com/spreadsheets/d/1SX6NBoVAgQJ6U1MVXOaj8PK2l7WJ3RER9xtqwdhxkhw/edit?usp=sharing"",""ราชบุรี!J294"")"),0)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IFERROR(__xludf.DUMMYFUNCTION("IMPORTRANGE(""https://docs.google.com/spreadsheets/d/1SX6NBoVAgQJ6U1MVXOaj8PK2l7WJ3RER9xtqwdhxkhw/edit?usp=sharing"",""ราชบุรี!J295"")"),0)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IFERROR(__xludf.DUMMYFUNCTION("IMPORTRANGE(""https://docs.google.com/spreadsheets/d/1SX6NBoVAgQJ6U1MVXOaj8PK2l7WJ3RER9xtqwdhxkhw/edit?usp=sharing"",""ราชบุรี!I296"")"),195)</f>
        <v>195</v>
      </c>
      <c r="J401" s="387">
        <f ca="1">IFERROR(__xludf.DUMMYFUNCTION("IMPORTRANGE(""https://docs.google.com/spreadsheets/d/1SX6NBoVAgQJ6U1MVXOaj8PK2l7WJ3RER9xtqwdhxkhw/edit?usp=sharing"",""ราชบุรี!J296"")"),0)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IFERROR(__xludf.DUMMYFUNCTION("IMPORTRANGE(""https://docs.google.com/spreadsheets/d/1SX6NBoVAgQJ6U1MVXOaj8PK2l7WJ3RER9xtqwdhxkhw/edit?usp=sharing"",""ราชบุรี!L296"")"),226530)</f>
        <v>226530</v>
      </c>
      <c r="M401" s="389"/>
      <c r="N401" s="389">
        <f ca="1">IFERROR(__xludf.DUMMYFUNCTION("IMPORTRANGE(""https://docs.google.com/spreadsheets/d/1SX6NBoVAgQJ6U1MVXOaj8PK2l7WJ3RER9xtqwdhxkhw/edit?usp=sharing"",""ราชบุรี!M296"")"),1544.72)</f>
        <v>1544.72</v>
      </c>
      <c r="O401" s="389">
        <f ca="1">+IF(L401&gt;0,N401*100/L401,0)</f>
        <v>0.68190526641062998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IFERROR(__xludf.DUMMYFUNCTION("IMPORTRANGE(""https://docs.google.com/spreadsheets/d/1SX6NBoVAgQJ6U1MVXOaj8PK2l7WJ3RER9xtqwdhxkhw/edit?usp=sharing"",""ราชบุรี!I297"")"),65)</f>
        <v>65</v>
      </c>
      <c r="J402" s="387">
        <f ca="1">IFERROR(__xludf.DUMMYFUNCTION("IMPORTRANGE(""https://docs.google.com/spreadsheets/d/1SX6NBoVAgQJ6U1MVXOaj8PK2l7WJ3RER9xtqwdhxkhw/edit?usp=sharing"",""ราชบุรี!J297"")"),0)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IFERROR(__xludf.DUMMYFUNCTION("IMPORTRANGE(""https://docs.google.com/spreadsheets/d/1SX6NBoVAgQJ6U1MVXOaj8PK2l7WJ3RER9xtqwdhxkhw/edit?usp=sharing"",""ราชบุรี!L298"")"),0)</f>
        <v>0</v>
      </c>
      <c r="M403" s="196"/>
      <c r="N403" s="198">
        <f ca="1">IFERROR(__xludf.DUMMYFUNCTION("IMPORTRANGE(""https://docs.google.com/spreadsheets/d/1SX6NBoVAgQJ6U1MVXOaj8PK2l7WJ3RER9xtqwdhxkhw/edit?usp=sharing"",""ราชบุรี!M298"")"),0)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IFERROR(__xludf.DUMMYFUNCTION("IMPORTRANGE(""https://docs.google.com/spreadsheets/d/1SX6NBoVAgQJ6U1MVXOaj8PK2l7WJ3RER9xtqwdhxkhw/edit?usp=sharing"",""ราชบุรี!L299"")"),226530)</f>
        <v>226530</v>
      </c>
      <c r="M404" s="196"/>
      <c r="N404" s="198">
        <f ca="1">IFERROR(__xludf.DUMMYFUNCTION("IMPORTRANGE(""https://docs.google.com/spreadsheets/d/1SX6NBoVAgQJ6U1MVXOaj8PK2l7WJ3RER9xtqwdhxkhw/edit?usp=sharing"",""ราชบุรี!M299"")"),1544.72)</f>
        <v>1544.72</v>
      </c>
      <c r="O404" s="198">
        <f t="shared" ca="1" si="112"/>
        <v>0.68190526641062998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IFERROR(__xludf.DUMMYFUNCTION("IMPORTRANGE(""https://docs.google.com/spreadsheets/d/1SX6NBoVAgQJ6U1MVXOaj8PK2l7WJ3RER9xtqwdhxkhw/edit?usp=sharing"",""ราชบุรี!L300"")"),0)</f>
        <v>0</v>
      </c>
      <c r="M405" s="198"/>
      <c r="N405" s="198">
        <f ca="1">IFERROR(__xludf.DUMMYFUNCTION("IMPORTRANGE(""https://docs.google.com/spreadsheets/d/1SX6NBoVAgQJ6U1MVXOaj8PK2l7WJ3RER9xtqwdhxkhw/edit?usp=sharing"",""ราชบุรี!M300"")"),0)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IFERROR(__xludf.DUMMYFUNCTION("IMPORTRANGE(""https://docs.google.com/spreadsheets/d/1SX6NBoVAgQJ6U1MVXOaj8PK2l7WJ3RER9xtqwdhxkhw/edit?usp=sharing"",""ราชบุรี!L301"")"),226530)</f>
        <v>226530</v>
      </c>
      <c r="M406" s="198"/>
      <c r="N406" s="198">
        <f ca="1">IFERROR(__xludf.DUMMYFUNCTION("IMPORTRANGE(""https://docs.google.com/spreadsheets/d/1SX6NBoVAgQJ6U1MVXOaj8PK2l7WJ3RER9xtqwdhxkhw/edit?usp=sharing"",""ราชบุรี!M301"")"),1544.72)</f>
        <v>1544.72</v>
      </c>
      <c r="O406" s="198">
        <f t="shared" ca="1" si="112"/>
        <v>0.68190526641062998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IFERROR(__xludf.DUMMYFUNCTION("IMPORTRANGE(""https://docs.google.com/spreadsheets/d/1SX6NBoVAgQJ6U1MVXOaj8PK2l7WJ3RER9xtqwdhxkhw/edit?usp=sharing"",""ราชบุรี!M302"")"),0)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IFERROR(__xludf.DUMMYFUNCTION("IMPORTRANGE(""https://docs.google.com/spreadsheets/d/1SX6NBoVAgQJ6U1MVXOaj8PK2l7WJ3RER9xtqwdhxkhw/edit?usp=sharing"",""ราชบุรี!M303"")"),0)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IFERROR(__xludf.DUMMYFUNCTION("IMPORTRANGE(""https://docs.google.com/spreadsheets/d/1SX6NBoVAgQJ6U1MVXOaj8PK2l7WJ3RER9xtqwdhxkhw/edit?usp=sharing"",""ราชบุรี!M304"")"),0)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IFERROR(__xludf.DUMMYFUNCTION("IMPORTRANGE(""https://docs.google.com/spreadsheets/d/1SX6NBoVAgQJ6U1MVXOaj8PK2l7WJ3RER9xtqwdhxkhw/edit?usp=sharing"",""ราชบุรี!M305"")"),1544.72)</f>
        <v>1544.72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IFERROR(__xludf.DUMMYFUNCTION("IMPORTRANGE(""https://docs.google.com/spreadsheets/d/1SX6NBoVAgQJ6U1MVXOaj8PK2l7WJ3RER9xtqwdhxkhw/edit?usp=sharing"",""ราชบุรี!J307"")"),0)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IFERROR(__xludf.DUMMYFUNCTION("IMPORTRANGE(""https://docs.google.com/spreadsheets/d/1SX6NBoVAgQJ6U1MVXOaj8PK2l7WJ3RER9xtqwdhxkhw/edit?usp=sharing"",""ราชบุรี!J308"")"),1)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IFERROR(__xludf.DUMMYFUNCTION("IMPORTRANGE(""https://docs.google.com/spreadsheets/d/1SX6NBoVAgQJ6U1MVXOaj8PK2l7WJ3RER9xtqwdhxkhw/edit?usp=sharing"",""ราชบุรี!J309"")"),0)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IFERROR(__xludf.DUMMYFUNCTION("IMPORTRANGE(""https://docs.google.com/spreadsheets/d/1SX6NBoVAgQJ6U1MVXOaj8PK2l7WJ3RER9xtqwdhxkhw/edit?usp=sharing"",""ราชบุรี!J310"")"),0)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IFERROR(__xludf.DUMMYFUNCTION("IMPORTRANGE(""https://docs.google.com/spreadsheets/d/1SX6NBoVAgQJ6U1MVXOaj8PK2l7WJ3RER9xtqwdhxkhw/edit?usp=sharing"",""ราชบุรี!I311"")"),65)</f>
        <v>65</v>
      </c>
      <c r="J416" s="230">
        <f ca="1">IFERROR(__xludf.DUMMYFUNCTION("IMPORTRANGE(""https://docs.google.com/spreadsheets/d/1SX6NBoVAgQJ6U1MVXOaj8PK2l7WJ3RER9xtqwdhxkhw/edit?usp=sharing"",""ราชบุรี!J311"")"),0)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IFERROR(__xludf.DUMMYFUNCTION("IMPORTRANGE(""https://docs.google.com/spreadsheets/d/1SX6NBoVAgQJ6U1MVXOaj8PK2l7WJ3RER9xtqwdhxkhw/edit?usp=sharing"",""ราชบุรี!I312"")"),30)</f>
        <v>30</v>
      </c>
      <c r="J417" s="406">
        <f ca="1">IFERROR(__xludf.DUMMYFUNCTION("IMPORTRANGE(""https://docs.google.com/spreadsheets/d/1SX6NBoVAgQJ6U1MVXOaj8PK2l7WJ3RER9xtqwdhxkhw/edit?usp=sharing"",""ราชบุรี!J312"")"),0)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IFERROR(__xludf.DUMMYFUNCTION("IMPORTRANGE(""https://docs.google.com/spreadsheets/d/1SX6NBoVAgQJ6U1MVXOaj8PK2l7WJ3RER9xtqwdhxkhw/edit?usp=sharing"",""ราชบุรี!I313"")"),90)</f>
        <v>90</v>
      </c>
      <c r="J418" s="407">
        <f ca="1">IFERROR(__xludf.DUMMYFUNCTION("IMPORTRANGE(""https://docs.google.com/spreadsheets/d/1SX6NBoVAgQJ6U1MVXOaj8PK2l7WJ3RER9xtqwdhxkhw/edit?usp=sharing"",""ราชบุรี!J313"")"),0)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IFERROR(__xludf.DUMMYFUNCTION("IMPORTRANGE(""https://docs.google.com/spreadsheets/d/1SX6NBoVAgQJ6U1MVXOaj8PK2l7WJ3RER9xtqwdhxkhw/edit?usp=sharing"",""ราชบุรี!I314"")"),30)</f>
        <v>30</v>
      </c>
      <c r="J419" s="302">
        <f ca="1">IFERROR(__xludf.DUMMYFUNCTION("IMPORTRANGE(""https://docs.google.com/spreadsheets/d/1SX6NBoVAgQJ6U1MVXOaj8PK2l7WJ3RER9xtqwdhxkhw/edit?usp=sharing"",""ราชบุรี!J314"")"),0)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IFERROR(__xludf.DUMMYFUNCTION("IMPORTRANGE(""https://docs.google.com/spreadsheets/d/1SX6NBoVAgQJ6U1MVXOaj8PK2l7WJ3RER9xtqwdhxkhw/edit?usp=sharing"",""ราชบุรี!I315"")"),30)</f>
        <v>30</v>
      </c>
      <c r="J420" s="302">
        <f ca="1">IFERROR(__xludf.DUMMYFUNCTION("IMPORTRANGE(""https://docs.google.com/spreadsheets/d/1SX6NBoVAgQJ6U1MVXOaj8PK2l7WJ3RER9xtqwdhxkhw/edit?usp=sharing"",""ราชบุรี!J315"")"),0)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IFERROR(__xludf.DUMMYFUNCTION("IMPORTRANGE(""https://docs.google.com/spreadsheets/d/1SX6NBoVAgQJ6U1MVXOaj8PK2l7WJ3RER9xtqwdhxkhw/edit?usp=sharing"",""ราชบุรี!I316"")"),25)</f>
        <v>25</v>
      </c>
      <c r="J421" s="406">
        <f ca="1">IFERROR(__xludf.DUMMYFUNCTION("IMPORTRANGE(""https://docs.google.com/spreadsheets/d/1SX6NBoVAgQJ6U1MVXOaj8PK2l7WJ3RER9xtqwdhxkhw/edit?usp=sharing"",""ราชบุรี!J316"")"),0)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IFERROR(__xludf.DUMMYFUNCTION("IMPORTRANGE(""https://docs.google.com/spreadsheets/d/1SX6NBoVAgQJ6U1MVXOaj8PK2l7WJ3RER9xtqwdhxkhw/edit?usp=sharing"",""ราชบุรี!I317"")"),75)</f>
        <v>75</v>
      </c>
      <c r="J422" s="407">
        <f ca="1">IFERROR(__xludf.DUMMYFUNCTION("IMPORTRANGE(""https://docs.google.com/spreadsheets/d/1SX6NBoVAgQJ6U1MVXOaj8PK2l7WJ3RER9xtqwdhxkhw/edit?usp=sharing"",""ราชบุรี!J317"")"),0)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IFERROR(__xludf.DUMMYFUNCTION("IMPORTRANGE(""https://docs.google.com/spreadsheets/d/1SX6NBoVAgQJ6U1MVXOaj8PK2l7WJ3RER9xtqwdhxkhw/edit?usp=sharing"",""ราชบุรี!I318"")"),25)</f>
        <v>25</v>
      </c>
      <c r="J423" s="302">
        <f ca="1">IFERROR(__xludf.DUMMYFUNCTION("IMPORTRANGE(""https://docs.google.com/spreadsheets/d/1SX6NBoVAgQJ6U1MVXOaj8PK2l7WJ3RER9xtqwdhxkhw/edit?usp=sharing"",""ราชบุรี!J318"")"),0)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IFERROR(__xludf.DUMMYFUNCTION("IMPORTRANGE(""https://docs.google.com/spreadsheets/d/1SX6NBoVAgQJ6U1MVXOaj8PK2l7WJ3RER9xtqwdhxkhw/edit?usp=sharing"",""ราชบุรี!I319"")"),25)</f>
        <v>25</v>
      </c>
      <c r="J424" s="302">
        <f ca="1">IFERROR(__xludf.DUMMYFUNCTION("IMPORTRANGE(""https://docs.google.com/spreadsheets/d/1SX6NBoVAgQJ6U1MVXOaj8PK2l7WJ3RER9xtqwdhxkhw/edit?usp=sharing"",""ราชบุรี!J319"")"),0)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IFERROR(__xludf.DUMMYFUNCTION("IMPORTRANGE(""https://docs.google.com/spreadsheets/d/1SX6NBoVAgQJ6U1MVXOaj8PK2l7WJ3RER9xtqwdhxkhw/edit?usp=sharing"",""ราชบุรี!I320"")"),25)</f>
        <v>25</v>
      </c>
      <c r="J425" s="302">
        <f ca="1">IFERROR(__xludf.DUMMYFUNCTION("IMPORTRANGE(""https://docs.google.com/spreadsheets/d/1SX6NBoVAgQJ6U1MVXOaj8PK2l7WJ3RER9xtqwdhxkhw/edit?usp=sharing"",""ราชบุรี!J320"")"),0)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IFERROR(__xludf.DUMMYFUNCTION("IMPORTRANGE(""https://docs.google.com/spreadsheets/d/1SX6NBoVAgQJ6U1MVXOaj8PK2l7WJ3RER9xtqwdhxkhw/edit?usp=sharing"",""ราชบุรี!I321"")"),10)</f>
        <v>10</v>
      </c>
      <c r="J426" s="406">
        <f ca="1">IFERROR(__xludf.DUMMYFUNCTION("IMPORTRANGE(""https://docs.google.com/spreadsheets/d/1SX6NBoVAgQJ6U1MVXOaj8PK2l7WJ3RER9xtqwdhxkhw/edit?usp=sharing"",""ราชบุรี!J321"")"),0)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IFERROR(__xludf.DUMMYFUNCTION("IMPORTRANGE(""https://docs.google.com/spreadsheets/d/1SX6NBoVAgQJ6U1MVXOaj8PK2l7WJ3RER9xtqwdhxkhw/edit?usp=sharing"",""ราชบุรี!I322"")"),30)</f>
        <v>30</v>
      </c>
      <c r="J427" s="407">
        <f ca="1">IFERROR(__xludf.DUMMYFUNCTION("IMPORTRANGE(""https://docs.google.com/spreadsheets/d/1SX6NBoVAgQJ6U1MVXOaj8PK2l7WJ3RER9xtqwdhxkhw/edit?usp=sharing"",""ราชบุรี!J322"")"),0)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IFERROR(__xludf.DUMMYFUNCTION("IMPORTRANGE(""https://docs.google.com/spreadsheets/d/1SX6NBoVAgQJ6U1MVXOaj8PK2l7WJ3RER9xtqwdhxkhw/edit?usp=sharing"",""ราชบุรี!I323"")"),10)</f>
        <v>10</v>
      </c>
      <c r="J428" s="302">
        <f ca="1">IFERROR(__xludf.DUMMYFUNCTION("IMPORTRANGE(""https://docs.google.com/spreadsheets/d/1SX6NBoVAgQJ6U1MVXOaj8PK2l7WJ3RER9xtqwdhxkhw/edit?usp=sharing"",""ราชบุรี!J323"")"),0)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IFERROR(__xludf.DUMMYFUNCTION("IMPORTRANGE(""https://docs.google.com/spreadsheets/d/1SX6NBoVAgQJ6U1MVXOaj8PK2l7WJ3RER9xtqwdhxkhw/edit?usp=sharing"",""ราชบุรี!I324"")"),10)</f>
        <v>10</v>
      </c>
      <c r="J429" s="302">
        <f ca="1">IFERROR(__xludf.DUMMYFUNCTION("IMPORTRANGE(""https://docs.google.com/spreadsheets/d/1SX6NBoVAgQJ6U1MVXOaj8PK2l7WJ3RER9xtqwdhxkhw/edit?usp=sharing"",""ราชบุรี!J324"")"),0)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IFERROR(__xludf.DUMMYFUNCTION("IMPORTRANGE(""https://docs.google.com/spreadsheets/d/1SX6NBoVAgQJ6U1MVXOaj8PK2l7WJ3RER9xtqwdhxkhw/edit?usp=sharing"",""ราชบุรี!I325"")"),55)</f>
        <v>55</v>
      </c>
      <c r="J430" s="406">
        <f ca="1">IFERROR(__xludf.DUMMYFUNCTION("IMPORTRANGE(""https://docs.google.com/spreadsheets/d/1SX6NBoVAgQJ6U1MVXOaj8PK2l7WJ3RER9xtqwdhxkhw/edit?usp=sharing"",""ราชบุรี!J325"")"),0)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IFERROR(__xludf.DUMMYFUNCTION("IMPORTRANGE(""https://docs.google.com/spreadsheets/d/1SX6NBoVAgQJ6U1MVXOaj8PK2l7WJ3RER9xtqwdhxkhw/edit?usp=sharing"",""ราชบุรี!I326"")"),30)</f>
        <v>30</v>
      </c>
      <c r="J431" s="302">
        <f ca="1">IFERROR(__xludf.DUMMYFUNCTION("IMPORTRANGE(""https://docs.google.com/spreadsheets/d/1SX6NBoVAgQJ6U1MVXOaj8PK2l7WJ3RER9xtqwdhxkhw/edit?usp=sharing"",""ราชบุรี!J326"")"),0)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IFERROR(__xludf.DUMMYFUNCTION("IMPORTRANGE(""https://docs.google.com/spreadsheets/d/1SX6NBoVAgQJ6U1MVXOaj8PK2l7WJ3RER9xtqwdhxkhw/edit?usp=sharing"",""ราชบุรี!I327"")"),25)</f>
        <v>25</v>
      </c>
      <c r="J432" s="302">
        <f ca="1">IFERROR(__xludf.DUMMYFUNCTION("IMPORTRANGE(""https://docs.google.com/spreadsheets/d/1SX6NBoVAgQJ6U1MVXOaj8PK2l7WJ3RER9xtqwdhxkhw/edit?usp=sharing"",""ราชบุรี!J327"")"),0)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IFERROR(__xludf.DUMMYFUNCTION("IMPORTRANGE(""https://docs.google.com/spreadsheets/d/1SX6NBoVAgQJ6U1MVXOaj8PK2l7WJ3RER9xtqwdhxkhw/edit?usp=sharing"",""ราชบุรี!J328"")"),0)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IFERROR(__xludf.DUMMYFUNCTION("IMPORTRANGE(""https://docs.google.com/spreadsheets/d/1SX6NBoVAgQJ6U1MVXOaj8PK2l7WJ3RER9xtqwdhxkhw/edit?usp=sharing"",""ราชบุรี!J329"")"),0)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IFERROR(__xludf.DUMMYFUNCTION("IMPORTRANGE(""https://docs.google.com/spreadsheets/d/1SX6NBoVAgQJ6U1MVXOaj8PK2l7WJ3RER9xtqwdhxkhw/edit?usp=sharing"",""ราชบุรี!I330"")"),20)</f>
        <v>20</v>
      </c>
      <c r="J435" s="420">
        <f ca="1">IFERROR(__xludf.DUMMYFUNCTION("IMPORTRANGE(""https://docs.google.com/spreadsheets/d/1SX6NBoVAgQJ6U1MVXOaj8PK2l7WJ3RER9xtqwdhxkhw/edit?usp=sharing"",""ราชบุรี!J330"")"),0)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IFERROR(__xludf.DUMMYFUNCTION("IMPORTRANGE(""https://docs.google.com/spreadsheets/d/1SX6NBoVAgQJ6U1MVXOaj8PK2l7WJ3RER9xtqwdhxkhw/edit?usp=sharing"",""ราชบุรี!L330"")"),95000)</f>
        <v>95000</v>
      </c>
      <c r="M435" s="422"/>
      <c r="N435" s="422">
        <f ca="1">IFERROR(__xludf.DUMMYFUNCTION("IMPORTRANGE(""https://docs.google.com/spreadsheets/d/1SX6NBoVAgQJ6U1MVXOaj8PK2l7WJ3RER9xtqwdhxkhw/edit?usp=sharing"",""ราชบุรี!M330"")"),0)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IFERROR(__xludf.DUMMYFUNCTION("IMPORTRANGE(""https://docs.google.com/spreadsheets/d/1SX6NBoVAgQJ6U1MVXOaj8PK2l7WJ3RER9xtqwdhxkhw/edit?usp=sharing"",""ราชบุรี!L331"")"),0)</f>
        <v>0</v>
      </c>
      <c r="M436" s="196"/>
      <c r="N436" s="198">
        <f ca="1">IFERROR(__xludf.DUMMYFUNCTION("IMPORTRANGE(""https://docs.google.com/spreadsheets/d/1SX6NBoVAgQJ6U1MVXOaj8PK2l7WJ3RER9xtqwdhxkhw/edit?usp=sharing"",""ราชบุรี!M331"")"),0)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IFERROR(__xludf.DUMMYFUNCTION("IMPORTRANGE(""https://docs.google.com/spreadsheets/d/1SX6NBoVAgQJ6U1MVXOaj8PK2l7WJ3RER9xtqwdhxkhw/edit?usp=sharing"",""ราชบุรี!L332"")"),95000)</f>
        <v>95000</v>
      </c>
      <c r="M437" s="196"/>
      <c r="N437" s="198">
        <f ca="1">IFERROR(__xludf.DUMMYFUNCTION("IMPORTRANGE(""https://docs.google.com/spreadsheets/d/1SX6NBoVAgQJ6U1MVXOaj8PK2l7WJ3RER9xtqwdhxkhw/edit?usp=sharing"",""ราชบุรี!M332"")"),0)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IFERROR(__xludf.DUMMYFUNCTION("IMPORTRANGE(""https://docs.google.com/spreadsheets/d/1SX6NBoVAgQJ6U1MVXOaj8PK2l7WJ3RER9xtqwdhxkhw/edit?usp=sharing"",""ราชบุรี!L333"")"),0)</f>
        <v>0</v>
      </c>
      <c r="M438" s="198"/>
      <c r="N438" s="198">
        <f ca="1">IFERROR(__xludf.DUMMYFUNCTION("IMPORTRANGE(""https://docs.google.com/spreadsheets/d/1SX6NBoVAgQJ6U1MVXOaj8PK2l7WJ3RER9xtqwdhxkhw/edit?usp=sharing"",""ราชบุรี!M333"")"),0)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IFERROR(__xludf.DUMMYFUNCTION("IMPORTRANGE(""https://docs.google.com/spreadsheets/d/1SX6NBoVAgQJ6U1MVXOaj8PK2l7WJ3RER9xtqwdhxkhw/edit?usp=sharing"",""ราชบุรี!L334"")"),95000)</f>
        <v>95000</v>
      </c>
      <c r="M439" s="198"/>
      <c r="N439" s="198">
        <f ca="1">IFERROR(__xludf.DUMMYFUNCTION("IMPORTRANGE(""https://docs.google.com/spreadsheets/d/1SX6NBoVAgQJ6U1MVXOaj8PK2l7WJ3RER9xtqwdhxkhw/edit?usp=sharing"",""ราชบุรี!M334"")"),0)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IFERROR(__xludf.DUMMYFUNCTION("IMPORTRANGE(""https://docs.google.com/spreadsheets/d/1SX6NBoVAgQJ6U1MVXOaj8PK2l7WJ3RER9xtqwdhxkhw/edit?usp=sharing"",""ราชบุรี!M335"")"),0)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IFERROR(__xludf.DUMMYFUNCTION("IMPORTRANGE(""https://docs.google.com/spreadsheets/d/1SX6NBoVAgQJ6U1MVXOaj8PK2l7WJ3RER9xtqwdhxkhw/edit?usp=sharing"",""ราชบุรี!M336"")"),0)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IFERROR(__xludf.DUMMYFUNCTION("IMPORTRANGE(""https://docs.google.com/spreadsheets/d/1SX6NBoVAgQJ6U1MVXOaj8PK2l7WJ3RER9xtqwdhxkhw/edit?usp=sharing"",""ราชบุรี!M337"")"),0)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IFERROR(__xludf.DUMMYFUNCTION("IMPORTRANGE(""https://docs.google.com/spreadsheets/d/1SX6NBoVAgQJ6U1MVXOaj8PK2l7WJ3RER9xtqwdhxkhw/edit?usp=sharing"",""ราชบุรี!M338"")"),0)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IFERROR(__xludf.DUMMYFUNCTION("IMPORTRANGE(""https://docs.google.com/spreadsheets/d/1SX6NBoVAgQJ6U1MVXOaj8PK2l7WJ3RER9xtqwdhxkhw/edit?usp=sharing"",""ราชบุรี!J340"")"),0)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IFERROR(__xludf.DUMMYFUNCTION("IMPORTRANGE(""https://docs.google.com/spreadsheets/d/1SX6NBoVAgQJ6U1MVXOaj8PK2l7WJ3RER9xtqwdhxkhw/edit?usp=sharing"",""ราชบุรี!J341"")"),1)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IFERROR(__xludf.DUMMYFUNCTION("IMPORTRANGE(""https://docs.google.com/spreadsheets/d/1SX6NBoVAgQJ6U1MVXOaj8PK2l7WJ3RER9xtqwdhxkhw/edit?usp=sharing"",""ราชบุรี!J342"")"),0)</f>
        <v>0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IFERROR(__xludf.DUMMYFUNCTION("IMPORTRANGE(""https://docs.google.com/spreadsheets/d/1SX6NBoVAgQJ6U1MVXOaj8PK2l7WJ3RER9xtqwdhxkhw/edit?usp=sharing"",""ราชบุรี!J343"")"),0)</f>
        <v>0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IFERROR(__xludf.DUMMYFUNCTION("IMPORTRANGE(""https://docs.google.com/spreadsheets/d/1SX6NBoVAgQJ6U1MVXOaj8PK2l7WJ3RER9xtqwdhxkhw/edit?usp=sharing"",""ราชบุรี!I344"")"),20)</f>
        <v>20</v>
      </c>
      <c r="J449" s="230">
        <f ca="1">IFERROR(__xludf.DUMMYFUNCTION("IMPORTRANGE(""https://docs.google.com/spreadsheets/d/1SX6NBoVAgQJ6U1MVXOaj8PK2l7WJ3RER9xtqwdhxkhw/edit?usp=sharing"",""ราชบุรี!J344"")"),0)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IFERROR(__xludf.DUMMYFUNCTION("IMPORTRANGE(""https://docs.google.com/spreadsheets/d/1SX6NBoVAgQJ6U1MVXOaj8PK2l7WJ3RER9xtqwdhxkhw/edit?usp=sharing"",""ราชบุรี!I345"")"),20)</f>
        <v>20</v>
      </c>
      <c r="J450" s="219">
        <f ca="1">IFERROR(__xludf.DUMMYFUNCTION("IMPORTRANGE(""https://docs.google.com/spreadsheets/d/1SX6NBoVAgQJ6U1MVXOaj8PK2l7WJ3RER9xtqwdhxkhw/edit?usp=sharing"",""ราชบุรี!J345"")"),0)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IFERROR(__xludf.DUMMYFUNCTION("IMPORTRANGE(""https://docs.google.com/spreadsheets/d/1SX6NBoVAgQJ6U1MVXOaj8PK2l7WJ3RER9xtqwdhxkhw/edit?usp=sharing"",""ราชบุรี!I346"")"),0)</f>
        <v>0</v>
      </c>
      <c r="J451" s="218">
        <f ca="1">IFERROR(__xludf.DUMMYFUNCTION("IMPORTRANGE(""https://docs.google.com/spreadsheets/d/1SX6NBoVAgQJ6U1MVXOaj8PK2l7WJ3RER9xtqwdhxkhw/edit?usp=sharing"",""ราชบุรี!J346"")"),0)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IFERROR(__xludf.DUMMYFUNCTION("IMPORTRANGE(""https://docs.google.com/spreadsheets/d/1SX6NBoVAgQJ6U1MVXOaj8PK2l7WJ3RER9xtqwdhxkhw/edit?usp=sharing"",""ราชบุรี!I347"")"),0)</f>
        <v>0</v>
      </c>
      <c r="J452" s="218">
        <f ca="1">IFERROR(__xludf.DUMMYFUNCTION("IMPORTRANGE(""https://docs.google.com/spreadsheets/d/1SX6NBoVAgQJ6U1MVXOaj8PK2l7WJ3RER9xtqwdhxkhw/edit?usp=sharing"",""ราชบุรี!J347"")"),0)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IFERROR(__xludf.DUMMYFUNCTION("IMPORTRANGE(""https://docs.google.com/spreadsheets/d/1SX6NBoVAgQJ6U1MVXOaj8PK2l7WJ3RER9xtqwdhxkhw/edit?usp=sharing"",""ราชบุรี!J348"")"),0)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IFERROR(__xludf.DUMMYFUNCTION("IMPORTRANGE(""https://docs.google.com/spreadsheets/d/1SX6NBoVAgQJ6U1MVXOaj8PK2l7WJ3RER9xtqwdhxkhw/edit?usp=sharing"",""ราชบุรี!J349"")"),0)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IFERROR(__xludf.DUMMYFUNCTION("IMPORTRANGE(""https://docs.google.com/spreadsheets/d/1SX6NBoVAgQJ6U1MVXOaj8PK2l7WJ3RER9xtqwdhxkhw/edit?usp=sharing"",""ราชบุรี!I350"")"),0)</f>
        <v>0</v>
      </c>
      <c r="J455" s="387">
        <f ca="1">IFERROR(__xludf.DUMMYFUNCTION("IMPORTRANGE(""https://docs.google.com/spreadsheets/d/1SX6NBoVAgQJ6U1MVXOaj8PK2l7WJ3RER9xtqwdhxkhw/edit?usp=sharing"",""ราชบุรี!J350"")"),0)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IFERROR(__xludf.DUMMYFUNCTION("IMPORTRANGE(""https://docs.google.com/spreadsheets/d/1SX6NBoVAgQJ6U1MVXOaj8PK2l7WJ3RER9xtqwdhxkhw/edit?usp=sharing"",""ราชบุรี!L350"")"),79312)</f>
        <v>79312</v>
      </c>
      <c r="M455" s="389"/>
      <c r="N455" s="389">
        <f ca="1">IFERROR(__xludf.DUMMYFUNCTION("IMPORTRANGE(""https://docs.google.com/spreadsheets/d/1SX6NBoVAgQJ6U1MVXOaj8PK2l7WJ3RER9xtqwdhxkhw/edit?usp=sharing"",""ราชบุรี!M350"")"),5400)</f>
        <v>5400</v>
      </c>
      <c r="O455" s="389">
        <f t="shared" ref="O455:O459" ca="1" si="116">+IF(L455&gt;0,N455*100/L455,0)</f>
        <v>6.8085535606213439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IFERROR(__xludf.DUMMYFUNCTION("IMPORTRANGE(""https://docs.google.com/spreadsheets/d/1SX6NBoVAgQJ6U1MVXOaj8PK2l7WJ3RER9xtqwdhxkhw/edit?usp=sharing"",""ราชบุรี!L351"")"),0)</f>
        <v>0</v>
      </c>
      <c r="M456" s="196"/>
      <c r="N456" s="198">
        <f ca="1">IFERROR(__xludf.DUMMYFUNCTION("IMPORTRANGE(""https://docs.google.com/spreadsheets/d/1SX6NBoVAgQJ6U1MVXOaj8PK2l7WJ3RER9xtqwdhxkhw/edit?usp=sharing"",""ราชบุรี!M351"")"),0)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IFERROR(__xludf.DUMMYFUNCTION("IMPORTRANGE(""https://docs.google.com/spreadsheets/d/1SX6NBoVAgQJ6U1MVXOaj8PK2l7WJ3RER9xtqwdhxkhw/edit?usp=sharing"",""ราชบุรี!L352"")"),79312)</f>
        <v>79312</v>
      </c>
      <c r="M457" s="196"/>
      <c r="N457" s="198">
        <f ca="1">IFERROR(__xludf.DUMMYFUNCTION("IMPORTRANGE(""https://docs.google.com/spreadsheets/d/1SX6NBoVAgQJ6U1MVXOaj8PK2l7WJ3RER9xtqwdhxkhw/edit?usp=sharing"",""ราชบุรี!M352"")"),5400)</f>
        <v>5400</v>
      </c>
      <c r="O457" s="198">
        <f t="shared" ca="1" si="116"/>
        <v>6.8085535606213439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IFERROR(__xludf.DUMMYFUNCTION("IMPORTRANGE(""https://docs.google.com/spreadsheets/d/1SX6NBoVAgQJ6U1MVXOaj8PK2l7WJ3RER9xtqwdhxkhw/edit?usp=sharing"",""ราชบุรี!L353"")"),0)</f>
        <v>0</v>
      </c>
      <c r="M458" s="198"/>
      <c r="N458" s="198">
        <f ca="1">IFERROR(__xludf.DUMMYFUNCTION("IMPORTRANGE(""https://docs.google.com/spreadsheets/d/1SX6NBoVAgQJ6U1MVXOaj8PK2l7WJ3RER9xtqwdhxkhw/edit?usp=sharing"",""ราชบุรี!M353"")"),0)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IFERROR(__xludf.DUMMYFUNCTION("IMPORTRANGE(""https://docs.google.com/spreadsheets/d/1SX6NBoVAgQJ6U1MVXOaj8PK2l7WJ3RER9xtqwdhxkhw/edit?usp=sharing"",""ราชบุรี!L354"")"),79312)</f>
        <v>79312</v>
      </c>
      <c r="M459" s="198"/>
      <c r="N459" s="198">
        <f ca="1">IFERROR(__xludf.DUMMYFUNCTION("IMPORTRANGE(""https://docs.google.com/spreadsheets/d/1SX6NBoVAgQJ6U1MVXOaj8PK2l7WJ3RER9xtqwdhxkhw/edit?usp=sharing"",""ราชบุรี!M354"")"),5400)</f>
        <v>5400</v>
      </c>
      <c r="O459" s="198">
        <f t="shared" ca="1" si="116"/>
        <v>6.8085535606213439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IFERROR(__xludf.DUMMYFUNCTION("IMPORTRANGE(""https://docs.google.com/spreadsheets/d/1SX6NBoVAgQJ6U1MVXOaj8PK2l7WJ3RER9xtqwdhxkhw/edit?usp=sharing"",""ราชบุรี!M355"")"),0)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IFERROR(__xludf.DUMMYFUNCTION("IMPORTRANGE(""https://docs.google.com/spreadsheets/d/1SX6NBoVAgQJ6U1MVXOaj8PK2l7WJ3RER9xtqwdhxkhw/edit?usp=sharing"",""ราชบุรี!M356"")"),0)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IFERROR(__xludf.DUMMYFUNCTION("IMPORTRANGE(""https://docs.google.com/spreadsheets/d/1SX6NBoVAgQJ6U1MVXOaj8PK2l7WJ3RER9xtqwdhxkhw/edit?usp=sharing"",""ราชบุรี!M357"")"),0)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IFERROR(__xludf.DUMMYFUNCTION("IMPORTRANGE(""https://docs.google.com/spreadsheets/d/1SX6NBoVAgQJ6U1MVXOaj8PK2l7WJ3RER9xtqwdhxkhw/edit?usp=sharing"",""ราชบุรี!M358"")"),5400)</f>
        <v>5400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IFERROR(__xludf.DUMMYFUNCTION("IMPORTRANGE(""https://docs.google.com/spreadsheets/d/1SX6NBoVAgQJ6U1MVXOaj8PK2l7WJ3RER9xtqwdhxkhw/edit?usp=sharing"",""ราชบุรี!I359"")"),0)</f>
        <v>0</v>
      </c>
      <c r="J464" s="291">
        <f ca="1">IFERROR(__xludf.DUMMYFUNCTION("IMPORTRANGE(""https://docs.google.com/spreadsheets/d/1SX6NBoVAgQJ6U1MVXOaj8PK2l7WJ3RER9xtqwdhxkhw/edit?usp=sharing"",""ราชบุรี!J359"")"),0)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IFERROR(__xludf.DUMMYFUNCTION("IMPORTRANGE(""https://docs.google.com/spreadsheets/d/1SX6NBoVAgQJ6U1MVXOaj8PK2l7WJ3RER9xtqwdhxkhw/edit?usp=sharing"",""ราชบุรี!I360"")"),0)</f>
        <v>0</v>
      </c>
      <c r="J465" s="428">
        <f ca="1">IFERROR(__xludf.DUMMYFUNCTION("IMPORTRANGE(""https://docs.google.com/spreadsheets/d/1SX6NBoVAgQJ6U1MVXOaj8PK2l7WJ3RER9xtqwdhxkhw/edit?usp=sharing"",""ราชบุรี!J360"")"),0)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IFERROR(__xludf.DUMMYFUNCTION("IMPORTRANGE(""https://docs.google.com/spreadsheets/d/1SX6NBoVAgQJ6U1MVXOaj8PK2l7WJ3RER9xtqwdhxkhw/edit?usp=sharing"",""ราชบุรี!I361"")"),0)</f>
        <v>0</v>
      </c>
      <c r="J466" s="428">
        <f ca="1">IFERROR(__xludf.DUMMYFUNCTION("IMPORTRANGE(""https://docs.google.com/spreadsheets/d/1SX6NBoVAgQJ6U1MVXOaj8PK2l7WJ3RER9xtqwdhxkhw/edit?usp=sharing"",""ราชบุรี!J361"")"),0)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IFERROR(__xludf.DUMMYFUNCTION("IMPORTRANGE(""https://docs.google.com/spreadsheets/d/1SX6NBoVAgQJ6U1MVXOaj8PK2l7WJ3RER9xtqwdhxkhw/edit?usp=sharing"",""ราชบุรี!I362"")"),0)</f>
        <v>0</v>
      </c>
      <c r="J467" s="219">
        <f ca="1">IFERROR(__xludf.DUMMYFUNCTION("IMPORTRANGE(""https://docs.google.com/spreadsheets/d/1SX6NBoVAgQJ6U1MVXOaj8PK2l7WJ3RER9xtqwdhxkhw/edit?usp=sharing"",""ราชบุรี!J362"")"),0)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IFERROR(__xludf.DUMMYFUNCTION("IMPORTRANGE(""https://docs.google.com/spreadsheets/d/1SX6NBoVAgQJ6U1MVXOaj8PK2l7WJ3RER9xtqwdhxkhw/edit?usp=sharing"",""ราชบุรี!I363"")"),0)</f>
        <v>0</v>
      </c>
      <c r="J468" s="219">
        <f ca="1">IFERROR(__xludf.DUMMYFUNCTION("IMPORTRANGE(""https://docs.google.com/spreadsheets/d/1SX6NBoVAgQJ6U1MVXOaj8PK2l7WJ3RER9xtqwdhxkhw/edit?usp=sharing"",""ราชบุรี!J363"")"),0)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IFERROR(__xludf.DUMMYFUNCTION("IMPORTRANGE(""https://docs.google.com/spreadsheets/d/1SX6NBoVAgQJ6U1MVXOaj8PK2l7WJ3RER9xtqwdhxkhw/edit?usp=sharing"",""ราชบุรี!I364"")"),0)</f>
        <v>0</v>
      </c>
      <c r="J469" s="219">
        <f ca="1">IFERROR(__xludf.DUMMYFUNCTION("IMPORTRANGE(""https://docs.google.com/spreadsheets/d/1SX6NBoVAgQJ6U1MVXOaj8PK2l7WJ3RER9xtqwdhxkhw/edit?usp=sharing"",""ราชบุรี!J364"")"),0)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IFERROR(__xludf.DUMMYFUNCTION("IMPORTRANGE(""https://docs.google.com/spreadsheets/d/1SX6NBoVAgQJ6U1MVXOaj8PK2l7WJ3RER9xtqwdhxkhw/edit?usp=sharing"",""ราชบุรี!I365"")"),0)</f>
        <v>0</v>
      </c>
      <c r="J470" s="219">
        <f ca="1">IFERROR(__xludf.DUMMYFUNCTION("IMPORTRANGE(""https://docs.google.com/spreadsheets/d/1SX6NBoVAgQJ6U1MVXOaj8PK2l7WJ3RER9xtqwdhxkhw/edit?usp=sharing"",""ราชบุรี!J365"")"),0)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IFERROR(__xludf.DUMMYFUNCTION("IMPORTRANGE(""https://docs.google.com/spreadsheets/d/1SX6NBoVAgQJ6U1MVXOaj8PK2l7WJ3RER9xtqwdhxkhw/edit?usp=sharing"",""ราชบุรี!I366"")"),0)</f>
        <v>0</v>
      </c>
      <c r="J471" s="219">
        <f ca="1">IFERROR(__xludf.DUMMYFUNCTION("IMPORTRANGE(""https://docs.google.com/spreadsheets/d/1SX6NBoVAgQJ6U1MVXOaj8PK2l7WJ3RER9xtqwdhxkhw/edit?usp=sharing"",""ราชบุรี!J366"")"),0)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IFERROR(__xludf.DUMMYFUNCTION("IMPORTRANGE(""https://docs.google.com/spreadsheets/d/1SX6NBoVAgQJ6U1MVXOaj8PK2l7WJ3RER9xtqwdhxkhw/edit?usp=sharing"",""ราชบุรี!I367"")"),0)</f>
        <v>0</v>
      </c>
      <c r="J472" s="219">
        <f ca="1">IFERROR(__xludf.DUMMYFUNCTION("IMPORTRANGE(""https://docs.google.com/spreadsheets/d/1SX6NBoVAgQJ6U1MVXOaj8PK2l7WJ3RER9xtqwdhxkhw/edit?usp=sharing"",""ราชบุรี!J367"")"),0)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IFERROR(__xludf.DUMMYFUNCTION("IMPORTRANGE(""https://docs.google.com/spreadsheets/d/1SX6NBoVAgQJ6U1MVXOaj8PK2l7WJ3RER9xtqwdhxkhw/edit?usp=sharing"",""ราชบุรี!I368"")"),0)</f>
        <v>0</v>
      </c>
      <c r="J473" s="428">
        <f ca="1">IFERROR(__xludf.DUMMYFUNCTION("IMPORTRANGE(""https://docs.google.com/spreadsheets/d/1SX6NBoVAgQJ6U1MVXOaj8PK2l7WJ3RER9xtqwdhxkhw/edit?usp=sharing"",""ราชบุรี!J368"")"),0)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IFERROR(__xludf.DUMMYFUNCTION("IMPORTRANGE(""https://docs.google.com/spreadsheets/d/1SX6NBoVAgQJ6U1MVXOaj8PK2l7WJ3RER9xtqwdhxkhw/edit?usp=sharing"",""ราชบุรี!I369"")"),0)</f>
        <v>0</v>
      </c>
      <c r="J474" s="428">
        <f ca="1">IFERROR(__xludf.DUMMYFUNCTION("IMPORTRANGE(""https://docs.google.com/spreadsheets/d/1SX6NBoVAgQJ6U1MVXOaj8PK2l7WJ3RER9xtqwdhxkhw/edit?usp=sharing"",""ราชบุรี!J369"")"),0)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IFERROR(__xludf.DUMMYFUNCTION("IMPORTRANGE(""https://docs.google.com/spreadsheets/d/1SX6NBoVAgQJ6U1MVXOaj8PK2l7WJ3RER9xtqwdhxkhw/edit?usp=sharing"",""ราชบุรี!I370"")"),0)</f>
        <v>0</v>
      </c>
      <c r="J475" s="219">
        <f ca="1">IFERROR(__xludf.DUMMYFUNCTION("IMPORTRANGE(""https://docs.google.com/spreadsheets/d/1SX6NBoVAgQJ6U1MVXOaj8PK2l7WJ3RER9xtqwdhxkhw/edit?usp=sharing"",""ราชบุรี!J370"")"),0)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IFERROR(__xludf.DUMMYFUNCTION("IMPORTRANGE(""https://docs.google.com/spreadsheets/d/1SX6NBoVAgQJ6U1MVXOaj8PK2l7WJ3RER9xtqwdhxkhw/edit?usp=sharing"",""ราชบุรี!I371"")"),0)</f>
        <v>0</v>
      </c>
      <c r="J476" s="219">
        <f ca="1">IFERROR(__xludf.DUMMYFUNCTION("IMPORTRANGE(""https://docs.google.com/spreadsheets/d/1SX6NBoVAgQJ6U1MVXOaj8PK2l7WJ3RER9xtqwdhxkhw/edit?usp=sharing"",""ราชบุรี!J371"")"),0)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IFERROR(__xludf.DUMMYFUNCTION("IMPORTRANGE(""https://docs.google.com/spreadsheets/d/1SX6NBoVAgQJ6U1MVXOaj8PK2l7WJ3RER9xtqwdhxkhw/edit?usp=sharing"",""ราชบุรี!I372"")"),0)</f>
        <v>0</v>
      </c>
      <c r="J477" s="219">
        <f ca="1">IFERROR(__xludf.DUMMYFUNCTION("IMPORTRANGE(""https://docs.google.com/spreadsheets/d/1SX6NBoVAgQJ6U1MVXOaj8PK2l7WJ3RER9xtqwdhxkhw/edit?usp=sharing"",""ราชบุรี!J372"")"),0)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IFERROR(__xludf.DUMMYFUNCTION("IMPORTRANGE(""https://docs.google.com/spreadsheets/d/1SX6NBoVAgQJ6U1MVXOaj8PK2l7WJ3RER9xtqwdhxkhw/edit?usp=sharing"",""ราชบุรี!I373"")"),0)</f>
        <v>0</v>
      </c>
      <c r="J478" s="219">
        <f ca="1">IFERROR(__xludf.DUMMYFUNCTION("IMPORTRANGE(""https://docs.google.com/spreadsheets/d/1SX6NBoVAgQJ6U1MVXOaj8PK2l7WJ3RER9xtqwdhxkhw/edit?usp=sharing"",""ราชบุรี!J373"")"),0)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IFERROR(__xludf.DUMMYFUNCTION("IMPORTRANGE(""https://docs.google.com/spreadsheets/d/1SX6NBoVAgQJ6U1MVXOaj8PK2l7WJ3RER9xtqwdhxkhw/edit?usp=sharing"",""ราชบุรี!I374"")"),0)</f>
        <v>0</v>
      </c>
      <c r="J479" s="219">
        <f ca="1">IFERROR(__xludf.DUMMYFUNCTION("IMPORTRANGE(""https://docs.google.com/spreadsheets/d/1SX6NBoVAgQJ6U1MVXOaj8PK2l7WJ3RER9xtqwdhxkhw/edit?usp=sharing"",""ราชบุรี!J374"")"),0)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IFERROR(__xludf.DUMMYFUNCTION("IMPORTRANGE(""https://docs.google.com/spreadsheets/d/1SX6NBoVAgQJ6U1MVXOaj8PK2l7WJ3RER9xtqwdhxkhw/edit?usp=sharing"",""ราชบุรี!I375"")"),0)</f>
        <v>0</v>
      </c>
      <c r="J480" s="219">
        <f ca="1">IFERROR(__xludf.DUMMYFUNCTION("IMPORTRANGE(""https://docs.google.com/spreadsheets/d/1SX6NBoVAgQJ6U1MVXOaj8PK2l7WJ3RER9xtqwdhxkhw/edit?usp=sharing"",""ราชบุรี!J375"")"),0)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IFERROR(__xludf.DUMMYFUNCTION("IMPORTRANGE(""https://docs.google.com/spreadsheets/d/1SX6NBoVAgQJ6U1MVXOaj8PK2l7WJ3RER9xtqwdhxkhw/edit?usp=sharing"",""ราชบุรี!I376"")"),0)</f>
        <v>0</v>
      </c>
      <c r="J481" s="428">
        <f ca="1">IFERROR(__xludf.DUMMYFUNCTION("IMPORTRANGE(""https://docs.google.com/spreadsheets/d/1SX6NBoVAgQJ6U1MVXOaj8PK2l7WJ3RER9xtqwdhxkhw/edit?usp=sharing"",""ราชบุรี!J376"")"),0)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IFERROR(__xludf.DUMMYFUNCTION("IMPORTRANGE(""https://docs.google.com/spreadsheets/d/1SX6NBoVAgQJ6U1MVXOaj8PK2l7WJ3RER9xtqwdhxkhw/edit?usp=sharing"",""ราชบุรี!I377"")"),0)</f>
        <v>0</v>
      </c>
      <c r="J482" s="428">
        <f ca="1">IFERROR(__xludf.DUMMYFUNCTION("IMPORTRANGE(""https://docs.google.com/spreadsheets/d/1SX6NBoVAgQJ6U1MVXOaj8PK2l7WJ3RER9xtqwdhxkhw/edit?usp=sharing"",""ราชบุรี!J377"")"),0)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IFERROR(__xludf.DUMMYFUNCTION("IMPORTRANGE(""https://docs.google.com/spreadsheets/d/1SX6NBoVAgQJ6U1MVXOaj8PK2l7WJ3RER9xtqwdhxkhw/edit?usp=sharing"",""ราชบุรี!I378"")"),0)</f>
        <v>0</v>
      </c>
      <c r="J483" s="219">
        <f ca="1">IFERROR(__xludf.DUMMYFUNCTION("IMPORTRANGE(""https://docs.google.com/spreadsheets/d/1SX6NBoVAgQJ6U1MVXOaj8PK2l7WJ3RER9xtqwdhxkhw/edit?usp=sharing"",""ราชบุรี!J378"")"),0)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IFERROR(__xludf.DUMMYFUNCTION("IMPORTRANGE(""https://docs.google.com/spreadsheets/d/1SX6NBoVAgQJ6U1MVXOaj8PK2l7WJ3RER9xtqwdhxkhw/edit?usp=sharing"",""ราชบุรี!I379"")"),0)</f>
        <v>0</v>
      </c>
      <c r="J484" s="219">
        <f ca="1">IFERROR(__xludf.DUMMYFUNCTION("IMPORTRANGE(""https://docs.google.com/spreadsheets/d/1SX6NBoVAgQJ6U1MVXOaj8PK2l7WJ3RER9xtqwdhxkhw/edit?usp=sharing"",""ราชบุรี!J379"")"),0)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IFERROR(__xludf.DUMMYFUNCTION("IMPORTRANGE(""https://docs.google.com/spreadsheets/d/1SX6NBoVAgQJ6U1MVXOaj8PK2l7WJ3RER9xtqwdhxkhw/edit?usp=sharing"",""ราชบุรี!I380"")"),0)</f>
        <v>0</v>
      </c>
      <c r="J485" s="219">
        <f ca="1">IFERROR(__xludf.DUMMYFUNCTION("IMPORTRANGE(""https://docs.google.com/spreadsheets/d/1SX6NBoVAgQJ6U1MVXOaj8PK2l7WJ3RER9xtqwdhxkhw/edit?usp=sharing"",""ราชบุรี!J380"")"),0)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IFERROR(__xludf.DUMMYFUNCTION("IMPORTRANGE(""https://docs.google.com/spreadsheets/d/1SX6NBoVAgQJ6U1MVXOaj8PK2l7WJ3RER9xtqwdhxkhw/edit?usp=sharing"",""ราชบุรี!I381"")"),0)</f>
        <v>0</v>
      </c>
      <c r="J486" s="219">
        <f ca="1">IFERROR(__xludf.DUMMYFUNCTION("IMPORTRANGE(""https://docs.google.com/spreadsheets/d/1SX6NBoVAgQJ6U1MVXOaj8PK2l7WJ3RER9xtqwdhxkhw/edit?usp=sharing"",""ราชบุรี!J381"")"),0)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IFERROR(__xludf.DUMMYFUNCTION("IMPORTRANGE(""https://docs.google.com/spreadsheets/d/1SX6NBoVAgQJ6U1MVXOaj8PK2l7WJ3RER9xtqwdhxkhw/edit?usp=sharing"",""ราชบุรี!I382"")"),0)</f>
        <v>0</v>
      </c>
      <c r="J487" s="428">
        <f ca="1">IFERROR(__xludf.DUMMYFUNCTION("IMPORTRANGE(""https://docs.google.com/spreadsheets/d/1SX6NBoVAgQJ6U1MVXOaj8PK2l7WJ3RER9xtqwdhxkhw/edit?usp=sharing"",""ราชบุรี!J382"")"),0)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IFERROR(__xludf.DUMMYFUNCTION("IMPORTRANGE(""https://docs.google.com/spreadsheets/d/1SX6NBoVAgQJ6U1MVXOaj8PK2l7WJ3RER9xtqwdhxkhw/edit?usp=sharing"",""ราชบุรี!I383"")"),0)</f>
        <v>0</v>
      </c>
      <c r="J488" s="428">
        <f ca="1">IFERROR(__xludf.DUMMYFUNCTION("IMPORTRANGE(""https://docs.google.com/spreadsheets/d/1SX6NBoVAgQJ6U1MVXOaj8PK2l7WJ3RER9xtqwdhxkhw/edit?usp=sharing"",""ราชบุรี!J383"")"),0)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IFERROR(__xludf.DUMMYFUNCTION("IMPORTRANGE(""https://docs.google.com/spreadsheets/d/1SX6NBoVAgQJ6U1MVXOaj8PK2l7WJ3RER9xtqwdhxkhw/edit?usp=sharing"",""ราชบุรี!I384"")"),0)</f>
        <v>0</v>
      </c>
      <c r="J489" s="219">
        <f ca="1">IFERROR(__xludf.DUMMYFUNCTION("IMPORTRANGE(""https://docs.google.com/spreadsheets/d/1SX6NBoVAgQJ6U1MVXOaj8PK2l7WJ3RER9xtqwdhxkhw/edit?usp=sharing"",""ราชบุรี!J384"")"),0)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IFERROR(__xludf.DUMMYFUNCTION("IMPORTRANGE(""https://docs.google.com/spreadsheets/d/1SX6NBoVAgQJ6U1MVXOaj8PK2l7WJ3RER9xtqwdhxkhw/edit?usp=sharing"",""ราชบุรี!I385"")"),0)</f>
        <v>0</v>
      </c>
      <c r="J490" s="219">
        <f ca="1">IFERROR(__xludf.DUMMYFUNCTION("IMPORTRANGE(""https://docs.google.com/spreadsheets/d/1SX6NBoVAgQJ6U1MVXOaj8PK2l7WJ3RER9xtqwdhxkhw/edit?usp=sharing"",""ราชบุรี!J385"")"),0)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IFERROR(__xludf.DUMMYFUNCTION("IMPORTRANGE(""https://docs.google.com/spreadsheets/d/1SX6NBoVAgQJ6U1MVXOaj8PK2l7WJ3RER9xtqwdhxkhw/edit?usp=sharing"",""ราชบุรี!I386"")"),0)</f>
        <v>0</v>
      </c>
      <c r="J491" s="219">
        <f ca="1">IFERROR(__xludf.DUMMYFUNCTION("IMPORTRANGE(""https://docs.google.com/spreadsheets/d/1SX6NBoVAgQJ6U1MVXOaj8PK2l7WJ3RER9xtqwdhxkhw/edit?usp=sharing"",""ราชบุรี!J386"")"),0)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IFERROR(__xludf.DUMMYFUNCTION("IMPORTRANGE(""https://docs.google.com/spreadsheets/d/1SX6NBoVAgQJ6U1MVXOaj8PK2l7WJ3RER9xtqwdhxkhw/edit?usp=sharing"",""ราชบุรี!I387"")"),0)</f>
        <v>0</v>
      </c>
      <c r="J492" s="219">
        <f ca="1">IFERROR(__xludf.DUMMYFUNCTION("IMPORTRANGE(""https://docs.google.com/spreadsheets/d/1SX6NBoVAgQJ6U1MVXOaj8PK2l7WJ3RER9xtqwdhxkhw/edit?usp=sharing"",""ราชบุรี!J387"")"),0)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IFERROR(__xludf.DUMMYFUNCTION("IMPORTRANGE(""https://docs.google.com/spreadsheets/d/1SX6NBoVAgQJ6U1MVXOaj8PK2l7WJ3RER9xtqwdhxkhw/edit?usp=sharing"",""ราชบุรี!I388"")"),0)</f>
        <v>0</v>
      </c>
      <c r="J493" s="219">
        <f ca="1">IFERROR(__xludf.DUMMYFUNCTION("IMPORTRANGE(""https://docs.google.com/spreadsheets/d/1SX6NBoVAgQJ6U1MVXOaj8PK2l7WJ3RER9xtqwdhxkhw/edit?usp=sharing"",""ราชบุรี!J388"")"),0)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IFERROR(__xludf.DUMMYFUNCTION("IMPORTRANGE(""https://docs.google.com/spreadsheets/d/1SX6NBoVAgQJ6U1MVXOaj8PK2l7WJ3RER9xtqwdhxkhw/edit?usp=sharing"",""ราชบุรี!I389"")"),0)</f>
        <v>0</v>
      </c>
      <c r="J494" s="444">
        <f ca="1">IFERROR(__xludf.DUMMYFUNCTION("IMPORTRANGE(""https://docs.google.com/spreadsheets/d/1SX6NBoVAgQJ6U1MVXOaj8PK2l7WJ3RER9xtqwdhxkhw/edit?usp=sharing"",""ราชบุรี!J389"")"),0)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IFERROR(__xludf.DUMMYFUNCTION("IMPORTRANGE(""https://docs.google.com/spreadsheets/d/1SX6NBoVAgQJ6U1MVXOaj8PK2l7WJ3RER9xtqwdhxkhw/edit?usp=sharing"",""ราชบุรี!I390"")"),0)</f>
        <v>0</v>
      </c>
      <c r="J495" s="444">
        <f ca="1">IFERROR(__xludf.DUMMYFUNCTION("IMPORTRANGE(""https://docs.google.com/spreadsheets/d/1SX6NBoVAgQJ6U1MVXOaj8PK2l7WJ3RER9xtqwdhxkhw/edit?usp=sharing"",""ราชบุรี!J390"")"),0)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IFERROR(__xludf.DUMMYFUNCTION("IMPORTRANGE(""https://docs.google.com/spreadsheets/d/1SX6NBoVAgQJ6U1MVXOaj8PK2l7WJ3RER9xtqwdhxkhw/edit?usp=sharing"",""ราชบุรี!I391"")"),0)</f>
        <v>0</v>
      </c>
      <c r="J496" s="444">
        <f ca="1">IFERROR(__xludf.DUMMYFUNCTION("IMPORTRANGE(""https://docs.google.com/spreadsheets/d/1SX6NBoVAgQJ6U1MVXOaj8PK2l7WJ3RER9xtqwdhxkhw/edit?usp=sharing"",""ราชบุรี!J391"")"),0)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IFERROR(__xludf.DUMMYFUNCTION("IMPORTRANGE(""https://docs.google.com/spreadsheets/d/1SX6NBoVAgQJ6U1MVXOaj8PK2l7WJ3RER9xtqwdhxkhw/edit?usp=sharing"",""ราชบุรี!I392"")"),1935)</f>
        <v>1935</v>
      </c>
      <c r="J497" s="451">
        <f ca="1">IFERROR(__xludf.DUMMYFUNCTION("IMPORTRANGE(""https://docs.google.com/spreadsheets/d/1SX6NBoVAgQJ6U1MVXOaj8PK2l7WJ3RER9xtqwdhxkhw/edit?usp=sharing"",""ราชบุรี!J392"")"),201)</f>
        <v>201</v>
      </c>
      <c r="K497" s="452">
        <f t="shared" ca="1" si="117"/>
        <v>10.387596899224807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IFERROR(__xludf.DUMMYFUNCTION("IMPORTRANGE(""https://docs.google.com/spreadsheets/d/1SX6NBoVAgQJ6U1MVXOaj8PK2l7WJ3RER9xtqwdhxkhw/edit?usp=sharing"",""ราชบุรี!I393"")"),1935)</f>
        <v>1935</v>
      </c>
      <c r="J498" s="428">
        <f ca="1">IFERROR(__xludf.DUMMYFUNCTION("IMPORTRANGE(""https://docs.google.com/spreadsheets/d/1SX6NBoVAgQJ6U1MVXOaj8PK2l7WJ3RER9xtqwdhxkhw/edit?usp=sharing"",""ราชบุรี!J393"")"),201)</f>
        <v>201</v>
      </c>
      <c r="K498" s="195">
        <f t="shared" ca="1" si="117"/>
        <v>10.387596899224807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IFERROR(__xludf.DUMMYFUNCTION("IMPORTRANGE(""https://docs.google.com/spreadsheets/d/1SX6NBoVAgQJ6U1MVXOaj8PK2l7WJ3RER9xtqwdhxkhw/edit?usp=sharing"",""ราชบุรี!I394"")"),129)</f>
        <v>129</v>
      </c>
      <c r="J499" s="428">
        <f ca="1">IFERROR(__xludf.DUMMYFUNCTION("IMPORTRANGE(""https://docs.google.com/spreadsheets/d/1SX6NBoVAgQJ6U1MVXOaj8PK2l7WJ3RER9xtqwdhxkhw/edit?usp=sharing"",""ราชบุรี!J394"")"),12)</f>
        <v>12</v>
      </c>
      <c r="K499" s="231">
        <f t="shared" ca="1" si="117"/>
        <v>9.3023255813953494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IFERROR(__xludf.DUMMYFUNCTION("IMPORTRANGE(""https://docs.google.com/spreadsheets/d/1SX6NBoVAgQJ6U1MVXOaj8PK2l7WJ3RER9xtqwdhxkhw/edit?usp=sharing"",""ราชบุรี!I395"")"),0)</f>
        <v>0</v>
      </c>
      <c r="J500" s="194">
        <f ca="1">IFERROR(__xludf.DUMMYFUNCTION("IMPORTRANGE(""https://docs.google.com/spreadsheets/d/1SX6NBoVAgQJ6U1MVXOaj8PK2l7WJ3RER9xtqwdhxkhw/edit?usp=sharing"",""ราชบุรี!J395"")"),201)</f>
        <v>201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IFERROR(__xludf.DUMMYFUNCTION("IMPORTRANGE(""https://docs.google.com/spreadsheets/d/1SX6NBoVAgQJ6U1MVXOaj8PK2l7WJ3RER9xtqwdhxkhw/edit?usp=sharing"",""ราชบุรี!I396"")"),0)</f>
        <v>0</v>
      </c>
      <c r="J501" s="194">
        <f ca="1">IFERROR(__xludf.DUMMYFUNCTION("IMPORTRANGE(""https://docs.google.com/spreadsheets/d/1SX6NBoVAgQJ6U1MVXOaj8PK2l7WJ3RER9xtqwdhxkhw/edit?usp=sharing"",""ราชบุรี!J396"")"),12)</f>
        <v>12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IFERROR(__xludf.DUMMYFUNCTION("IMPORTRANGE(""https://docs.google.com/spreadsheets/d/1SX6NBoVAgQJ6U1MVXOaj8PK2l7WJ3RER9xtqwdhxkhw/edit?usp=sharing"",""ราชบุรี!I397"")"),0)</f>
        <v>0</v>
      </c>
      <c r="J502" s="219">
        <f ca="1">IFERROR(__xludf.DUMMYFUNCTION("IMPORTRANGE(""https://docs.google.com/spreadsheets/d/1SX6NBoVAgQJ6U1MVXOaj8PK2l7WJ3RER9xtqwdhxkhw/edit?usp=sharing"",""ราชบุรี!J397"")"),201)</f>
        <v>201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IFERROR(__xludf.DUMMYFUNCTION("IMPORTRANGE(""https://docs.google.com/spreadsheets/d/1SX6NBoVAgQJ6U1MVXOaj8PK2l7WJ3RER9xtqwdhxkhw/edit?usp=sharing"",""ราชบุรี!I398"")"),0)</f>
        <v>0</v>
      </c>
      <c r="J503" s="219">
        <f ca="1">IFERROR(__xludf.DUMMYFUNCTION("IMPORTRANGE(""https://docs.google.com/spreadsheets/d/1SX6NBoVAgQJ6U1MVXOaj8PK2l7WJ3RER9xtqwdhxkhw/edit?usp=sharing"",""ราชบุรี!J398"")"),12)</f>
        <v>12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IFERROR(__xludf.DUMMYFUNCTION("IMPORTRANGE(""https://docs.google.com/spreadsheets/d/1SX6NBoVAgQJ6U1MVXOaj8PK2l7WJ3RER9xtqwdhxkhw/edit?usp=sharing"",""ราชบุรี!I399"")"),0)</f>
        <v>0</v>
      </c>
      <c r="J504" s="219">
        <f ca="1">IFERROR(__xludf.DUMMYFUNCTION("IMPORTRANGE(""https://docs.google.com/spreadsheets/d/1SX6NBoVAgQJ6U1MVXOaj8PK2l7WJ3RER9xtqwdhxkhw/edit?usp=sharing"",""ราชบุรี!J399"")"),0)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IFERROR(__xludf.DUMMYFUNCTION("IMPORTRANGE(""https://docs.google.com/spreadsheets/d/1SX6NBoVAgQJ6U1MVXOaj8PK2l7WJ3RER9xtqwdhxkhw/edit?usp=sharing"",""ราชบุรี!I400"")"),0)</f>
        <v>0</v>
      </c>
      <c r="J505" s="219">
        <f ca="1">IFERROR(__xludf.DUMMYFUNCTION("IMPORTRANGE(""https://docs.google.com/spreadsheets/d/1SX6NBoVAgQJ6U1MVXOaj8PK2l7WJ3RER9xtqwdhxkhw/edit?usp=sharing"",""ราชบุรี!J400"")"),0)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IFERROR(__xludf.DUMMYFUNCTION("IMPORTRANGE(""https://docs.google.com/spreadsheets/d/1SX6NBoVAgQJ6U1MVXOaj8PK2l7WJ3RER9xtqwdhxkhw/edit?usp=sharing"",""ราชบุรี!I401"")"),0)</f>
        <v>0</v>
      </c>
      <c r="J506" s="219">
        <f ca="1">IFERROR(__xludf.DUMMYFUNCTION("IMPORTRANGE(""https://docs.google.com/spreadsheets/d/1SX6NBoVAgQJ6U1MVXOaj8PK2l7WJ3RER9xtqwdhxkhw/edit?usp=sharing"",""ราชบุรี!J401"")"),0)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IFERROR(__xludf.DUMMYFUNCTION("IMPORTRANGE(""https://docs.google.com/spreadsheets/d/1SX6NBoVAgQJ6U1MVXOaj8PK2l7WJ3RER9xtqwdhxkhw/edit?usp=sharing"",""ราชบุรี!I402"")"),0)</f>
        <v>0</v>
      </c>
      <c r="J507" s="219">
        <f ca="1">IFERROR(__xludf.DUMMYFUNCTION("IMPORTRANGE(""https://docs.google.com/spreadsheets/d/1SX6NBoVAgQJ6U1MVXOaj8PK2l7WJ3RER9xtqwdhxkhw/edit?usp=sharing"",""ราชบุรี!J402"")"),0)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IFERROR(__xludf.DUMMYFUNCTION("IMPORTRANGE(""https://docs.google.com/spreadsheets/d/1SX6NBoVAgQJ6U1MVXOaj8PK2l7WJ3RER9xtqwdhxkhw/edit?usp=sharing"",""ราชบุรี!I403"")"),0)</f>
        <v>0</v>
      </c>
      <c r="J508" s="194">
        <f ca="1">IFERROR(__xludf.DUMMYFUNCTION("IMPORTRANGE(""https://docs.google.com/spreadsheets/d/1SX6NBoVAgQJ6U1MVXOaj8PK2l7WJ3RER9xtqwdhxkhw/edit?usp=sharing"",""ราชบุรี!J403"")"),0)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IFERROR(__xludf.DUMMYFUNCTION("IMPORTRANGE(""https://docs.google.com/spreadsheets/d/1SX6NBoVAgQJ6U1MVXOaj8PK2l7WJ3RER9xtqwdhxkhw/edit?usp=sharing"",""ราชบุรี!I404"")"),0)</f>
        <v>0</v>
      </c>
      <c r="J509" s="194">
        <f ca="1">IFERROR(__xludf.DUMMYFUNCTION("IMPORTRANGE(""https://docs.google.com/spreadsheets/d/1SX6NBoVAgQJ6U1MVXOaj8PK2l7WJ3RER9xtqwdhxkhw/edit?usp=sharing"",""ราชบุรี!J404"")"),0)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IFERROR(__xludf.DUMMYFUNCTION("IMPORTRANGE(""https://docs.google.com/spreadsheets/d/1SX6NBoVAgQJ6U1MVXOaj8PK2l7WJ3RER9xtqwdhxkhw/edit?usp=sharing"",""ราชบุรี!I405"")"),0)</f>
        <v>0</v>
      </c>
      <c r="J510" s="219">
        <f ca="1">IFERROR(__xludf.DUMMYFUNCTION("IMPORTRANGE(""https://docs.google.com/spreadsheets/d/1SX6NBoVAgQJ6U1MVXOaj8PK2l7WJ3RER9xtqwdhxkhw/edit?usp=sharing"",""ราชบุรี!J405"")"),0)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IFERROR(__xludf.DUMMYFUNCTION("IMPORTRANGE(""https://docs.google.com/spreadsheets/d/1SX6NBoVAgQJ6U1MVXOaj8PK2l7WJ3RER9xtqwdhxkhw/edit?usp=sharing"",""ราชบุรี!I406"")"),0)</f>
        <v>0</v>
      </c>
      <c r="J511" s="219">
        <f ca="1">IFERROR(__xludf.DUMMYFUNCTION("IMPORTRANGE(""https://docs.google.com/spreadsheets/d/1SX6NBoVAgQJ6U1MVXOaj8PK2l7WJ3RER9xtqwdhxkhw/edit?usp=sharing"",""ราชบุรี!J406"")"),0)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IFERROR(__xludf.DUMMYFUNCTION("IMPORTRANGE(""https://docs.google.com/spreadsheets/d/1SX6NBoVAgQJ6U1MVXOaj8PK2l7WJ3RER9xtqwdhxkhw/edit?usp=sharing"",""ราชบุรี!I407"")"),0)</f>
        <v>0</v>
      </c>
      <c r="J512" s="219">
        <f ca="1">IFERROR(__xludf.DUMMYFUNCTION("IMPORTRANGE(""https://docs.google.com/spreadsheets/d/1SX6NBoVAgQJ6U1MVXOaj8PK2l7WJ3RER9xtqwdhxkhw/edit?usp=sharing"",""ราชบุรี!J407"")"),0)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IFERROR(__xludf.DUMMYFUNCTION("IMPORTRANGE(""https://docs.google.com/spreadsheets/d/1SX6NBoVAgQJ6U1MVXOaj8PK2l7WJ3RER9xtqwdhxkhw/edit?usp=sharing"",""ราชบุรี!I408"")"),0)</f>
        <v>0</v>
      </c>
      <c r="J513" s="219">
        <f ca="1">IFERROR(__xludf.DUMMYFUNCTION("IMPORTRANGE(""https://docs.google.com/spreadsheets/d/1SX6NBoVAgQJ6U1MVXOaj8PK2l7WJ3RER9xtqwdhxkhw/edit?usp=sharing"",""ราชบุรี!J408"")"),0)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IFERROR(__xludf.DUMMYFUNCTION("IMPORTRANGE(""https://docs.google.com/spreadsheets/d/1SX6NBoVAgQJ6U1MVXOaj8PK2l7WJ3RER9xtqwdhxkhw/edit?usp=sharing"",""ราชบุรี!I409"")"),0)</f>
        <v>0</v>
      </c>
      <c r="J514" s="219">
        <f ca="1">IFERROR(__xludf.DUMMYFUNCTION("IMPORTRANGE(""https://docs.google.com/spreadsheets/d/1SX6NBoVAgQJ6U1MVXOaj8PK2l7WJ3RER9xtqwdhxkhw/edit?usp=sharing"",""ราชบุรี!J409"")"),0)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IFERROR(__xludf.DUMMYFUNCTION("IMPORTRANGE(""https://docs.google.com/spreadsheets/d/1SX6NBoVAgQJ6U1MVXOaj8PK2l7WJ3RER9xtqwdhxkhw/edit?usp=sharing"",""ราชบุรี!I410"")"),0)</f>
        <v>0</v>
      </c>
      <c r="J515" s="219">
        <f ca="1">IFERROR(__xludf.DUMMYFUNCTION("IMPORTRANGE(""https://docs.google.com/spreadsheets/d/1SX6NBoVAgQJ6U1MVXOaj8PK2l7WJ3RER9xtqwdhxkhw/edit?usp=sharing"",""ราชบุรี!J410"")"),0)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IFERROR(__xludf.DUMMYFUNCTION("IMPORTRANGE(""https://docs.google.com/spreadsheets/d/1SX6NBoVAgQJ6U1MVXOaj8PK2l7WJ3RER9xtqwdhxkhw/edit?usp=sharing"",""ราชบุรี!I411"")"),0)</f>
        <v>0</v>
      </c>
      <c r="J516" s="291">
        <f ca="1">IFERROR(__xludf.DUMMYFUNCTION("IMPORTRANGE(""https://docs.google.com/spreadsheets/d/1SX6NBoVAgQJ6U1MVXOaj8PK2l7WJ3RER9xtqwdhxkhw/edit?usp=sharing"",""ราชบุรี!J411"")"),0)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IFERROR(__xludf.DUMMYFUNCTION("IMPORTRANGE(""https://docs.google.com/spreadsheets/d/1SX6NBoVAgQJ6U1MVXOaj8PK2l7WJ3RER9xtqwdhxkhw/edit?usp=sharing"",""ราชบุรี!I412"")"),0)</f>
        <v>0</v>
      </c>
      <c r="J517" s="304">
        <f ca="1">IFERROR(__xludf.DUMMYFUNCTION("IMPORTRANGE(""https://docs.google.com/spreadsheets/d/1SX6NBoVAgQJ6U1MVXOaj8PK2l7WJ3RER9xtqwdhxkhw/edit?usp=sharing"",""ราชบุรี!J412"")"),0)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IFERROR(__xludf.DUMMYFUNCTION("IMPORTRANGE(""https://docs.google.com/spreadsheets/d/1SX6NBoVAgQJ6U1MVXOaj8PK2l7WJ3RER9xtqwdhxkhw/edit?usp=sharing"",""ราชบุรี!I413"")"),0)</f>
        <v>0</v>
      </c>
      <c r="J518" s="304">
        <f ca="1">IFERROR(__xludf.DUMMYFUNCTION("IMPORTRANGE(""https://docs.google.com/spreadsheets/d/1SX6NBoVAgQJ6U1MVXOaj8PK2l7WJ3RER9xtqwdhxkhw/edit?usp=sharing"",""ราชบุรี!J413"")"),0)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IFERROR(__xludf.DUMMYFUNCTION("IMPORTRANGE(""https://docs.google.com/spreadsheets/d/1SX6NBoVAgQJ6U1MVXOaj8PK2l7WJ3RER9xtqwdhxkhw/edit?usp=sharing"",""ราชบุรี!I414"")"),0)</f>
        <v>0</v>
      </c>
      <c r="J519" s="218">
        <f ca="1">IFERROR(__xludf.DUMMYFUNCTION("IMPORTRANGE(""https://docs.google.com/spreadsheets/d/1SX6NBoVAgQJ6U1MVXOaj8PK2l7WJ3RER9xtqwdhxkhw/edit?usp=sharing"",""ราชบุรี!J414"")"),0)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IFERROR(__xludf.DUMMYFUNCTION("IMPORTRANGE(""https://docs.google.com/spreadsheets/d/1SX6NBoVAgQJ6U1MVXOaj8PK2l7WJ3RER9xtqwdhxkhw/edit?usp=sharing"",""ราชบุรี!I415"")"),0)</f>
        <v>0</v>
      </c>
      <c r="J520" s="218">
        <f ca="1">IFERROR(__xludf.DUMMYFUNCTION("IMPORTRANGE(""https://docs.google.com/spreadsheets/d/1SX6NBoVAgQJ6U1MVXOaj8PK2l7WJ3RER9xtqwdhxkhw/edit?usp=sharing"",""ราชบุรี!J415"")"),0)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IFERROR(__xludf.DUMMYFUNCTION("IMPORTRANGE(""https://docs.google.com/spreadsheets/d/1SX6NBoVAgQJ6U1MVXOaj8PK2l7WJ3RER9xtqwdhxkhw/edit?usp=sharing"",""ราชบุรี!I416"")"),0)</f>
        <v>0</v>
      </c>
      <c r="J521" s="218">
        <f ca="1">IFERROR(__xludf.DUMMYFUNCTION("IMPORTRANGE(""https://docs.google.com/spreadsheets/d/1SX6NBoVAgQJ6U1MVXOaj8PK2l7WJ3RER9xtqwdhxkhw/edit?usp=sharing"",""ราชบุรี!J416"")"),0)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IFERROR(__xludf.DUMMYFUNCTION("IMPORTRANGE(""https://docs.google.com/spreadsheets/d/1SX6NBoVAgQJ6U1MVXOaj8PK2l7WJ3RER9xtqwdhxkhw/edit?usp=sharing"",""ราชบุรี!I417"")"),0)</f>
        <v>0</v>
      </c>
      <c r="J522" s="218">
        <f ca="1">IFERROR(__xludf.DUMMYFUNCTION("IMPORTRANGE(""https://docs.google.com/spreadsheets/d/1SX6NBoVAgQJ6U1MVXOaj8PK2l7WJ3RER9xtqwdhxkhw/edit?usp=sharing"",""ราชบุรี!J417"")"),0)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IFERROR(__xludf.DUMMYFUNCTION("IMPORTRANGE(""https://docs.google.com/spreadsheets/d/1SX6NBoVAgQJ6U1MVXOaj8PK2l7WJ3RER9xtqwdhxkhw/edit?usp=sharing"",""ราชบุรี!I418"")"),0)</f>
        <v>0</v>
      </c>
      <c r="J523" s="218">
        <f ca="1">IFERROR(__xludf.DUMMYFUNCTION("IMPORTRANGE(""https://docs.google.com/spreadsheets/d/1SX6NBoVAgQJ6U1MVXOaj8PK2l7WJ3RER9xtqwdhxkhw/edit?usp=sharing"",""ราชบุรี!J418"")"),0)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IFERROR(__xludf.DUMMYFUNCTION("IMPORTRANGE(""https://docs.google.com/spreadsheets/d/1SX6NBoVAgQJ6U1MVXOaj8PK2l7WJ3RER9xtqwdhxkhw/edit?usp=sharing"",""ราชบุรี!I419"")"),0)</f>
        <v>0</v>
      </c>
      <c r="J524" s="218">
        <f ca="1">IFERROR(__xludf.DUMMYFUNCTION("IMPORTRANGE(""https://docs.google.com/spreadsheets/d/1SX6NBoVAgQJ6U1MVXOaj8PK2l7WJ3RER9xtqwdhxkhw/edit?usp=sharing"",""ราชบุรี!J419"")"),0)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IFERROR(__xludf.DUMMYFUNCTION("IMPORTRANGE(""https://docs.google.com/spreadsheets/d/1SX6NBoVAgQJ6U1MVXOaj8PK2l7WJ3RER9xtqwdhxkhw/edit?usp=sharing"",""ราชบุรี!I420"")"),0)</f>
        <v>0</v>
      </c>
      <c r="J525" s="304">
        <f ca="1">IFERROR(__xludf.DUMMYFUNCTION("IMPORTRANGE(""https://docs.google.com/spreadsheets/d/1SX6NBoVAgQJ6U1MVXOaj8PK2l7WJ3RER9xtqwdhxkhw/edit?usp=sharing"",""ราชบุรี!J420"")"),0)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IFERROR(__xludf.DUMMYFUNCTION("IMPORTRANGE(""https://docs.google.com/spreadsheets/d/1SX6NBoVAgQJ6U1MVXOaj8PK2l7WJ3RER9xtqwdhxkhw/edit?usp=sharing"",""ราชบุรี!I421"")"),0)</f>
        <v>0</v>
      </c>
      <c r="J526" s="304">
        <f ca="1">IFERROR(__xludf.DUMMYFUNCTION("IMPORTRANGE(""https://docs.google.com/spreadsheets/d/1SX6NBoVAgQJ6U1MVXOaj8PK2l7WJ3RER9xtqwdhxkhw/edit?usp=sharing"",""ราชบุรี!J421"")"),0)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IFERROR(__xludf.DUMMYFUNCTION("IMPORTRANGE(""https://docs.google.com/spreadsheets/d/1SX6NBoVAgQJ6U1MVXOaj8PK2l7WJ3RER9xtqwdhxkhw/edit?usp=sharing"",""ราชบุรี!I422"")"),0)</f>
        <v>0</v>
      </c>
      <c r="J527" s="219">
        <f ca="1">IFERROR(__xludf.DUMMYFUNCTION("IMPORTRANGE(""https://docs.google.com/spreadsheets/d/1SX6NBoVAgQJ6U1MVXOaj8PK2l7WJ3RER9xtqwdhxkhw/edit?usp=sharing"",""ราชบุรี!J422"")"),0)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IFERROR(__xludf.DUMMYFUNCTION("IMPORTRANGE(""https://docs.google.com/spreadsheets/d/1SX6NBoVAgQJ6U1MVXOaj8PK2l7WJ3RER9xtqwdhxkhw/edit?usp=sharing"",""ราชบุรี!I423"")"),0)</f>
        <v>0</v>
      </c>
      <c r="J528" s="219">
        <f ca="1">IFERROR(__xludf.DUMMYFUNCTION("IMPORTRANGE(""https://docs.google.com/spreadsheets/d/1SX6NBoVAgQJ6U1MVXOaj8PK2l7WJ3RER9xtqwdhxkhw/edit?usp=sharing"",""ราชบุรี!J423"")"),0)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IFERROR(__xludf.DUMMYFUNCTION("IMPORTRANGE(""https://docs.google.com/spreadsheets/d/1SX6NBoVAgQJ6U1MVXOaj8PK2l7WJ3RER9xtqwdhxkhw/edit?usp=sharing"",""ราชบุรี!I424"")"),0)</f>
        <v>0</v>
      </c>
      <c r="J529" s="219">
        <f ca="1">IFERROR(__xludf.DUMMYFUNCTION("IMPORTRANGE(""https://docs.google.com/spreadsheets/d/1SX6NBoVAgQJ6U1MVXOaj8PK2l7WJ3RER9xtqwdhxkhw/edit?usp=sharing"",""ราชบุรี!J424"")"),0)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IFERROR(__xludf.DUMMYFUNCTION("IMPORTRANGE(""https://docs.google.com/spreadsheets/d/1SX6NBoVAgQJ6U1MVXOaj8PK2l7WJ3RER9xtqwdhxkhw/edit?usp=sharing"",""ราชบุรี!I425"")"),0)</f>
        <v>0</v>
      </c>
      <c r="J530" s="219">
        <f ca="1">IFERROR(__xludf.DUMMYFUNCTION("IMPORTRANGE(""https://docs.google.com/spreadsheets/d/1SX6NBoVAgQJ6U1MVXOaj8PK2l7WJ3RER9xtqwdhxkhw/edit?usp=sharing"",""ราชบุรี!J425"")"),0)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IFERROR(__xludf.DUMMYFUNCTION("IMPORTRANGE(""https://docs.google.com/spreadsheets/d/1SX6NBoVAgQJ6U1MVXOaj8PK2l7WJ3RER9xtqwdhxkhw/edit?usp=sharing"",""ราชบุรี!I426"")"),0)</f>
        <v>0</v>
      </c>
      <c r="J531" s="219">
        <f ca="1">IFERROR(__xludf.DUMMYFUNCTION("IMPORTRANGE(""https://docs.google.com/spreadsheets/d/1SX6NBoVAgQJ6U1MVXOaj8PK2l7WJ3RER9xtqwdhxkhw/edit?usp=sharing"",""ราชบุรี!J426"")"),0)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IFERROR(__xludf.DUMMYFUNCTION("IMPORTRANGE(""https://docs.google.com/spreadsheets/d/1SX6NBoVAgQJ6U1MVXOaj8PK2l7WJ3RER9xtqwdhxkhw/edit?usp=sharing"",""ราชบุรี!I427"")"),0)</f>
        <v>0</v>
      </c>
      <c r="J532" s="472">
        <f ca="1">IFERROR(__xludf.DUMMYFUNCTION("IMPORTRANGE(""https://docs.google.com/spreadsheets/d/1SX6NBoVAgQJ6U1MVXOaj8PK2l7WJ3RER9xtqwdhxkhw/edit?usp=sharing"",""ราชบุรี!J427"")"),0)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IFERROR(__xludf.DUMMYFUNCTION("IMPORTRANGE(""https://docs.google.com/spreadsheets/d/1SX6NBoVAgQJ6U1MVXOaj8PK2l7WJ3RER9xtqwdhxkhw/edit?usp=sharing"",""ราชบุรี!I428"")"),22)</f>
        <v>22</v>
      </c>
      <c r="J533" s="420">
        <f ca="1">IFERROR(__xludf.DUMMYFUNCTION("IMPORTRANGE(""https://docs.google.com/spreadsheets/d/1SX6NBoVAgQJ6U1MVXOaj8PK2l7WJ3RER9xtqwdhxkhw/edit?usp=sharing"",""ราชบุรี!J428"")"),22)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IFERROR(__xludf.DUMMYFUNCTION("IMPORTRANGE(""https://docs.google.com/spreadsheets/d/1SX6NBoVAgQJ6U1MVXOaj8PK2l7WJ3RER9xtqwdhxkhw/edit?usp=sharing"",""ราชบุรี!L428"")"),34340)</f>
        <v>34340</v>
      </c>
      <c r="M533" s="422"/>
      <c r="N533" s="422">
        <f ca="1">IFERROR(__xludf.DUMMYFUNCTION("IMPORTRANGE(""https://docs.google.com/spreadsheets/d/1SX6NBoVAgQJ6U1MVXOaj8PK2l7WJ3RER9xtqwdhxkhw/edit?usp=sharing"",""ราชบุรี!M428"")"),18816.97)</f>
        <v>18816.97</v>
      </c>
      <c r="O533" s="422">
        <f t="shared" ref="O533:O537" ca="1" si="118">+IF(L533&gt;0,N533*100/L533,0)</f>
        <v>54.796068724519507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IFERROR(__xludf.DUMMYFUNCTION("IMPORTRANGE(""https://docs.google.com/spreadsheets/d/1SX6NBoVAgQJ6U1MVXOaj8PK2l7WJ3RER9xtqwdhxkhw/edit?usp=sharing"",""ราชบุรี!L429"")"),0)</f>
        <v>0</v>
      </c>
      <c r="M534" s="196"/>
      <c r="N534" s="198">
        <f ca="1">IFERROR(__xludf.DUMMYFUNCTION("IMPORTRANGE(""https://docs.google.com/spreadsheets/d/1SX6NBoVAgQJ6U1MVXOaj8PK2l7WJ3RER9xtqwdhxkhw/edit?usp=sharing"",""ราชบุรี!M429"")"),0)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IFERROR(__xludf.DUMMYFUNCTION("IMPORTRANGE(""https://docs.google.com/spreadsheets/d/1SX6NBoVAgQJ6U1MVXOaj8PK2l7WJ3RER9xtqwdhxkhw/edit?usp=sharing"",""ราชบุรี!L430"")"),34340)</f>
        <v>34340</v>
      </c>
      <c r="M535" s="196"/>
      <c r="N535" s="198">
        <f ca="1">IFERROR(__xludf.DUMMYFUNCTION("IMPORTRANGE(""https://docs.google.com/spreadsheets/d/1SX6NBoVAgQJ6U1MVXOaj8PK2l7WJ3RER9xtqwdhxkhw/edit?usp=sharing"",""ราชบุรี!M430"")"),18816.97)</f>
        <v>18816.97</v>
      </c>
      <c r="O535" s="198">
        <f t="shared" ca="1" si="118"/>
        <v>54.796068724519507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IFERROR(__xludf.DUMMYFUNCTION("IMPORTRANGE(""https://docs.google.com/spreadsheets/d/1SX6NBoVAgQJ6U1MVXOaj8PK2l7WJ3RER9xtqwdhxkhw/edit?usp=sharing"",""ราชบุรี!L431"")"),0)</f>
        <v>0</v>
      </c>
      <c r="M536" s="198"/>
      <c r="N536" s="198">
        <f ca="1">IFERROR(__xludf.DUMMYFUNCTION("IMPORTRANGE(""https://docs.google.com/spreadsheets/d/1SX6NBoVAgQJ6U1MVXOaj8PK2l7WJ3RER9xtqwdhxkhw/edit?usp=sharing"",""ราชบุรี!M431"")"),0)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IFERROR(__xludf.DUMMYFUNCTION("IMPORTRANGE(""https://docs.google.com/spreadsheets/d/1SX6NBoVAgQJ6U1MVXOaj8PK2l7WJ3RER9xtqwdhxkhw/edit?usp=sharing"",""ราชบุรี!L432"")"),34340)</f>
        <v>34340</v>
      </c>
      <c r="M537" s="198"/>
      <c r="N537" s="198">
        <f ca="1">IFERROR(__xludf.DUMMYFUNCTION("IMPORTRANGE(""https://docs.google.com/spreadsheets/d/1SX6NBoVAgQJ6U1MVXOaj8PK2l7WJ3RER9xtqwdhxkhw/edit?usp=sharing"",""ราชบุรี!M432"")"),18816.97)</f>
        <v>18816.97</v>
      </c>
      <c r="O537" s="198">
        <f t="shared" ca="1" si="118"/>
        <v>54.796068724519507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IFERROR(__xludf.DUMMYFUNCTION("IMPORTRANGE(""https://docs.google.com/spreadsheets/d/1SX6NBoVAgQJ6U1MVXOaj8PK2l7WJ3RER9xtqwdhxkhw/edit?usp=sharing"",""ราชบุรี!M433"")"),15540)</f>
        <v>15540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IFERROR(__xludf.DUMMYFUNCTION("IMPORTRANGE(""https://docs.google.com/spreadsheets/d/1SX6NBoVAgQJ6U1MVXOaj8PK2l7WJ3RER9xtqwdhxkhw/edit?usp=sharing"",""ราชบุรี!M434"")"),0)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IFERROR(__xludf.DUMMYFUNCTION("IMPORTRANGE(""https://docs.google.com/spreadsheets/d/1SX6NBoVAgQJ6U1MVXOaj8PK2l7WJ3RER9xtqwdhxkhw/edit?usp=sharing"",""ราชบุรี!M435"")"),0)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IFERROR(__xludf.DUMMYFUNCTION("IMPORTRANGE(""https://docs.google.com/spreadsheets/d/1SX6NBoVAgQJ6U1MVXOaj8PK2l7WJ3RER9xtqwdhxkhw/edit?usp=sharing"",""ราชบุรี!M436"")"),3276.97)</f>
        <v>3276.97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IFERROR(__xludf.DUMMYFUNCTION("IMPORTRANGE(""https://docs.google.com/spreadsheets/d/1SX6NBoVAgQJ6U1MVXOaj8PK2l7WJ3RER9xtqwdhxkhw/edit?usp=sharing"",""ราชบุรี!J438"")"),0)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IFERROR(__xludf.DUMMYFUNCTION("IMPORTRANGE(""https://docs.google.com/spreadsheets/d/1SX6NBoVAgQJ6U1MVXOaj8PK2l7WJ3RER9xtqwdhxkhw/edit?usp=sharing"",""ราชบุรี!J439"")"),1)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IFERROR(__xludf.DUMMYFUNCTION("IMPORTRANGE(""https://docs.google.com/spreadsheets/d/1SX6NBoVAgQJ6U1MVXOaj8PK2l7WJ3RER9xtqwdhxkhw/edit?usp=sharing"",""ราชบุรี!J440"")"),1)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IFERROR(__xludf.DUMMYFUNCTION("IMPORTRANGE(""https://docs.google.com/spreadsheets/d/1SX6NBoVAgQJ6U1MVXOaj8PK2l7WJ3RER9xtqwdhxkhw/edit?usp=sharing"",""ราชบุรี!J441"")"),1)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IFERROR(__xludf.DUMMYFUNCTION("IMPORTRANGE(""https://docs.google.com/spreadsheets/d/1SX6NBoVAgQJ6U1MVXOaj8PK2l7WJ3RER9xtqwdhxkhw/edit?usp=sharing"",""ราชบุรี!I442"")"),22)</f>
        <v>22</v>
      </c>
      <c r="J547" s="219">
        <f ca="1">IFERROR(__xludf.DUMMYFUNCTION("IMPORTRANGE(""https://docs.google.com/spreadsheets/d/1SX6NBoVAgQJ6U1MVXOaj8PK2l7WJ3RER9xtqwdhxkhw/edit?usp=sharing"",""ราชบุรี!J442"")"),22)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IFERROR(__xludf.DUMMYFUNCTION("IMPORTRANGE(""https://docs.google.com/spreadsheets/d/1SX6NBoVAgQJ6U1MVXOaj8PK2l7WJ3RER9xtqwdhxkhw/edit?usp=sharing"",""ราชบุรี!J166"")"),0)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IFERROR(__xludf.DUMMYFUNCTION("IMPORTRANGE(""https://docs.google.com/spreadsheets/d/1SX6NBoVAgQJ6U1MVXOaj8PK2l7WJ3RER9xtqwdhxkhw/edit?usp=sharing"",""ราชบุรี!J444"")"),1)</f>
        <v>1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IFERROR(__xludf.DUMMYFUNCTION("IMPORTRANGE(""https://docs.google.com/spreadsheets/d/1SX6NBoVAgQJ6U1MVXOaj8PK2l7WJ3RER9xtqwdhxkhw/edit?usp=sharing"",""ราชบุรี!J445"")"),0)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IFERROR(__xludf.DUMMYFUNCTION("IMPORTRANGE(""https://docs.google.com/spreadsheets/d/1SX6NBoVAgQJ6U1MVXOaj8PK2l7WJ3RER9xtqwdhxkhw/edit?usp=sharing"",""ราชบุรี!I446"")"),0)</f>
        <v>0</v>
      </c>
      <c r="J551" s="420">
        <f ca="1">IFERROR(__xludf.DUMMYFUNCTION("IMPORTRANGE(""https://docs.google.com/spreadsheets/d/1SX6NBoVAgQJ6U1MVXOaj8PK2l7WJ3RER9xtqwdhxkhw/edit?usp=sharing"",""ราชบุรี!J446"")"),0)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IFERROR(__xludf.DUMMYFUNCTION("IMPORTRANGE(""https://docs.google.com/spreadsheets/d/1SX6NBoVAgQJ6U1MVXOaj8PK2l7WJ3RER9xtqwdhxkhw/edit?usp=sharing"",""ราชบุรี!L446"")"),0)</f>
        <v>0</v>
      </c>
      <c r="M551" s="422"/>
      <c r="N551" s="422">
        <f ca="1">IFERROR(__xludf.DUMMYFUNCTION("IMPORTRANGE(""https://docs.google.com/spreadsheets/d/1SX6NBoVAgQJ6U1MVXOaj8PK2l7WJ3RER9xtqwdhxkhw/edit?usp=sharing"",""ราชบุรี!M446"")"),0)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IFERROR(__xludf.DUMMYFUNCTION("IMPORTRANGE(""https://docs.google.com/spreadsheets/d/1SX6NBoVAgQJ6U1MVXOaj8PK2l7WJ3RER9xtqwdhxkhw/edit?usp=sharing"",""ราชบุรี!L447"")"),0)</f>
        <v>0</v>
      </c>
      <c r="M552" s="196"/>
      <c r="N552" s="198">
        <f ca="1">IFERROR(__xludf.DUMMYFUNCTION("IMPORTRANGE(""https://docs.google.com/spreadsheets/d/1SX6NBoVAgQJ6U1MVXOaj8PK2l7WJ3RER9xtqwdhxkhw/edit?usp=sharing"",""ราชบุรี!M447"")"),0)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IFERROR(__xludf.DUMMYFUNCTION("IMPORTRANGE(""https://docs.google.com/spreadsheets/d/1SX6NBoVAgQJ6U1MVXOaj8PK2l7WJ3RER9xtqwdhxkhw/edit?usp=sharing"",""ราชบุรี!L448"")"),0)</f>
        <v>0</v>
      </c>
      <c r="M553" s="196"/>
      <c r="N553" s="198">
        <f ca="1">IFERROR(__xludf.DUMMYFUNCTION("IMPORTRANGE(""https://docs.google.com/spreadsheets/d/1SX6NBoVAgQJ6U1MVXOaj8PK2l7WJ3RER9xtqwdhxkhw/edit?usp=sharing"",""ราชบุรี!M448"")"),0)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IFERROR(__xludf.DUMMYFUNCTION("IMPORTRANGE(""https://docs.google.com/spreadsheets/d/1SX6NBoVAgQJ6U1MVXOaj8PK2l7WJ3RER9xtqwdhxkhw/edit?usp=sharing"",""ราชบุรี!L449"")"),0)</f>
        <v>0</v>
      </c>
      <c r="M554" s="198"/>
      <c r="N554" s="198">
        <f ca="1">IFERROR(__xludf.DUMMYFUNCTION("IMPORTRANGE(""https://docs.google.com/spreadsheets/d/1SX6NBoVAgQJ6U1MVXOaj8PK2l7WJ3RER9xtqwdhxkhw/edit?usp=sharing"",""ราชบุรี!M449"")"),0)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IFERROR(__xludf.DUMMYFUNCTION("IMPORTRANGE(""https://docs.google.com/spreadsheets/d/1SX6NBoVAgQJ6U1MVXOaj8PK2l7WJ3RER9xtqwdhxkhw/edit?usp=sharing"",""ราชบุรี!L450"")"),0)</f>
        <v>0</v>
      </c>
      <c r="M555" s="198"/>
      <c r="N555" s="198">
        <f ca="1">IFERROR(__xludf.DUMMYFUNCTION("IMPORTRANGE(""https://docs.google.com/spreadsheets/d/1SX6NBoVAgQJ6U1MVXOaj8PK2l7WJ3RER9xtqwdhxkhw/edit?usp=sharing"",""ราชบุรี!M450"")"),0)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IFERROR(__xludf.DUMMYFUNCTION("IMPORTRANGE(""https://docs.google.com/spreadsheets/d/1SX6NBoVAgQJ6U1MVXOaj8PK2l7WJ3RER9xtqwdhxkhw/edit?usp=sharing"",""ราชบุรี!M451"")"),0)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IFERROR(__xludf.DUMMYFUNCTION("IMPORTRANGE(""https://docs.google.com/spreadsheets/d/1SX6NBoVAgQJ6U1MVXOaj8PK2l7WJ3RER9xtqwdhxkhw/edit?usp=sharing"",""ราชบุรี!M452"")"),0)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IFERROR(__xludf.DUMMYFUNCTION("IMPORTRANGE(""https://docs.google.com/spreadsheets/d/1SX6NBoVAgQJ6U1MVXOaj8PK2l7WJ3RER9xtqwdhxkhw/edit?usp=sharing"",""ราชบุรี!M453"")"),0)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IFERROR(__xludf.DUMMYFUNCTION("IMPORTRANGE(""https://docs.google.com/spreadsheets/d/1SX6NBoVAgQJ6U1MVXOaj8PK2l7WJ3RER9xtqwdhxkhw/edit?usp=sharing"",""ราชบุรี!M454"")"),0)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IFERROR(__xludf.DUMMYFUNCTION("IMPORTRANGE(""https://docs.google.com/spreadsheets/d/1SX6NBoVAgQJ6U1MVXOaj8PK2l7WJ3RER9xtqwdhxkhw/edit?usp=sharing"",""ราชบุรี!I455"")"),0)</f>
        <v>0</v>
      </c>
      <c r="J560" s="194">
        <f ca="1">IFERROR(__xludf.DUMMYFUNCTION("IMPORTRANGE(""https://docs.google.com/spreadsheets/d/1SX6NBoVAgQJ6U1MVXOaj8PK2l7WJ3RER9xtqwdhxkhw/edit?usp=sharing"",""ราชบุรี!J455"")"),0)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IFERROR(__xludf.DUMMYFUNCTION("IMPORTRANGE(""https://docs.google.com/spreadsheets/d/1SX6NBoVAgQJ6U1MVXOaj8PK2l7WJ3RER9xtqwdhxkhw/edit?usp=sharing"",""ราชบุรี!I456"")"),0)</f>
        <v>0</v>
      </c>
      <c r="J561" s="218">
        <f ca="1">IFERROR(__xludf.DUMMYFUNCTION("IMPORTRANGE(""https://docs.google.com/spreadsheets/d/1SX6NBoVAgQJ6U1MVXOaj8PK2l7WJ3RER9xtqwdhxkhw/edit?usp=sharing"",""ราชบุรี!J456"")"),0)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IFERROR(__xludf.DUMMYFUNCTION("IMPORTRANGE(""https://docs.google.com/spreadsheets/d/1SX6NBoVAgQJ6U1MVXOaj8PK2l7WJ3RER9xtqwdhxkhw/edit?usp=sharing"",""ราชบุรี!I457"")"),"")</f>
        <v/>
      </c>
      <c r="J562" s="218" t="str">
        <f ca="1">IFERROR(__xludf.DUMMYFUNCTION("IMPORTRANGE(""https://docs.google.com/spreadsheets/d/1SX6NBoVAgQJ6U1MVXOaj8PK2l7WJ3RER9xtqwdhxkhw/edit?usp=sharing"",""ราชบุรี!J457"")"),"")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IFERROR(__xludf.DUMMYFUNCTION("IMPORTRANGE(""https://docs.google.com/spreadsheets/d/1SX6NBoVAgQJ6U1MVXOaj8PK2l7WJ3RER9xtqwdhxkhw/edit?usp=sharing"",""ราชบุรี!I458"")"),"")</f>
        <v/>
      </c>
      <c r="J563" s="218" t="str">
        <f ca="1">IFERROR(__xludf.DUMMYFUNCTION("IMPORTRANGE(""https://docs.google.com/spreadsheets/d/1SX6NBoVAgQJ6U1MVXOaj8PK2l7WJ3RER9xtqwdhxkhw/edit?usp=sharing"",""ราชบุรี!J458"")"),"")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IFERROR(__xludf.DUMMYFUNCTION("IMPORTRANGE(""https://docs.google.com/spreadsheets/d/1SX6NBoVAgQJ6U1MVXOaj8PK2l7WJ3RER9xtqwdhxkhw/edit?usp=sharing"",""ราชบุรี!I459"")"),550)</f>
        <v>550</v>
      </c>
      <c r="J564" s="387">
        <f ca="1">IFERROR(__xludf.DUMMYFUNCTION("IMPORTRANGE(""https://docs.google.com/spreadsheets/d/1SX6NBoVAgQJ6U1MVXOaj8PK2l7WJ3RER9xtqwdhxkhw/edit?usp=sharing"",""ราชบุรี!J459"")"),1255)</f>
        <v>1255</v>
      </c>
      <c r="K564" s="388">
        <f t="shared" ca="1" si="121"/>
        <v>228.18181818181819</v>
      </c>
      <c r="L564" s="389">
        <f ca="1">IFERROR(__xludf.DUMMYFUNCTION("IMPORTRANGE(""https://docs.google.com/spreadsheets/d/1SX6NBoVAgQJ6U1MVXOaj8PK2l7WJ3RER9xtqwdhxkhw/edit?usp=sharing"",""ราชบุรี!L459"")"),126080)</f>
        <v>126080</v>
      </c>
      <c r="M564" s="389"/>
      <c r="N564" s="389">
        <f ca="1">IFERROR(__xludf.DUMMYFUNCTION("IMPORTRANGE(""https://docs.google.com/spreadsheets/d/1SX6NBoVAgQJ6U1MVXOaj8PK2l7WJ3RER9xtqwdhxkhw/edit?usp=sharing"",""ราชบุรี!M459"")"),45483.88)</f>
        <v>45483.88</v>
      </c>
      <c r="O564" s="389">
        <f t="shared" ref="O564:O568" ca="1" si="122">+IF(L564&gt;0,N564*100/L564,0)</f>
        <v>36.07541243654822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IFERROR(__xludf.DUMMYFUNCTION("IMPORTRANGE(""https://docs.google.com/spreadsheets/d/1SX6NBoVAgQJ6U1MVXOaj8PK2l7WJ3RER9xtqwdhxkhw/edit?usp=sharing"",""ราชบุรี!L460"")"),0)</f>
        <v>0</v>
      </c>
      <c r="M565" s="196"/>
      <c r="N565" s="198">
        <f ca="1">IFERROR(__xludf.DUMMYFUNCTION("IMPORTRANGE(""https://docs.google.com/spreadsheets/d/1SX6NBoVAgQJ6U1MVXOaj8PK2l7WJ3RER9xtqwdhxkhw/edit?usp=sharing"",""ราชบุรี!M460"")"),0)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IFERROR(__xludf.DUMMYFUNCTION("IMPORTRANGE(""https://docs.google.com/spreadsheets/d/1SX6NBoVAgQJ6U1MVXOaj8PK2l7WJ3RER9xtqwdhxkhw/edit?usp=sharing"",""ราชบุรี!L461"")"),126080)</f>
        <v>126080</v>
      </c>
      <c r="M566" s="196"/>
      <c r="N566" s="198">
        <f ca="1">IFERROR(__xludf.DUMMYFUNCTION("IMPORTRANGE(""https://docs.google.com/spreadsheets/d/1SX6NBoVAgQJ6U1MVXOaj8PK2l7WJ3RER9xtqwdhxkhw/edit?usp=sharing"",""ราชบุรี!M461"")"),45483.88)</f>
        <v>45483.88</v>
      </c>
      <c r="O566" s="198">
        <f t="shared" ca="1" si="122"/>
        <v>36.07541243654822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IFERROR(__xludf.DUMMYFUNCTION("IMPORTRANGE(""https://docs.google.com/spreadsheets/d/1SX6NBoVAgQJ6U1MVXOaj8PK2l7WJ3RER9xtqwdhxkhw/edit?usp=sharing"",""ราชบุรี!L462"")"),0)</f>
        <v>0</v>
      </c>
      <c r="M567" s="198"/>
      <c r="N567" s="198">
        <f ca="1">IFERROR(__xludf.DUMMYFUNCTION("IMPORTRANGE(""https://docs.google.com/spreadsheets/d/1SX6NBoVAgQJ6U1MVXOaj8PK2l7WJ3RER9xtqwdhxkhw/edit?usp=sharing"",""ราชบุรี!M462"")"),0)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IFERROR(__xludf.DUMMYFUNCTION("IMPORTRANGE(""https://docs.google.com/spreadsheets/d/1SX6NBoVAgQJ6U1MVXOaj8PK2l7WJ3RER9xtqwdhxkhw/edit?usp=sharing"",""ราชบุรี!L463"")"),126080)</f>
        <v>126080</v>
      </c>
      <c r="M568" s="198"/>
      <c r="N568" s="198">
        <f ca="1">IFERROR(__xludf.DUMMYFUNCTION("IMPORTRANGE(""https://docs.google.com/spreadsheets/d/1SX6NBoVAgQJ6U1MVXOaj8PK2l7WJ3RER9xtqwdhxkhw/edit?usp=sharing"",""ราชบุรี!M463"")"),45483.88)</f>
        <v>45483.88</v>
      </c>
      <c r="O568" s="198">
        <f t="shared" ca="1" si="122"/>
        <v>36.07541243654822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IFERROR(__xludf.DUMMYFUNCTION("IMPORTRANGE(""https://docs.google.com/spreadsheets/d/1SX6NBoVAgQJ6U1MVXOaj8PK2l7WJ3RER9xtqwdhxkhw/edit?usp=sharing"",""ราชบุรี!M464"")"),0)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IFERROR(__xludf.DUMMYFUNCTION("IMPORTRANGE(""https://docs.google.com/spreadsheets/d/1SX6NBoVAgQJ6U1MVXOaj8PK2l7WJ3RER9xtqwdhxkhw/edit?usp=sharing"",""ราชบุรี!M465"")"),0)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IFERROR(__xludf.DUMMYFUNCTION("IMPORTRANGE(""https://docs.google.com/spreadsheets/d/1SX6NBoVAgQJ6U1MVXOaj8PK2l7WJ3RER9xtqwdhxkhw/edit?usp=sharing"",""ราชบุรี!M466"")"),30483.88)</f>
        <v>30483.88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IFERROR(__xludf.DUMMYFUNCTION("IMPORTRANGE(""https://docs.google.com/spreadsheets/d/1SX6NBoVAgQJ6U1MVXOaj8PK2l7WJ3RER9xtqwdhxkhw/edit?usp=sharing"",""ราชบุรี!M467"")"),15000)</f>
        <v>15000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IFERROR(__xludf.DUMMYFUNCTION("IMPORTRANGE(""https://docs.google.com/spreadsheets/d/1SX6NBoVAgQJ6U1MVXOaj8PK2l7WJ3RER9xtqwdhxkhw/edit?usp=sharing"",""ราชบุรี!I468"")"),550)</f>
        <v>550</v>
      </c>
      <c r="J573" s="428">
        <f ca="1">IFERROR(__xludf.DUMMYFUNCTION("IMPORTRANGE(""https://docs.google.com/spreadsheets/d/1SX6NBoVAgQJ6U1MVXOaj8PK2l7WJ3RER9xtqwdhxkhw/edit?usp=sharing"",""ราชบุรี!J468"")"),1255)</f>
        <v>1255</v>
      </c>
      <c r="K573" s="231">
        <f ca="1">IF(I573&gt;0,J573*100/I573,0)</f>
        <v>228.18181818181819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IFERROR(__xludf.DUMMYFUNCTION("IMPORTRANGE(""https://docs.google.com/spreadsheets/d/1SX6NBoVAgQJ6U1MVXOaj8PK2l7WJ3RER9xtqwdhxkhw/edit?usp=sharing"",""ราชบุรี!I470"")"),0)</f>
        <v>0</v>
      </c>
      <c r="J575" s="219">
        <f ca="1">IFERROR(__xludf.DUMMYFUNCTION("IMPORTRANGE(""https://docs.google.com/spreadsheets/d/1SX6NBoVAgQJ6U1MVXOaj8PK2l7WJ3RER9xtqwdhxkhw/edit?usp=sharing"",""ราชบุรี!J470"")"),1)</f>
        <v>1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IFERROR(__xludf.DUMMYFUNCTION("IMPORTRANGE(""https://docs.google.com/spreadsheets/d/1SX6NBoVAgQJ6U1MVXOaj8PK2l7WJ3RER9xtqwdhxkhw/edit?usp=sharing"",""ราชบุรี!I471"")"),0)</f>
        <v>0</v>
      </c>
      <c r="J576" s="219">
        <f ca="1">IFERROR(__xludf.DUMMYFUNCTION("IMPORTRANGE(""https://docs.google.com/spreadsheets/d/1SX6NBoVAgQJ6U1MVXOaj8PK2l7WJ3RER9xtqwdhxkhw/edit?usp=sharing"",""ราชบุรี!J471"")"),24)</f>
        <v>24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IFERROR(__xludf.DUMMYFUNCTION("IMPORTRANGE(""https://docs.google.com/spreadsheets/d/1SX6NBoVAgQJ6U1MVXOaj8PK2l7WJ3RER9xtqwdhxkhw/edit?usp=sharing"",""ราชบุรี!I472"")"),0)</f>
        <v>0</v>
      </c>
      <c r="J577" s="219">
        <f ca="1">IFERROR(__xludf.DUMMYFUNCTION("IMPORTRANGE(""https://docs.google.com/spreadsheets/d/1SX6NBoVAgQJ6U1MVXOaj8PK2l7WJ3RER9xtqwdhxkhw/edit?usp=sharing"",""ราชบุรี!J472"")"),1222)</f>
        <v>1222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IFERROR(__xludf.DUMMYFUNCTION("IMPORTRANGE(""https://docs.google.com/spreadsheets/d/1SX6NBoVAgQJ6U1MVXOaj8PK2l7WJ3RER9xtqwdhxkhw/edit?usp=sharing"",""ราชบุรี!I473"")"),0)</f>
        <v>0</v>
      </c>
      <c r="J578" s="219">
        <f ca="1">IFERROR(__xludf.DUMMYFUNCTION("IMPORTRANGE(""https://docs.google.com/spreadsheets/d/1SX6NBoVAgQJ6U1MVXOaj8PK2l7WJ3RER9xtqwdhxkhw/edit?usp=sharing"",""ราชบุรี!J473"")"),2)</f>
        <v>2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IFERROR(__xludf.DUMMYFUNCTION("IMPORTRANGE(""https://docs.google.com/spreadsheets/d/1SX6NBoVAgQJ6U1MVXOaj8PK2l7WJ3RER9xtqwdhxkhw/edit?usp=sharing"",""ราชบุรี!I474"")"),0)</f>
        <v>0</v>
      </c>
      <c r="J579" s="219">
        <f ca="1">IFERROR(__xludf.DUMMYFUNCTION("IMPORTRANGE(""https://docs.google.com/spreadsheets/d/1SX6NBoVAgQJ6U1MVXOaj8PK2l7WJ3RER9xtqwdhxkhw/edit?usp=sharing"",""ราชบุรี!J474"")"),7)</f>
        <v>7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IFERROR(__xludf.DUMMYFUNCTION("IMPORTRANGE(""https://docs.google.com/spreadsheets/d/1SX6NBoVAgQJ6U1MVXOaj8PK2l7WJ3RER9xtqwdhxkhw/edit?usp=sharing"",""ราชบุรี!I475"")"),0)</f>
        <v>0</v>
      </c>
      <c r="J580" s="387">
        <f ca="1">IFERROR(__xludf.DUMMYFUNCTION("IMPORTRANGE(""https://docs.google.com/spreadsheets/d/1SX6NBoVAgQJ6U1MVXOaj8PK2l7WJ3RER9xtqwdhxkhw/edit?usp=sharing"",""ราชบุรี!J475"")"),0)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IFERROR(__xludf.DUMMYFUNCTION("IMPORTRANGE(""https://docs.google.com/spreadsheets/d/1SX6NBoVAgQJ6U1MVXOaj8PK2l7WJ3RER9xtqwdhxkhw/edit?usp=sharing"",""ราชบุรี!L475"")"),0)</f>
        <v>0</v>
      </c>
      <c r="M580" s="389"/>
      <c r="N580" s="389">
        <f ca="1">IFERROR(__xludf.DUMMYFUNCTION("IMPORTRANGE(""https://docs.google.com/spreadsheets/d/1SX6NBoVAgQJ6U1MVXOaj8PK2l7WJ3RER9xtqwdhxkhw/edit?usp=sharing"",""ราชบุรี!M475"")"),0)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IFERROR(__xludf.DUMMYFUNCTION("IMPORTRANGE(""https://docs.google.com/spreadsheets/d/1SX6NBoVAgQJ6U1MVXOaj8PK2l7WJ3RER9xtqwdhxkhw/edit?usp=sharing"",""ราชบุรี!L476"")"),0)</f>
        <v>0</v>
      </c>
      <c r="M581" s="196"/>
      <c r="N581" s="198">
        <f ca="1">IFERROR(__xludf.DUMMYFUNCTION("IMPORTRANGE(""https://docs.google.com/spreadsheets/d/1SX6NBoVAgQJ6U1MVXOaj8PK2l7WJ3RER9xtqwdhxkhw/edit?usp=sharing"",""ราชบุรี!M476"")"),0)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IFERROR(__xludf.DUMMYFUNCTION("IMPORTRANGE(""https://docs.google.com/spreadsheets/d/1SX6NBoVAgQJ6U1MVXOaj8PK2l7WJ3RER9xtqwdhxkhw/edit?usp=sharing"",""ราชบุรี!L477"")"),0)</f>
        <v>0</v>
      </c>
      <c r="M582" s="196"/>
      <c r="N582" s="198">
        <f ca="1">IFERROR(__xludf.DUMMYFUNCTION("IMPORTRANGE(""https://docs.google.com/spreadsheets/d/1SX6NBoVAgQJ6U1MVXOaj8PK2l7WJ3RER9xtqwdhxkhw/edit?usp=sharing"",""ราชบุรี!M477"")"),0)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IFERROR(__xludf.DUMMYFUNCTION("IMPORTRANGE(""https://docs.google.com/spreadsheets/d/1SX6NBoVAgQJ6U1MVXOaj8PK2l7WJ3RER9xtqwdhxkhw/edit?usp=sharing"",""ราชบุรี!L478"")"),0)</f>
        <v>0</v>
      </c>
      <c r="M583" s="198"/>
      <c r="N583" s="198">
        <f ca="1">IFERROR(__xludf.DUMMYFUNCTION("IMPORTRANGE(""https://docs.google.com/spreadsheets/d/1SX6NBoVAgQJ6U1MVXOaj8PK2l7WJ3RER9xtqwdhxkhw/edit?usp=sharing"",""ราชบุรี!M478"")"),0)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IFERROR(__xludf.DUMMYFUNCTION("IMPORTRANGE(""https://docs.google.com/spreadsheets/d/1SX6NBoVAgQJ6U1MVXOaj8PK2l7WJ3RER9xtqwdhxkhw/edit?usp=sharing"",""ราชบุรี!L479"")"),0)</f>
        <v>0</v>
      </c>
      <c r="M584" s="198"/>
      <c r="N584" s="198">
        <f ca="1">IFERROR(__xludf.DUMMYFUNCTION("IMPORTRANGE(""https://docs.google.com/spreadsheets/d/1SX6NBoVAgQJ6U1MVXOaj8PK2l7WJ3RER9xtqwdhxkhw/edit?usp=sharing"",""ราชบุรี!M479"")"),0)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IFERROR(__xludf.DUMMYFUNCTION("IMPORTRANGE(""https://docs.google.com/spreadsheets/d/1SX6NBoVAgQJ6U1MVXOaj8PK2l7WJ3RER9xtqwdhxkhw/edit?usp=sharing"",""ราชบุรี!M480"")"),0)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IFERROR(__xludf.DUMMYFUNCTION("IMPORTRANGE(""https://docs.google.com/spreadsheets/d/1SX6NBoVAgQJ6U1MVXOaj8PK2l7WJ3RER9xtqwdhxkhw/edit?usp=sharing"",""ราชบุรี!M481"")"),0)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IFERROR(__xludf.DUMMYFUNCTION("IMPORTRANGE(""https://docs.google.com/spreadsheets/d/1SX6NBoVAgQJ6U1MVXOaj8PK2l7WJ3RER9xtqwdhxkhw/edit?usp=sharing"",""ราชบุรี!M482"")"),0)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IFERROR(__xludf.DUMMYFUNCTION("IMPORTRANGE(""https://docs.google.com/spreadsheets/d/1SX6NBoVAgQJ6U1MVXOaj8PK2l7WJ3RER9xtqwdhxkhw/edit?usp=sharing"",""ราชบุรี!M483"")"),0)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IFERROR(__xludf.DUMMYFUNCTION("IMPORTRANGE(""https://docs.google.com/spreadsheets/d/1SX6NBoVAgQJ6U1MVXOaj8PK2l7WJ3RER9xtqwdhxkhw/edit?usp=sharing"",""ราชบุรี!I484"")"),0)</f>
        <v>0</v>
      </c>
      <c r="J589" s="218">
        <f ca="1">IFERROR(__xludf.DUMMYFUNCTION("IMPORTRANGE(""https://docs.google.com/spreadsheets/d/1SX6NBoVAgQJ6U1MVXOaj8PK2l7WJ3RER9xtqwdhxkhw/edit?usp=sharing"",""ราชบุรี!J484"")"),0)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IFERROR(__xludf.DUMMYFUNCTION("IMPORTRANGE(""https://docs.google.com/spreadsheets/d/1SX6NBoVAgQJ6U1MVXOaj8PK2l7WJ3RER9xtqwdhxkhw/edit?usp=sharing"",""ราชบุรี!I485"")"),0)</f>
        <v>0</v>
      </c>
      <c r="J590" s="218">
        <f ca="1">IFERROR(__xludf.DUMMYFUNCTION("IMPORTRANGE(""https://docs.google.com/spreadsheets/d/1SX6NBoVAgQJ6U1MVXOaj8PK2l7WJ3RER9xtqwdhxkhw/edit?usp=sharing"",""ราชบุรี!J485"")"),0)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IFERROR(__xludf.DUMMYFUNCTION("IMPORTRANGE(""https://docs.google.com/spreadsheets/d/1SX6NBoVAgQJ6U1MVXOaj8PK2l7WJ3RER9xtqwdhxkhw/edit?usp=sharing"",""ราชบุรี!I486"")"),0)</f>
        <v>0</v>
      </c>
      <c r="J591" s="218">
        <f ca="1">IFERROR(__xludf.DUMMYFUNCTION("IMPORTRANGE(""https://docs.google.com/spreadsheets/d/1SX6NBoVAgQJ6U1MVXOaj8PK2l7WJ3RER9xtqwdhxkhw/edit?usp=sharing"",""ราชบุรี!J486"")"),0)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IFERROR(__xludf.DUMMYFUNCTION("IMPORTRANGE(""https://docs.google.com/spreadsheets/d/1SX6NBoVAgQJ6U1MVXOaj8PK2l7WJ3RER9xtqwdhxkhw/edit?usp=sharing"",""ราชบุรี!I487"")"),0)</f>
        <v>0</v>
      </c>
      <c r="J592" s="218">
        <f ca="1">IFERROR(__xludf.DUMMYFUNCTION("IMPORTRANGE(""https://docs.google.com/spreadsheets/d/1SX6NBoVAgQJ6U1MVXOaj8PK2l7WJ3RER9xtqwdhxkhw/edit?usp=sharing"",""ราชบุรี!J487"")"),0)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IFERROR(__xludf.DUMMYFUNCTION("IMPORTRANGE(""https://docs.google.com/spreadsheets/d/1SX6NBoVAgQJ6U1MVXOaj8PK2l7WJ3RER9xtqwdhxkhw/edit?usp=sharing"",""ราชบุรี!I488"")"),0)</f>
        <v>0</v>
      </c>
      <c r="J593" s="218">
        <f ca="1">IFERROR(__xludf.DUMMYFUNCTION("IMPORTRANGE(""https://docs.google.com/spreadsheets/d/1SX6NBoVAgQJ6U1MVXOaj8PK2l7WJ3RER9xtqwdhxkhw/edit?usp=sharing"",""ราชบุรี!J488"")"),0)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IFERROR(__xludf.DUMMYFUNCTION("IMPORTRANGE(""https://docs.google.com/spreadsheets/d/1SX6NBoVAgQJ6U1MVXOaj8PK2l7WJ3RER9xtqwdhxkhw/edit?usp=sharing"",""ราชบุรี!I489"")"),0)</f>
        <v>0</v>
      </c>
      <c r="J594" s="218">
        <f ca="1">IFERROR(__xludf.DUMMYFUNCTION("IMPORTRANGE(""https://docs.google.com/spreadsheets/d/1SX6NBoVAgQJ6U1MVXOaj8PK2l7WJ3RER9xtqwdhxkhw/edit?usp=sharing"",""ราชบุรี!J489"")"),0)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IFERROR(__xludf.DUMMYFUNCTION("IMPORTRANGE(""https://docs.google.com/spreadsheets/d/1SX6NBoVAgQJ6U1MVXOaj8PK2l7WJ3RER9xtqwdhxkhw/edit?usp=sharing"",""ราชบุรี!I490"")"),0)</f>
        <v>0</v>
      </c>
      <c r="J595" s="218">
        <f ca="1">IFERROR(__xludf.DUMMYFUNCTION("IMPORTRANGE(""https://docs.google.com/spreadsheets/d/1SX6NBoVAgQJ6U1MVXOaj8PK2l7WJ3RER9xtqwdhxkhw/edit?usp=sharing"",""ราชบุรี!J490"")"),0)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IFERROR(__xludf.DUMMYFUNCTION("IMPORTRANGE(""https://docs.google.com/spreadsheets/d/1SX6NBoVAgQJ6U1MVXOaj8PK2l7WJ3RER9xtqwdhxkhw/edit?usp=sharing"",""ราชบุรี!I491"")"),0)</f>
        <v>0</v>
      </c>
      <c r="J596" s="265">
        <f ca="1">IFERROR(__xludf.DUMMYFUNCTION("IMPORTRANGE(""https://docs.google.com/spreadsheets/d/1SX6NBoVAgQJ6U1MVXOaj8PK2l7WJ3RER9xtqwdhxkhw/edit?usp=sharing"",""ราชบุรี!J491"")"),0)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IFERROR(__xludf.DUMMYFUNCTION("IMPORTRANGE(""https://docs.google.com/spreadsheets/d/1SX6NBoVAgQJ6U1MVXOaj8PK2l7WJ3RER9xtqwdhxkhw/edit?usp=sharing"",""ราชบุรี!I492"")"),50)</f>
        <v>50</v>
      </c>
      <c r="J597" s="491">
        <f ca="1">IFERROR(__xludf.DUMMYFUNCTION("IMPORTRANGE(""https://docs.google.com/spreadsheets/d/1SX6NBoVAgQJ6U1MVXOaj8PK2l7WJ3RER9xtqwdhxkhw/edit?usp=sharing"",""ราชบุรี!J492"")"),0)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IFERROR(__xludf.DUMMYFUNCTION("IMPORTRANGE(""https://docs.google.com/spreadsheets/d/1SX6NBoVAgQJ6U1MVXOaj8PK2l7WJ3RER9xtqwdhxkhw/edit?usp=sharing"",""ราชบุรี!L492"")"),5350)</f>
        <v>5350</v>
      </c>
      <c r="M597" s="422"/>
      <c r="N597" s="422">
        <f ca="1">IFERROR(__xludf.DUMMYFUNCTION("IMPORTRANGE(""https://docs.google.com/spreadsheets/d/1SX6NBoVAgQJ6U1MVXOaj8PK2l7WJ3RER9xtqwdhxkhw/edit?usp=sharing"",""ราชบุรี!M492"")"),300)</f>
        <v>300</v>
      </c>
      <c r="O597" s="422">
        <f t="shared" ref="O597:O601" ca="1" si="126">+IF(L597&gt;0,N597*100/L597,0)</f>
        <v>5.6074766355140184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IFERROR(__xludf.DUMMYFUNCTION("IMPORTRANGE(""https://docs.google.com/spreadsheets/d/1SX6NBoVAgQJ6U1MVXOaj8PK2l7WJ3RER9xtqwdhxkhw/edit?usp=sharing"",""ราชบุรี!L493"")"),0)</f>
        <v>0</v>
      </c>
      <c r="M598" s="196"/>
      <c r="N598" s="198">
        <f ca="1">IFERROR(__xludf.DUMMYFUNCTION("IMPORTRANGE(""https://docs.google.com/spreadsheets/d/1SX6NBoVAgQJ6U1MVXOaj8PK2l7WJ3RER9xtqwdhxkhw/edit?usp=sharing"",""ราชบุรี!M493"")"),0)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IFERROR(__xludf.DUMMYFUNCTION("IMPORTRANGE(""https://docs.google.com/spreadsheets/d/1SX6NBoVAgQJ6U1MVXOaj8PK2l7WJ3RER9xtqwdhxkhw/edit?usp=sharing"",""ราชบุรี!L494"")"),5350)</f>
        <v>5350</v>
      </c>
      <c r="M599" s="196"/>
      <c r="N599" s="198">
        <f ca="1">IFERROR(__xludf.DUMMYFUNCTION("IMPORTRANGE(""https://docs.google.com/spreadsheets/d/1SX6NBoVAgQJ6U1MVXOaj8PK2l7WJ3RER9xtqwdhxkhw/edit?usp=sharing"",""ราชบุรี!M494"")"),300)</f>
        <v>300</v>
      </c>
      <c r="O599" s="198">
        <f t="shared" ca="1" si="126"/>
        <v>5.6074766355140184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IFERROR(__xludf.DUMMYFUNCTION("IMPORTRANGE(""https://docs.google.com/spreadsheets/d/1SX6NBoVAgQJ6U1MVXOaj8PK2l7WJ3RER9xtqwdhxkhw/edit?usp=sharing"",""ราชบุรี!L495"")"),0)</f>
        <v>0</v>
      </c>
      <c r="M600" s="198"/>
      <c r="N600" s="198">
        <f ca="1">IFERROR(__xludf.DUMMYFUNCTION("IMPORTRANGE(""https://docs.google.com/spreadsheets/d/1SX6NBoVAgQJ6U1MVXOaj8PK2l7WJ3RER9xtqwdhxkhw/edit?usp=sharing"",""ราชบุรี!M495"")"),0)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IFERROR(__xludf.DUMMYFUNCTION("IMPORTRANGE(""https://docs.google.com/spreadsheets/d/1SX6NBoVAgQJ6U1MVXOaj8PK2l7WJ3RER9xtqwdhxkhw/edit?usp=sharing"",""ราชบุรี!L496"")"),5350)</f>
        <v>5350</v>
      </c>
      <c r="M601" s="198"/>
      <c r="N601" s="198">
        <f ca="1">IFERROR(__xludf.DUMMYFUNCTION("IMPORTRANGE(""https://docs.google.com/spreadsheets/d/1SX6NBoVAgQJ6U1MVXOaj8PK2l7WJ3RER9xtqwdhxkhw/edit?usp=sharing"",""ราชบุรี!M496"")"),300)</f>
        <v>300</v>
      </c>
      <c r="O601" s="198">
        <f t="shared" ca="1" si="126"/>
        <v>5.6074766355140184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IFERROR(__xludf.DUMMYFUNCTION("IMPORTRANGE(""https://docs.google.com/spreadsheets/d/1SX6NBoVAgQJ6U1MVXOaj8PK2l7WJ3RER9xtqwdhxkhw/edit?usp=sharing"",""ราชบุรี!M497"")"),0)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IFERROR(__xludf.DUMMYFUNCTION("IMPORTRANGE(""https://docs.google.com/spreadsheets/d/1SX6NBoVAgQJ6U1MVXOaj8PK2l7WJ3RER9xtqwdhxkhw/edit?usp=sharing"",""ราชบุรี!M498"")"),0)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IFERROR(__xludf.DUMMYFUNCTION("IMPORTRANGE(""https://docs.google.com/spreadsheets/d/1SX6NBoVAgQJ6U1MVXOaj8PK2l7WJ3RER9xtqwdhxkhw/edit?usp=sharing"",""ราชบุรี!M499"")"),0)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IFERROR(__xludf.DUMMYFUNCTION("IMPORTRANGE(""https://docs.google.com/spreadsheets/d/1SX6NBoVAgQJ6U1MVXOaj8PK2l7WJ3RER9xtqwdhxkhw/edit?usp=sharing"",""ราชบุรี!M500"")"),300)</f>
        <v>300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IFERROR(__xludf.DUMMYFUNCTION("IMPORTRANGE(""https://docs.google.com/spreadsheets/d/1SX6NBoVAgQJ6U1MVXOaj8PK2l7WJ3RER9xtqwdhxkhw/edit?usp=sharing"",""ราชบุรี!J502"")"),0)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IFERROR(__xludf.DUMMYFUNCTION("IMPORTRANGE(""https://docs.google.com/spreadsheets/d/1SX6NBoVAgQJ6U1MVXOaj8PK2l7WJ3RER9xtqwdhxkhw/edit?usp=sharing"",""ราชบุรี!J503"")"),1)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IFERROR(__xludf.DUMMYFUNCTION("IMPORTRANGE(""https://docs.google.com/spreadsheets/d/1SX6NBoVAgQJ6U1MVXOaj8PK2l7WJ3RER9xtqwdhxkhw/edit?usp=sharing"",""ราชบุรี!J166"")"),0)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IFERROR(__xludf.DUMMYFUNCTION("IMPORTRANGE(""https://docs.google.com/spreadsheets/d/1SX6NBoVAgQJ6U1MVXOaj8PK2l7WJ3RER9xtqwdhxkhw/edit?usp=sharing"",""ราชบุรี!J166"")"),0)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IFERROR(__xludf.DUMMYFUNCTION("IMPORTRANGE(""https://docs.google.com/spreadsheets/d/1SX6NBoVAgQJ6U1MVXOaj8PK2l7WJ3RER9xtqwdhxkhw/edit?usp=sharing"",""ราชบุรี!I506"")"),50)</f>
        <v>50</v>
      </c>
      <c r="J611" s="194">
        <f ca="1">IFERROR(__xludf.DUMMYFUNCTION("IMPORTRANGE(""https://docs.google.com/spreadsheets/d/1SX6NBoVAgQJ6U1MVXOaj8PK2l7WJ3RER9xtqwdhxkhw/edit?usp=sharing"",""ราชบุรี!J506"")"),0)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IFERROR(__xludf.DUMMYFUNCTION("IMPORTRANGE(""https://docs.google.com/spreadsheets/d/1SX6NBoVAgQJ6U1MVXOaj8PK2l7WJ3RER9xtqwdhxkhw/edit?usp=sharing"",""ราชบุรี!I507"")"),0)</f>
        <v>0</v>
      </c>
      <c r="J612" s="219">
        <f ca="1">IFERROR(__xludf.DUMMYFUNCTION("IMPORTRANGE(""https://docs.google.com/spreadsheets/d/1SX6NBoVAgQJ6U1MVXOaj8PK2l7WJ3RER9xtqwdhxkhw/edit?usp=sharing"",""ราชบุรี!J507"")"),0)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IFERROR(__xludf.DUMMYFUNCTION("IMPORTRANGE(""https://docs.google.com/spreadsheets/d/1SX6NBoVAgQJ6U1MVXOaj8PK2l7WJ3RER9xtqwdhxkhw/edit?usp=sharing"",""ราชบุรี!I508"")"),0)</f>
        <v>0</v>
      </c>
      <c r="J613" s="219">
        <f ca="1">IFERROR(__xludf.DUMMYFUNCTION("IMPORTRANGE(""https://docs.google.com/spreadsheets/d/1SX6NBoVAgQJ6U1MVXOaj8PK2l7WJ3RER9xtqwdhxkhw/edit?usp=sharing"",""ราชบุรี!J508"")"),0)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IFERROR(__xludf.DUMMYFUNCTION("IMPORTRANGE(""https://docs.google.com/spreadsheets/d/1SX6NBoVAgQJ6U1MVXOaj8PK2l7WJ3RER9xtqwdhxkhw/edit?usp=sharing"",""ราชบุรี!I509"")"),0)</f>
        <v>0</v>
      </c>
      <c r="J614" s="219">
        <f ca="1">IFERROR(__xludf.DUMMYFUNCTION("IMPORTRANGE(""https://docs.google.com/spreadsheets/d/1SX6NBoVAgQJ6U1MVXOaj8PK2l7WJ3RER9xtqwdhxkhw/edit?usp=sharing"",""ราชบุรี!J509"")"),0)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IFERROR(__xludf.DUMMYFUNCTION("IMPORTRANGE(""https://docs.google.com/spreadsheets/d/1SX6NBoVAgQJ6U1MVXOaj8PK2l7WJ3RER9xtqwdhxkhw/edit?usp=sharing"",""ราชบุรี!I510"")"),0)</f>
        <v>0</v>
      </c>
      <c r="J615" s="219">
        <f ca="1">IFERROR(__xludf.DUMMYFUNCTION("IMPORTRANGE(""https://docs.google.com/spreadsheets/d/1SX6NBoVAgQJ6U1MVXOaj8PK2l7WJ3RER9xtqwdhxkhw/edit?usp=sharing"",""ราชบุรี!J510"")"),0)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IFERROR(__xludf.DUMMYFUNCTION("IMPORTRANGE(""https://docs.google.com/spreadsheets/d/1SX6NBoVAgQJ6U1MVXOaj8PK2l7WJ3RER9xtqwdhxkhw/edit?usp=sharing"",""ราชบุรี!I511"")"),0)</f>
        <v>0</v>
      </c>
      <c r="J616" s="219">
        <f ca="1">IFERROR(__xludf.DUMMYFUNCTION("IMPORTRANGE(""https://docs.google.com/spreadsheets/d/1SX6NBoVAgQJ6U1MVXOaj8PK2l7WJ3RER9xtqwdhxkhw/edit?usp=sharing"",""ราชบุรี!J511"")"),0)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IFERROR(__xludf.DUMMYFUNCTION("IMPORTRANGE(""https://docs.google.com/spreadsheets/d/1SX6NBoVAgQJ6U1MVXOaj8PK2l7WJ3RER9xtqwdhxkhw/edit?usp=sharing"",""ราชบุรี!I512"")"),0)</f>
        <v>0</v>
      </c>
      <c r="J617" s="218">
        <f ca="1">IFERROR(__xludf.DUMMYFUNCTION("IMPORTRANGE(""https://docs.google.com/spreadsheets/d/1SX6NBoVAgQJ6U1MVXOaj8PK2l7WJ3RER9xtqwdhxkhw/edit?usp=sharing"",""ราชบุรี!J512"")"),0)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IFERROR(__xludf.DUMMYFUNCTION("IMPORTRANGE(""https://docs.google.com/spreadsheets/d/1SX6NBoVAgQJ6U1MVXOaj8PK2l7WJ3RER9xtqwdhxkhw/edit?usp=sharing"",""ราชบุรี!I513"")"),0)</f>
        <v>0</v>
      </c>
      <c r="J618" s="219">
        <f ca="1">IFERROR(__xludf.DUMMYFUNCTION("IMPORTRANGE(""https://docs.google.com/spreadsheets/d/1SX6NBoVAgQJ6U1MVXOaj8PK2l7WJ3RER9xtqwdhxkhw/edit?usp=sharing"",""ราชบุรี!J513"")"),0)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IFERROR(__xludf.DUMMYFUNCTION("IMPORTRANGE(""https://docs.google.com/spreadsheets/d/1SX6NBoVAgQJ6U1MVXOaj8PK2l7WJ3RER9xtqwdhxkhw/edit?usp=sharing"",""ราชบุรี!I514"")"),0)</f>
        <v>0</v>
      </c>
      <c r="J619" s="219">
        <f ca="1">IFERROR(__xludf.DUMMYFUNCTION("IMPORTRANGE(""https://docs.google.com/spreadsheets/d/1SX6NBoVAgQJ6U1MVXOaj8PK2l7WJ3RER9xtqwdhxkhw/edit?usp=sharing"",""ราชบุรี!J514"")"),0)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IFERROR(__xludf.DUMMYFUNCTION("IMPORTRANGE(""https://docs.google.com/spreadsheets/d/1SX6NBoVAgQJ6U1MVXOaj8PK2l7WJ3RER9xtqwdhxkhw/edit?usp=sharing"",""ราชบุรี!I515"")"),0)</f>
        <v>0</v>
      </c>
      <c r="J620" s="194">
        <f ca="1">IFERROR(__xludf.DUMMYFUNCTION("IMPORTRANGE(""https://docs.google.com/spreadsheets/d/1SX6NBoVAgQJ6U1MVXOaj8PK2l7WJ3RER9xtqwdhxkhw/edit?usp=sharing"",""ราชบุรี!J515"")"),0)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IFERROR(__xludf.DUMMYFUNCTION("IMPORTRANGE(""https://docs.google.com/spreadsheets/d/1SX6NBoVAgQJ6U1MVXOaj8PK2l7WJ3RER9xtqwdhxkhw/edit?usp=sharing"",""ราชบุรี!I516"")"),0)</f>
        <v>0</v>
      </c>
      <c r="J621" s="194">
        <f ca="1">IFERROR(__xludf.DUMMYFUNCTION("IMPORTRANGE(""https://docs.google.com/spreadsheets/d/1SX6NBoVAgQJ6U1MVXOaj8PK2l7WJ3RER9xtqwdhxkhw/edit?usp=sharing"",""ราชบุรี!J516"")"),0)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IFERROR(__xludf.DUMMYFUNCTION("IMPORTRANGE(""https://docs.google.com/spreadsheets/d/1SX6NBoVAgQJ6U1MVXOaj8PK2l7WJ3RER9xtqwdhxkhw/edit?usp=sharing"",""ราชบุรี!I517"")"),0)</f>
        <v>0</v>
      </c>
      <c r="J622" s="219">
        <f ca="1">IFERROR(__xludf.DUMMYFUNCTION("IMPORTRANGE(""https://docs.google.com/spreadsheets/d/1SX6NBoVAgQJ6U1MVXOaj8PK2l7WJ3RER9xtqwdhxkhw/edit?usp=sharing"",""ราชบุรี!J517"")"),0)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IFERROR(__xludf.DUMMYFUNCTION("IMPORTRANGE(""https://docs.google.com/spreadsheets/d/1SX6NBoVAgQJ6U1MVXOaj8PK2l7WJ3RER9xtqwdhxkhw/edit?usp=sharing"",""ราชบุรี!I518"")"),0)</f>
        <v>0</v>
      </c>
      <c r="J623" s="219">
        <f ca="1">IFERROR(__xludf.DUMMYFUNCTION("IMPORTRANGE(""https://docs.google.com/spreadsheets/d/1SX6NBoVAgQJ6U1MVXOaj8PK2l7WJ3RER9xtqwdhxkhw/edit?usp=sharing"",""ราชบุรี!J518"")"),0)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IFERROR(__xludf.DUMMYFUNCTION("IMPORTRANGE(""https://docs.google.com/spreadsheets/d/1SX6NBoVAgQJ6U1MVXOaj8PK2l7WJ3RER9xtqwdhxkhw/edit?usp=sharing"",""ราชบุรี!I519"")"),0)</f>
        <v>0</v>
      </c>
      <c r="J624" s="218">
        <f ca="1">IFERROR(__xludf.DUMMYFUNCTION("IMPORTRANGE(""https://docs.google.com/spreadsheets/d/1SX6NBoVAgQJ6U1MVXOaj8PK2l7WJ3RER9xtqwdhxkhw/edit?usp=sharing"",""ราชบุรี!J519"")"),0)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IFERROR(__xludf.DUMMYFUNCTION("IMPORTRANGE(""https://docs.google.com/spreadsheets/d/1SX6NBoVAgQJ6U1MVXOaj8PK2l7WJ3RER9xtqwdhxkhw/edit?usp=sharing"",""ราชบุรี!I520"")"),0)</f>
        <v>0</v>
      </c>
      <c r="J625" s="219">
        <f ca="1">IFERROR(__xludf.DUMMYFUNCTION("IMPORTRANGE(""https://docs.google.com/spreadsheets/d/1SX6NBoVAgQJ6U1MVXOaj8PK2l7WJ3RER9xtqwdhxkhw/edit?usp=sharing"",""ราชบุรี!J520"")"),0)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IFERROR(__xludf.DUMMYFUNCTION("IMPORTRANGE(""https://docs.google.com/spreadsheets/d/1SX6NBoVAgQJ6U1MVXOaj8PK2l7WJ3RER9xtqwdhxkhw/edit?usp=sharing"",""ราชบุรี!I521"")"),0)</f>
        <v>0</v>
      </c>
      <c r="J626" s="219">
        <f ca="1">IFERROR(__xludf.DUMMYFUNCTION("IMPORTRANGE(""https://docs.google.com/spreadsheets/d/1SX6NBoVAgQJ6U1MVXOaj8PK2l7WJ3RER9xtqwdhxkhw/edit?usp=sharing"",""ราชบุรี!J521"")"),0)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IFERROR(__xludf.DUMMYFUNCTION("IMPORTRANGE(""https://docs.google.com/spreadsheets/d/1SX6NBoVAgQJ6U1MVXOaj8PK2l7WJ3RER9xtqwdhxkhw/edit?usp=sharing"",""ราชบุรี!I523"")"),1799548.1)</f>
        <v>1799548.1</v>
      </c>
      <c r="J628" s="359">
        <f ca="1">IFERROR(__xludf.DUMMYFUNCTION("IMPORTRANGE(""https://docs.google.com/spreadsheets/d/1SX6NBoVAgQJ6U1MVXOaj8PK2l7WJ3RER9xtqwdhxkhw/edit?usp=sharing"",""ราชบุรี!J523"")"),145412.99)</f>
        <v>145412.99</v>
      </c>
      <c r="K628" s="360">
        <f t="shared" ref="K628:K635" ca="1" si="129">IF(I628&gt;0,J628*100/I628,0)</f>
        <v>8.0805281059172582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IFERROR(__xludf.DUMMYFUNCTION("IMPORTRANGE(""https://docs.google.com/spreadsheets/d/1SX6NBoVAgQJ6U1MVXOaj8PK2l7WJ3RER9xtqwdhxkhw/edit?usp=sharing"",""ราชบุรี!I524"")"),117)</f>
        <v>117</v>
      </c>
      <c r="J629" s="359">
        <f ca="1">IFERROR(__xludf.DUMMYFUNCTION("IMPORTRANGE(""https://docs.google.com/spreadsheets/d/1SX6NBoVAgQJ6U1MVXOaj8PK2l7WJ3RER9xtqwdhxkhw/edit?usp=sharing"",""ราชบุรี!J524"")"),13)</f>
        <v>13</v>
      </c>
      <c r="K629" s="360">
        <f t="shared" ca="1" si="129"/>
        <v>11.111111111111111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IFERROR(__xludf.DUMMYFUNCTION("IMPORTRANGE(""https://docs.google.com/spreadsheets/d/1SX6NBoVAgQJ6U1MVXOaj8PK2l7WJ3RER9xtqwdhxkhw/edit?usp=sharing"",""ราชบุรี!I525"")"),4148676.3)</f>
        <v>4148676.3</v>
      </c>
      <c r="J630" s="359">
        <f ca="1">IFERROR(__xludf.DUMMYFUNCTION("IMPORTRANGE(""https://docs.google.com/spreadsheets/d/1SX6NBoVAgQJ6U1MVXOaj8PK2l7WJ3RER9xtqwdhxkhw/edit?usp=sharing"",""ราชบุรี!J525"")"),210686.57)</f>
        <v>210686.57</v>
      </c>
      <c r="K630" s="360">
        <f t="shared" ca="1" si="129"/>
        <v>5.0784046468026443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IFERROR(__xludf.DUMMYFUNCTION("IMPORTRANGE(""https://docs.google.com/spreadsheets/d/1SX6NBoVAgQJ6U1MVXOaj8PK2l7WJ3RER9xtqwdhxkhw/edit?usp=sharing"",""ราชบุรี!I526"")"),203)</f>
        <v>203</v>
      </c>
      <c r="J631" s="359">
        <f ca="1">IFERROR(__xludf.DUMMYFUNCTION("IMPORTRANGE(""https://docs.google.com/spreadsheets/d/1SX6NBoVAgQJ6U1MVXOaj8PK2l7WJ3RER9xtqwdhxkhw/edit?usp=sharing"",""ราชบุรี!J526"")"),87)</f>
        <v>87</v>
      </c>
      <c r="K631" s="360">
        <f t="shared" ca="1" si="129"/>
        <v>42.857142857142854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IFERROR(__xludf.DUMMYFUNCTION("IMPORTRANGE(""https://docs.google.com/spreadsheets/d/1SX6NBoVAgQJ6U1MVXOaj8PK2l7WJ3RER9xtqwdhxkhw/edit?usp=sharing"",""ราชบุรี!I527"")"),130782.22)</f>
        <v>130782.22</v>
      </c>
      <c r="J632" s="359">
        <f ca="1">IFERROR(__xludf.DUMMYFUNCTION("IMPORTRANGE(""https://docs.google.com/spreadsheets/d/1SX6NBoVAgQJ6U1MVXOaj8PK2l7WJ3RER9xtqwdhxkhw/edit?usp=sharing"",""ราชบุรี!J527"")"),34209.96)</f>
        <v>34209.96</v>
      </c>
      <c r="K632" s="360">
        <f t="shared" ca="1" si="129"/>
        <v>26.157959392339418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IFERROR(__xludf.DUMMYFUNCTION("IMPORTRANGE(""https://docs.google.com/spreadsheets/d/1SX6NBoVAgQJ6U1MVXOaj8PK2l7WJ3RER9xtqwdhxkhw/edit?usp=sharing"",""ราชบุรี!I528"")"),15)</f>
        <v>15</v>
      </c>
      <c r="J633" s="359">
        <f ca="1">IFERROR(__xludf.DUMMYFUNCTION("IMPORTRANGE(""https://docs.google.com/spreadsheets/d/1SX6NBoVAgQJ6U1MVXOaj8PK2l7WJ3RER9xtqwdhxkhw/edit?usp=sharing"",""ราชบุรี!J528"")"),5)</f>
        <v>5</v>
      </c>
      <c r="K633" s="360">
        <f t="shared" ca="1" si="129"/>
        <v>33.333333333333336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IFERROR(__xludf.DUMMYFUNCTION("IMPORTRANGE(""https://docs.google.com/spreadsheets/d/1SX6NBoVAgQJ6U1MVXOaj8PK2l7WJ3RER9xtqwdhxkhw/edit?usp=sharing"",""ราชบุรี!I529"")"),2000000)</f>
        <v>2000000</v>
      </c>
      <c r="J634" s="359">
        <f ca="1">IFERROR(__xludf.DUMMYFUNCTION("IMPORTRANGE(""https://docs.google.com/spreadsheets/d/1SX6NBoVAgQJ6U1MVXOaj8PK2l7WJ3RER9xtqwdhxkhw/edit?usp=sharing"",""ราชบุรี!J529"")"),0)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IFERROR(__xludf.DUMMYFUNCTION("IMPORTRANGE(""https://docs.google.com/spreadsheets/d/1SX6NBoVAgQJ6U1MVXOaj8PK2l7WJ3RER9xtqwdhxkhw/edit?usp=sharing"",""ราชบุรี!I530"")"),76)</f>
        <v>76</v>
      </c>
      <c r="J635" s="489">
        <f ca="1">IFERROR(__xludf.DUMMYFUNCTION("IMPORTRANGE(""https://docs.google.com/spreadsheets/d/1SX6NBoVAgQJ6U1MVXOaj8PK2l7WJ3RER9xtqwdhxkhw/edit?usp=sharing"",""ราชบุรี!J530"")"),0)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workbookViewId="0">
      <pane ySplit="6" topLeftCell="A571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252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12175466</v>
      </c>
      <c r="M8" s="43">
        <f t="shared" ca="1" si="0"/>
        <v>2487395</v>
      </c>
      <c r="N8" s="43">
        <f t="shared" ca="1" si="0"/>
        <v>1810493</v>
      </c>
      <c r="O8" s="42">
        <f t="shared" ref="O8:O16" ca="1" si="1">IF(L8&gt;0,N8*100/L8,0)</f>
        <v>14.870009903522378</v>
      </c>
      <c r="P8" s="42">
        <f t="shared" ref="P8:P16" ca="1" si="2">IF(M8&gt;0,N8*100/M8,0)</f>
        <v>72.786710594819084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12175466</v>
      </c>
      <c r="M10" s="50">
        <f t="shared" ca="1" si="4"/>
        <v>2487395</v>
      </c>
      <c r="N10" s="50">
        <f t="shared" ca="1" si="4"/>
        <v>1810493</v>
      </c>
      <c r="O10" s="49">
        <f t="shared" ca="1" si="1"/>
        <v>14.870009903522378</v>
      </c>
      <c r="P10" s="49">
        <f t="shared" ca="1" si="2"/>
        <v>72.786710594819084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7175466</v>
      </c>
      <c r="M12" s="60">
        <f t="shared" ca="1" si="6"/>
        <v>2487395</v>
      </c>
      <c r="N12" s="60">
        <f t="shared" ca="1" si="6"/>
        <v>1810493</v>
      </c>
      <c r="O12" s="60">
        <f t="shared" ca="1" si="1"/>
        <v>25.231713173750666</v>
      </c>
      <c r="P12" s="60">
        <f t="shared" ca="1" si="2"/>
        <v>72.786710594819084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2348700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4826766</v>
      </c>
      <c r="M14" s="60">
        <f t="shared" si="8"/>
        <v>0</v>
      </c>
      <c r="N14" s="60">
        <f t="shared" ca="1" si="8"/>
        <v>365308</v>
      </c>
      <c r="O14" s="63">
        <f t="shared" ca="1" si="1"/>
        <v>7.5683801535023658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5000000</v>
      </c>
      <c r="M16" s="60">
        <f t="shared" si="10"/>
        <v>0</v>
      </c>
      <c r="N16" s="60">
        <f t="shared" ca="1" si="10"/>
        <v>0</v>
      </c>
      <c r="O16" s="72">
        <f t="shared" ca="1" si="1"/>
        <v>0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9625065</v>
      </c>
      <c r="M18" s="43">
        <f t="shared" ca="1" si="11"/>
        <v>2487395</v>
      </c>
      <c r="N18" s="43">
        <f t="shared" ca="1" si="11"/>
        <v>1445185</v>
      </c>
      <c r="O18" s="42">
        <f t="shared" ref="O18:O20" ca="1" si="12">IF(L18&gt;0,N18*100/L18,0)</f>
        <v>15.014807692207793</v>
      </c>
      <c r="P18" s="42">
        <f t="shared" ref="P18:P26" ca="1" si="13">IF(M18&gt;0,N18*100/M18,0)</f>
        <v>58.100341923980707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9625065</v>
      </c>
      <c r="M20" s="50">
        <f t="shared" ca="1" si="15"/>
        <v>2487395</v>
      </c>
      <c r="N20" s="50">
        <f t="shared" ca="1" si="15"/>
        <v>1445185</v>
      </c>
      <c r="O20" s="49">
        <f t="shared" ca="1" si="12"/>
        <v>15.014807692207793</v>
      </c>
      <c r="P20" s="49">
        <f t="shared" ca="1" si="13"/>
        <v>58.100341923980707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4625065</v>
      </c>
      <c r="M22" s="64">
        <f t="shared" ca="1" si="18"/>
        <v>2487395</v>
      </c>
      <c r="N22" s="63">
        <f t="shared" ca="1" si="18"/>
        <v>1445185</v>
      </c>
      <c r="O22" s="63">
        <f t="shared" ca="1" si="17"/>
        <v>31.24680409896942</v>
      </c>
      <c r="P22" s="63">
        <f t="shared" ca="1" si="13"/>
        <v>58.100341923980707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2348700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2276365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5000000</v>
      </c>
      <c r="M26" s="72">
        <f t="shared" si="22"/>
        <v>0</v>
      </c>
      <c r="N26" s="72">
        <f t="shared" ca="1" si="22"/>
        <v>0</v>
      </c>
      <c r="O26" s="72">
        <f t="shared" ca="1" si="17"/>
        <v>0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2550401</v>
      </c>
      <c r="M28" s="43">
        <f t="shared" si="23"/>
        <v>0</v>
      </c>
      <c r="N28" s="43">
        <f t="shared" ca="1" si="23"/>
        <v>365308</v>
      </c>
      <c r="O28" s="42">
        <f t="shared" ref="O28:O30" ca="1" si="24">IF(L28&gt;0,N28*100/L28,0)</f>
        <v>14.323551472886029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2550401</v>
      </c>
      <c r="M30" s="50">
        <f t="shared" si="27"/>
        <v>0</v>
      </c>
      <c r="N30" s="50">
        <f t="shared" ca="1" si="27"/>
        <v>365308</v>
      </c>
      <c r="O30" s="49">
        <f t="shared" ca="1" si="24"/>
        <v>14.323551472886029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2550401</v>
      </c>
      <c r="M32" s="63">
        <f t="shared" si="30"/>
        <v>0</v>
      </c>
      <c r="N32" s="63">
        <f t="shared" ca="1" si="30"/>
        <v>365308</v>
      </c>
      <c r="O32" s="63">
        <f t="shared" ca="1" si="29"/>
        <v>14.323551472886029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2550401</v>
      </c>
      <c r="M34" s="63">
        <f t="shared" si="32"/>
        <v>0</v>
      </c>
      <c r="N34" s="63">
        <f t="shared" ca="1" si="32"/>
        <v>365308</v>
      </c>
      <c r="O34" s="63">
        <f t="shared" ca="1" si="29"/>
        <v>14.323551472886029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9625065</v>
      </c>
      <c r="M37" s="75">
        <f t="shared" ca="1" si="33"/>
        <v>2487395</v>
      </c>
      <c r="N37" s="75">
        <f t="shared" ca="1" si="33"/>
        <v>1445185</v>
      </c>
      <c r="O37" s="76">
        <f t="shared" ca="1" si="29"/>
        <v>15.014807692207793</v>
      </c>
      <c r="P37" s="76">
        <f t="shared" ca="1" si="25"/>
        <v>58.100341923980707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804100</v>
      </c>
      <c r="M41" s="102">
        <f t="shared" ca="1" si="34"/>
        <v>402100</v>
      </c>
      <c r="N41" s="102">
        <f t="shared" ca="1" si="34"/>
        <v>285410</v>
      </c>
      <c r="O41" s="101">
        <f t="shared" ref="O41:O43" ca="1" si="35">IF(L41&gt;0,N41*100/L41,0)</f>
        <v>35.494341499813459</v>
      </c>
      <c r="P41" s="101">
        <f t="shared" ref="P41:P43" ca="1" si="36">IF(M41&gt;0,N41*100/M41,0)</f>
        <v>70.979855757274308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804100</v>
      </c>
      <c r="M43" s="102">
        <f t="shared" ca="1" si="38"/>
        <v>402100</v>
      </c>
      <c r="N43" s="102">
        <f t="shared" ca="1" si="38"/>
        <v>285410</v>
      </c>
      <c r="O43" s="101">
        <f t="shared" ca="1" si="35"/>
        <v>35.494341499813459</v>
      </c>
      <c r="P43" s="101">
        <f t="shared" ca="1" si="36"/>
        <v>70.979855757274308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804100</v>
      </c>
      <c r="M45" s="115">
        <f ca="1">IFERROR(__xludf.DUMMYFUNCTION("IMPORTRANGE(""https://docs.google.com/spreadsheets/d/1Yj_ptqi66GCucihVvJfMjLAmec39IyEx_6qawtMGysU/edit?usp=sharing"",""สบก!Q74"")"),402100)</f>
        <v>402100</v>
      </c>
      <c r="N45" s="115">
        <f ca="1">IFERROR(__xludf.DUMMYFUNCTION("IMPORTRANGE(""https://docs.google.com/spreadsheets/d/1Yj_ptqi66GCucihVvJfMjLAmec39IyEx_6qawtMGysU/edit?usp=sharing"",""สบก!R74"")"),285410)</f>
        <v>285410</v>
      </c>
      <c r="O45" s="116">
        <f ca="1">IF(L45&gt;0,N45*100/L45,0)</f>
        <v>35.494341499813459</v>
      </c>
      <c r="P45" s="116">
        <f ca="1">IF(M45&gt;0,N45*100/M45,0)</f>
        <v>70.979855757274308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IFERROR(__xludf.DUMMYFUNCTION("IMPORTRANGE(""https://docs.google.com/spreadsheets/d/1Yj_ptqi66GCucihVvJfMjLAmec39IyEx_6qawtMGysU/edit?usp=sharing"",""สบก!M74"")"),804100)</f>
        <v>804100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IFERROR(__xludf.DUMMYFUNCTION("IMPORTRANGE(""https://docs.google.com/spreadsheets/d/1Yj_ptqi66GCucihVvJfMjLAmec39IyEx_6qawtMGysU/edit?usp=sharing"",""สบก!N74"")"),0)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IFERROR(__xludf.DUMMYFUNCTION("IMPORTRANGE(""https://docs.google.com/spreadsheets/d/1Yj_ptqi66GCucihVvJfMjLAmec39IyEx_6qawtMGysU/edit?usp=sharing"",""สบก!O74"")"),0)</f>
        <v>0</v>
      </c>
      <c r="M49" s="125"/>
      <c r="N49" s="115">
        <f ca="1">IFERROR(__xludf.DUMMYFUNCTION("IMPORTRANGE(""https://docs.google.com/spreadsheets/d/1Yj_ptqi66GCucihVvJfMjLAmec39IyEx_6qawtMGysU/edit?usp=sharing"",""สบก!S74"")"),0)</f>
        <v>0</v>
      </c>
      <c r="O49" s="125">
        <f ca="1">IF(L49&gt;0,N49*100/L49,0)</f>
        <v>0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605000</v>
      </c>
      <c r="M53" s="151">
        <f t="shared" ca="1" si="39"/>
        <v>311500</v>
      </c>
      <c r="N53" s="151">
        <f t="shared" ca="1" si="39"/>
        <v>171120</v>
      </c>
      <c r="O53" s="150">
        <f t="shared" ref="O53:O55" ca="1" si="40">IF(L53&gt;0,N53*100/L53,0)</f>
        <v>28.284297520661156</v>
      </c>
      <c r="P53" s="150">
        <f t="shared" ref="P53:P55" ca="1" si="41">IF(M53&gt;0,N53*100/M53,0)</f>
        <v>54.93418940609952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605000</v>
      </c>
      <c r="M55" s="151">
        <f t="shared" ca="1" si="43"/>
        <v>311500</v>
      </c>
      <c r="N55" s="151">
        <f t="shared" ca="1" si="43"/>
        <v>171120</v>
      </c>
      <c r="O55" s="150">
        <f t="shared" ca="1" si="40"/>
        <v>28.284297520661156</v>
      </c>
      <c r="P55" s="150">
        <f t="shared" ca="1" si="41"/>
        <v>54.93418940609952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605000</v>
      </c>
      <c r="M57" s="115">
        <f ca="1">IFERROR(__xludf.DUMMYFUNCTION("IMPORTRANGE(""https://docs.google.com/spreadsheets/d/1Yj_ptqi66GCucihVvJfMjLAmec39IyEx_6qawtMGysU/edit?usp=sharing"",""สบก!Z74"")"),311500)</f>
        <v>311500</v>
      </c>
      <c r="N57" s="115">
        <f ca="1">IFERROR(__xludf.DUMMYFUNCTION("IMPORTRANGE(""https://docs.google.com/spreadsheets/d/1Yj_ptqi66GCucihVvJfMjLAmec39IyEx_6qawtMGysU/edit?usp=sharing"",""สบก!AA74"")"),171120)</f>
        <v>171120</v>
      </c>
      <c r="O57" s="116">
        <f ca="1">IF(L57&gt;0,N57*100/L57,0)</f>
        <v>28.284297520661156</v>
      </c>
      <c r="P57" s="116">
        <f ca="1">IF(M57&gt;0,N57*100/M57,0)</f>
        <v>54.93418940609952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IFERROR(__xludf.DUMMYFUNCTION("IMPORTRANGE(""https://docs.google.com/spreadsheets/d/1Yj_ptqi66GCucihVvJfMjLAmec39IyEx_6qawtMGysU/edit?usp=sharing"",""สบก!V74"")"),605000)</f>
        <v>605000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IFERROR(__xludf.DUMMYFUNCTION("IMPORTRANGE(""https://docs.google.com/spreadsheets/d/1Yj_ptqi66GCucihVvJfMjLAmec39IyEx_6qawtMGysU/edit?usp=sharing"",""สบก!W74"")"),0)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v>0</v>
      </c>
      <c r="M61" s="125"/>
      <c r="N61" s="115">
        <f ca="1">IFERROR(__xludf.DUMMYFUNCTION("IMPORTRANGE(""https://docs.google.com/spreadsheets/d/1Yj_ptqi66GCucihVvJfMjLAmec39IyEx_6qawtMGysU/edit?usp=sharing"",""สบก!AB74"")"),0)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IFERROR(__xludf.DUMMYFUNCTION("IMPORTRANGE(""https://docs.google.com/spreadsheets/d/1SX6NBoVAgQJ6U1MVXOaj8PK2l7WJ3RER9xtqwdhxkhw/edit?usp=sharing"",""ลพบุรี!I9"")"),2)</f>
        <v>2</v>
      </c>
      <c r="J64" s="172">
        <f ca="1">IFERROR(__xludf.DUMMYFUNCTION("IMPORTRANGE(""https://docs.google.com/spreadsheets/d/1SX6NBoVAgQJ6U1MVXOaj8PK2l7WJ3RER9xtqwdhxkhw/edit?usp=sharing"",""ลพบุรี!J9"")"),2)</f>
        <v>2</v>
      </c>
      <c r="K64" s="173">
        <f t="shared" ref="K64:K65" ca="1" si="44">IF(I64&gt;0,J64*100/I64,0)</f>
        <v>100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IFERROR(__xludf.DUMMYFUNCTION("IMPORTRANGE(""https://docs.google.com/spreadsheets/d/1SX6NBoVAgQJ6U1MVXOaj8PK2l7WJ3RER9xtqwdhxkhw/edit?usp=sharing"",""ลพบุรี!I10"")"),180)</f>
        <v>180</v>
      </c>
      <c r="J65" s="172">
        <f ca="1">IFERROR(__xludf.DUMMYFUNCTION("IMPORTRANGE(""https://docs.google.com/spreadsheets/d/1SX6NBoVAgQJ6U1MVXOaj8PK2l7WJ3RER9xtqwdhxkhw/edit?usp=sharing"",""ลพบุรี!J10"")"),180)</f>
        <v>180</v>
      </c>
      <c r="K65" s="173">
        <f t="shared" ca="1" si="44"/>
        <v>100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6817200</v>
      </c>
      <c r="M66" s="182">
        <f t="shared" ca="1" si="45"/>
        <v>981100</v>
      </c>
      <c r="N66" s="182">
        <f t="shared" ca="1" si="45"/>
        <v>723570</v>
      </c>
      <c r="O66" s="181">
        <f t="shared" ref="O66:O68" ca="1" si="46">IF(L66&gt;0,N66*100/L66,0)</f>
        <v>10.613888399929589</v>
      </c>
      <c r="P66" s="181">
        <f t="shared" ref="P66:P68" ca="1" si="47">IF(M66&gt;0,N66*100/M66,0)</f>
        <v>73.750891856079917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6817200</v>
      </c>
      <c r="M68" s="187">
        <f t="shared" ca="1" si="49"/>
        <v>981100</v>
      </c>
      <c r="N68" s="187">
        <f t="shared" ca="1" si="49"/>
        <v>723570</v>
      </c>
      <c r="O68" s="186">
        <f t="shared" ca="1" si="46"/>
        <v>10.613888399929589</v>
      </c>
      <c r="P68" s="186">
        <f t="shared" ca="1" si="47"/>
        <v>73.750891856079917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1817200</v>
      </c>
      <c r="M70" s="199">
        <f ca="1">IFERROR(__xludf.DUMMYFUNCTION("IMPORTRANGE(""https://docs.google.com/spreadsheets/d/1Yj_ptqi66GCucihVvJfMjLAmec39IyEx_6qawtMGysU/edit?usp=sharing"",""สบก!AI74"")"),981100)</f>
        <v>981100</v>
      </c>
      <c r="N70" s="199">
        <f ca="1">IFERROR(__xludf.DUMMYFUNCTION("IMPORTRANGE(""https://docs.google.com/spreadsheets/d/1Yj_ptqi66GCucihVvJfMjLAmec39IyEx_6qawtMGysU/edit?usp=sharing"",""สบก!AJ74"")"),723570)</f>
        <v>723570</v>
      </c>
      <c r="O70" s="198">
        <f ca="1">IF(L70&gt;0,N70*100/L70,0)</f>
        <v>39.817851639885539</v>
      </c>
      <c r="P70" s="198">
        <f ca="1">IF(M70&gt;0,N70*100/M70,0)</f>
        <v>73.750891856079917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IFERROR(__xludf.DUMMYFUNCTION("IMPORTRANGE(""https://docs.google.com/spreadsheets/d/1Yj_ptqi66GCucihVvJfMjLAmec39IyEx_6qawtMGysU/edit?usp=sharing"",""สบก!AE74"")"),439200)</f>
        <v>439200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IFERROR(__xludf.DUMMYFUNCTION("IMPORTRANGE(""https://docs.google.com/spreadsheets/d/1Yj_ptqi66GCucihVvJfMjLAmec39IyEx_6qawtMGysU/edit?usp=sharing"",""สบก!AF74"")"),1378000)</f>
        <v>1378000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IFERROR(__xludf.DUMMYFUNCTION("IMPORTRANGE(""https://docs.google.com/spreadsheets/d/1Yj_ptqi66GCucihVvJfMjLAmec39IyEx_6qawtMGysU/edit?usp=sharing"",""สบก!AG74"")"),5000000)</f>
        <v>5000000</v>
      </c>
      <c r="M74" s="125"/>
      <c r="N74" s="115">
        <f ca="1">IFERROR(__xludf.DUMMYFUNCTION("IMPORTRANGE(""https://docs.google.com/spreadsheets/d/1Yj_ptqi66GCucihVvJfMjLAmec39IyEx_6qawtMGysU/edit?usp=sharing"",""สบก!AK74"")"),0)</f>
        <v>0</v>
      </c>
      <c r="O74" s="125">
        <f ca="1">IF(L74&gt;0,N74*100/L74,0)</f>
        <v>0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IFERROR(__xludf.DUMMYFUNCTION("IMPORTRANGE(""https://docs.google.com/spreadsheets/d/1SX6NBoVAgQJ6U1MVXOaj8PK2l7WJ3RER9xtqwdhxkhw/edit?usp=sharing"",""ลพบุรี!J16"")"),0)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IFERROR(__xludf.DUMMYFUNCTION("IMPORTRANGE(""https://docs.google.com/spreadsheets/d/1SX6NBoVAgQJ6U1MVXOaj8PK2l7WJ3RER9xtqwdhxkhw/edit?usp=sharing"",""ลพบุรี!J17"")"),1)</f>
        <v>1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IFERROR(__xludf.DUMMYFUNCTION("IMPORTRANGE(""https://docs.google.com/spreadsheets/d/1SX6NBoVAgQJ6U1MVXOaj8PK2l7WJ3RER9xtqwdhxkhw/edit?usp=sharing"",""ลพบุรี!J18"")"),1)</f>
        <v>1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IFERROR(__xludf.DUMMYFUNCTION("IMPORTRANGE(""https://docs.google.com/spreadsheets/d/1SX6NBoVAgQJ6U1MVXOaj8PK2l7WJ3RER9xtqwdhxkhw/edit?usp=sharing"",""ลพบุรี!J19"")"),1)</f>
        <v>1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IFERROR(__xludf.DUMMYFUNCTION("IMPORTRANGE(""https://docs.google.com/spreadsheets/d/1SX6NBoVAgQJ6U1MVXOaj8PK2l7WJ3RER9xtqwdhxkhw/edit?usp=sharing"",""ลพบุรี!I20"")"),2)</f>
        <v>2</v>
      </c>
      <c r="J80" s="230">
        <f ca="1">IFERROR(__xludf.DUMMYFUNCTION("IMPORTRANGE(""https://docs.google.com/spreadsheets/d/1SX6NBoVAgQJ6U1MVXOaj8PK2l7WJ3RER9xtqwdhxkhw/edit?usp=sharing"",""ลพบุรี!J20"")"),2)</f>
        <v>2</v>
      </c>
      <c r="K80" s="231">
        <f t="shared" ref="K80:K88" ca="1" si="50">IF(I80&gt;0,J80*100/I80,0)</f>
        <v>100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IFERROR(__xludf.DUMMYFUNCTION("IMPORTRANGE(""https://docs.google.com/spreadsheets/d/1SX6NBoVAgQJ6U1MVXOaj8PK2l7WJ3RER9xtqwdhxkhw/edit?usp=sharing"",""ลพบุรี!I21"")"),180)</f>
        <v>180</v>
      </c>
      <c r="J81" s="230">
        <f ca="1">IFERROR(__xludf.DUMMYFUNCTION("IMPORTRANGE(""https://docs.google.com/spreadsheets/d/1SX6NBoVAgQJ6U1MVXOaj8PK2l7WJ3RER9xtqwdhxkhw/edit?usp=sharing"",""ลพบุรี!J21"")"),180)</f>
        <v>180</v>
      </c>
      <c r="K81" s="231">
        <f t="shared" ca="1" si="50"/>
        <v>100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IFERROR(__xludf.DUMMYFUNCTION("IMPORTRANGE(""https://docs.google.com/spreadsheets/d/1SX6NBoVAgQJ6U1MVXOaj8PK2l7WJ3RER9xtqwdhxkhw/edit?usp=sharing"",""ลพบุรี!I22"")"),1)</f>
        <v>1</v>
      </c>
      <c r="J82" s="218">
        <f ca="1">IFERROR(__xludf.DUMMYFUNCTION("IMPORTRANGE(""https://docs.google.com/spreadsheets/d/1SX6NBoVAgQJ6U1MVXOaj8PK2l7WJ3RER9xtqwdhxkhw/edit?usp=sharing"",""ลพบุรี!J22"")"),1)</f>
        <v>1</v>
      </c>
      <c r="K82" s="195">
        <f t="shared" ca="1" si="50"/>
        <v>100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IFERROR(__xludf.DUMMYFUNCTION("IMPORTRANGE(""https://docs.google.com/spreadsheets/d/1SX6NBoVAgQJ6U1MVXOaj8PK2l7WJ3RER9xtqwdhxkhw/edit?usp=sharing"",""ลพบุรี!I23"")"),80)</f>
        <v>80</v>
      </c>
      <c r="J83" s="218">
        <f ca="1">IFERROR(__xludf.DUMMYFUNCTION("IMPORTRANGE(""https://docs.google.com/spreadsheets/d/1SX6NBoVAgQJ6U1MVXOaj8PK2l7WJ3RER9xtqwdhxkhw/edit?usp=sharing"",""ลพบุรี!J23"")"),80)</f>
        <v>80</v>
      </c>
      <c r="K83" s="195">
        <f t="shared" ca="1" si="50"/>
        <v>100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IFERROR(__xludf.DUMMYFUNCTION("IMPORTRANGE(""https://docs.google.com/spreadsheets/d/1SX6NBoVAgQJ6U1MVXOaj8PK2l7WJ3RER9xtqwdhxkhw/edit?usp=sharing"",""ลพบุรี!I24"")"),1)</f>
        <v>1</v>
      </c>
      <c r="J84" s="219">
        <f ca="1">IFERROR(__xludf.DUMMYFUNCTION("IMPORTRANGE(""https://docs.google.com/spreadsheets/d/1SX6NBoVAgQJ6U1MVXOaj8PK2l7WJ3RER9xtqwdhxkhw/edit?usp=sharing"",""ลพบุรี!J24"")"),1)</f>
        <v>1</v>
      </c>
      <c r="K84" s="195">
        <f t="shared" ca="1" si="50"/>
        <v>100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IFERROR(__xludf.DUMMYFUNCTION("IMPORTRANGE(""https://docs.google.com/spreadsheets/d/1SX6NBoVAgQJ6U1MVXOaj8PK2l7WJ3RER9xtqwdhxkhw/edit?usp=sharing"",""ลพบุรี!I25"")"),100)</f>
        <v>100</v>
      </c>
      <c r="J85" s="219">
        <f ca="1">IFERROR(__xludf.DUMMYFUNCTION("IMPORTRANGE(""https://docs.google.com/spreadsheets/d/1SX6NBoVAgQJ6U1MVXOaj8PK2l7WJ3RER9xtqwdhxkhw/edit?usp=sharing"",""ลพบุรี!J25"")"),100)</f>
        <v>100</v>
      </c>
      <c r="K85" s="195">
        <f t="shared" ca="1" si="50"/>
        <v>100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IFERROR(__xludf.DUMMYFUNCTION("IMPORTRANGE(""https://docs.google.com/spreadsheets/d/1SX6NBoVAgQJ6U1MVXOaj8PK2l7WJ3RER9xtqwdhxkhw/edit?usp=sharing"",""ลพบุรี!I26"")"),0)</f>
        <v>0</v>
      </c>
      <c r="J86" s="218">
        <f ca="1">IFERROR(__xludf.DUMMYFUNCTION("IMPORTRANGE(""https://docs.google.com/spreadsheets/d/1SX6NBoVAgQJ6U1MVXOaj8PK2l7WJ3RER9xtqwdhxkhw/edit?usp=sharing"",""ลพบุรี!J26"")"),0)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IFERROR(__xludf.DUMMYFUNCTION("IMPORTRANGE(""https://docs.google.com/spreadsheets/d/1SX6NBoVAgQJ6U1MVXOaj8PK2l7WJ3RER9xtqwdhxkhw/edit?usp=sharing"",""ลพบุรี!I27"")"),0)</f>
        <v>0</v>
      </c>
      <c r="J87" s="218">
        <f ca="1">IFERROR(__xludf.DUMMYFUNCTION("IMPORTRANGE(""https://docs.google.com/spreadsheets/d/1SX6NBoVAgQJ6U1MVXOaj8PK2l7WJ3RER9xtqwdhxkhw/edit?usp=sharing"",""ลพบุรี!J27"")"),0)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IFERROR(__xludf.DUMMYFUNCTION("IMPORTRANGE(""https://docs.google.com/spreadsheets/d/1SX6NBoVAgQJ6U1MVXOaj8PK2l7WJ3RER9xtqwdhxkhw/edit?usp=sharing"",""ลพบุรี!I28"")"),80)</f>
        <v>80</v>
      </c>
      <c r="J88" s="218">
        <f ca="1">IFERROR(__xludf.DUMMYFUNCTION("IMPORTRANGE(""https://docs.google.com/spreadsheets/d/1SX6NBoVAgQJ6U1MVXOaj8PK2l7WJ3RER9xtqwdhxkhw/edit?usp=sharing"",""ลพบุรี!J28"")"),0)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IFERROR(__xludf.DUMMYFUNCTION("IMPORTRANGE(""https://docs.google.com/spreadsheets/d/1SX6NBoVAgQJ6U1MVXOaj8PK2l7WJ3RER9xtqwdhxkhw/edit?usp=sharing"",""ลพบุรี!J29"")"),0)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IFERROR(__xludf.DUMMYFUNCTION("IMPORTRANGE(""https://docs.google.com/spreadsheets/d/1SX6NBoVAgQJ6U1MVXOaj8PK2l7WJ3RER9xtqwdhxkhw/edit?usp=sharing"",""ลพบุรี!J30"")"),0)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IFERROR(__xludf.DUMMYFUNCTION("IMPORTRANGE(""https://docs.google.com/spreadsheets/d/1SX6NBoVAgQJ6U1MVXOaj8PK2l7WJ3RER9xtqwdhxkhw/edit?usp=sharing"",""ลพบุรี!I32"")"),0)</f>
        <v>0</v>
      </c>
      <c r="J92" s="172">
        <f ca="1">IFERROR(__xludf.DUMMYFUNCTION("IMPORTRANGE(""https://docs.google.com/spreadsheets/d/1SX6NBoVAgQJ6U1MVXOaj8PK2l7WJ3RER9xtqwdhxkhw/edit?usp=sharing"",""ลพบุรี!J32"")"),0)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IFERROR(__xludf.DUMMYFUNCTION("IMPORTRANGE(""https://docs.google.com/spreadsheets/d/1SX6NBoVAgQJ6U1MVXOaj8PK2l7WJ3RER9xtqwdhxkhw/edit?usp=sharing"",""ลพบุรี!I33"")"),0)</f>
        <v>0</v>
      </c>
      <c r="J93" s="172">
        <f ca="1">IFERROR(__xludf.DUMMYFUNCTION("IMPORTRANGE(""https://docs.google.com/spreadsheets/d/1SX6NBoVAgQJ6U1MVXOaj8PK2l7WJ3RER9xtqwdhxkhw/edit?usp=sharing"",""ลพบุรี!J33"")"),0)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9">
        <f ca="1">IFERROR(__xludf.DUMMYFUNCTION("IMPORTRANGE(""https://docs.google.com/spreadsheets/d/1Yj_ptqi66GCucihVvJfMjLAmec39IyEx_6qawtMGysU/edit?usp=sharing"",""สบก!AR74"")"),0)</f>
        <v>0</v>
      </c>
      <c r="N98" s="199">
        <f ca="1">IFERROR(__xludf.DUMMYFUNCTION("IMPORTRANGE(""https://docs.google.com/spreadsheets/d/1Yj_ptqi66GCucihVvJfMjLAmec39IyEx_6qawtMGysU/edit?usp=sharing"",""สบก!AS74"")"),0)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IFERROR(__xludf.DUMMYFUNCTION("IMPORTRANGE(""https://docs.google.com/spreadsheets/d/1Yj_ptqi66GCucihVvJfMjLAmec39IyEx_6qawtMGysU/edit?usp=sharing"",""สบก!AN74"")"),0)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IFERROR(__xludf.DUMMYFUNCTION("IMPORTRANGE(""https://docs.google.com/spreadsheets/d/1Yj_ptqi66GCucihVvJfMjLAmec39IyEx_6qawtMGysU/edit?usp=sharing"",""สบก!AO74"")"),0)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IFERROR(__xludf.DUMMYFUNCTION("IMPORTRANGE(""https://docs.google.com/spreadsheets/d/1Yj_ptqi66GCucihVvJfMjLAmec39IyEx_6qawtMGysU/edit?usp=sharing"",""สบก!AP74"")"),0)</f>
        <v>0</v>
      </c>
      <c r="M102" s="125"/>
      <c r="N102" s="115">
        <f ca="1">IFERROR(__xludf.DUMMYFUNCTION("IMPORTRANGE(""https://docs.google.com/spreadsheets/d/1Yj_ptqi66GCucihVvJfMjLAmec39IyEx_6qawtMGysU/edit?usp=sharing"",""สบก!AT74"")"),0)</f>
        <v>0</v>
      </c>
      <c r="O102" s="125">
        <f ca="1">IF(L102&gt;0,N102*100/L102,0)</f>
        <v>0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IFERROR(__xludf.DUMMYFUNCTION("IMPORTRANGE(""https://docs.google.com/spreadsheets/d/1SX6NBoVAgQJ6U1MVXOaj8PK2l7WJ3RER9xtqwdhxkhw/edit?usp=sharing"",""ลพบุรี!J39"")"),0)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IFERROR(__xludf.DUMMYFUNCTION("IMPORTRANGE(""https://docs.google.com/spreadsheets/d/1SX6NBoVAgQJ6U1MVXOaj8PK2l7WJ3RER9xtqwdhxkhw/edit?usp=sharing"",""ลพบุรี!J40"")"),0)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IFERROR(__xludf.DUMMYFUNCTION("IMPORTRANGE(""https://docs.google.com/spreadsheets/d/1SX6NBoVAgQJ6U1MVXOaj8PK2l7WJ3RER9xtqwdhxkhw/edit?usp=sharing"",""ลพบุรี!J41"")"),0)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IFERROR(__xludf.DUMMYFUNCTION("IMPORTRANGE(""https://docs.google.com/spreadsheets/d/1SX6NBoVAgQJ6U1MVXOaj8PK2l7WJ3RER9xtqwdhxkhw/edit?usp=sharing"",""ลพบุรี!J42"")"),0)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IFERROR(__xludf.DUMMYFUNCTION("IMPORTRANGE(""https://docs.google.com/spreadsheets/d/1SX6NBoVAgQJ6U1MVXOaj8PK2l7WJ3RER9xtqwdhxkhw/edit?usp=sharing"",""ลพบุรี!I43"")"),0)</f>
        <v>0</v>
      </c>
      <c r="J108" s="218">
        <f ca="1">IFERROR(__xludf.DUMMYFUNCTION("IMPORTRANGE(""https://docs.google.com/spreadsheets/d/1SX6NBoVAgQJ6U1MVXOaj8PK2l7WJ3RER9xtqwdhxkhw/edit?usp=sharing"",""ลพบุรี!J43"")"),0)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IFERROR(__xludf.DUMMYFUNCTION("IMPORTRANGE(""https://docs.google.com/spreadsheets/d/1SX6NBoVAgQJ6U1MVXOaj8PK2l7WJ3RER9xtqwdhxkhw/edit?usp=sharing"",""ลพบุรี!I44"")"),0)</f>
        <v>0</v>
      </c>
      <c r="J109" s="218">
        <f ca="1">IFERROR(__xludf.DUMMYFUNCTION("IMPORTRANGE(""https://docs.google.com/spreadsheets/d/1SX6NBoVAgQJ6U1MVXOaj8PK2l7WJ3RER9xtqwdhxkhw/edit?usp=sharing"",""ลพบุรี!J44"")"),0)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IFERROR(__xludf.DUMMYFUNCTION("IMPORTRANGE(""https://docs.google.com/spreadsheets/d/1SX6NBoVAgQJ6U1MVXOaj8PK2l7WJ3RER9xtqwdhxkhw/edit?usp=sharing"",""ลพบุรี!I45"")"),0)</f>
        <v>0</v>
      </c>
      <c r="J110" s="218">
        <f ca="1">IFERROR(__xludf.DUMMYFUNCTION("IMPORTRANGE(""https://docs.google.com/spreadsheets/d/1SX6NBoVAgQJ6U1MVXOaj8PK2l7WJ3RER9xtqwdhxkhw/edit?usp=sharing"",""ลพบุรี!J45"")"),0)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IFERROR(__xludf.DUMMYFUNCTION("IMPORTRANGE(""https://docs.google.com/spreadsheets/d/1SX6NBoVAgQJ6U1MVXOaj8PK2l7WJ3RER9xtqwdhxkhw/edit?usp=sharing"",""ลพบุรี!I46"")"),0)</f>
        <v>0</v>
      </c>
      <c r="J111" s="218">
        <f ca="1">IFERROR(__xludf.DUMMYFUNCTION("IMPORTRANGE(""https://docs.google.com/spreadsheets/d/1SX6NBoVAgQJ6U1MVXOaj8PK2l7WJ3RER9xtqwdhxkhw/edit?usp=sharing"",""ลพบุรี!J46"")"),0)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IFERROR(__xludf.DUMMYFUNCTION("IMPORTRANGE(""https://docs.google.com/spreadsheets/d/1SX6NBoVAgQJ6U1MVXOaj8PK2l7WJ3RER9xtqwdhxkhw/edit?usp=sharing"",""ลพบุรี!I47"")"),0)</f>
        <v>0</v>
      </c>
      <c r="J112" s="218">
        <f ca="1">IFERROR(__xludf.DUMMYFUNCTION("IMPORTRANGE(""https://docs.google.com/spreadsheets/d/1SX6NBoVAgQJ6U1MVXOaj8PK2l7WJ3RER9xtqwdhxkhw/edit?usp=sharing"",""ลพบุรี!J47"")"),0)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IFERROR(__xludf.DUMMYFUNCTION("IMPORTRANGE(""https://docs.google.com/spreadsheets/d/1SX6NBoVAgQJ6U1MVXOaj8PK2l7WJ3RER9xtqwdhxkhw/edit?usp=sharing"",""ลพบุรี!I48"")"),0)</f>
        <v>0</v>
      </c>
      <c r="J113" s="218">
        <f ca="1">IFERROR(__xludf.DUMMYFUNCTION("IMPORTRANGE(""https://docs.google.com/spreadsheets/d/1SX6NBoVAgQJ6U1MVXOaj8PK2l7WJ3RER9xtqwdhxkhw/edit?usp=sharing"",""ลพบุรี!J48"")"),0)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IFERROR(__xludf.DUMMYFUNCTION("IMPORTRANGE(""https://docs.google.com/spreadsheets/d/1SX6NBoVAgQJ6U1MVXOaj8PK2l7WJ3RER9xtqwdhxkhw/edit?usp=sharing"",""ลพบุรี!J49"")"),0)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IFERROR(__xludf.DUMMYFUNCTION("IMPORTRANGE(""https://docs.google.com/spreadsheets/d/1SX6NBoVAgQJ6U1MVXOaj8PK2l7WJ3RER9xtqwdhxkhw/edit?usp=sharing"",""ลพบุรี!J50"")"),0)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IFERROR(__xludf.DUMMYFUNCTION("IMPORTRANGE(""https://docs.google.com/spreadsheets/d/1SX6NBoVAgQJ6U1MVXOaj8PK2l7WJ3RER9xtqwdhxkhw/edit?usp=sharing"",""ลพบุรี!I52"")"),15)</f>
        <v>15</v>
      </c>
      <c r="J117" s="172">
        <f ca="1">IFERROR(__xludf.DUMMYFUNCTION("IMPORTRANGE(""https://docs.google.com/spreadsheets/d/1SX6NBoVAgQJ6U1MVXOaj8PK2l7WJ3RER9xtqwdhxkhw/edit?usp=sharing"",""ลพบุรี!J52"")"),0)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64890</v>
      </c>
      <c r="M118" s="182">
        <f t="shared" ca="1" si="58"/>
        <v>52890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64890</v>
      </c>
      <c r="M120" s="187">
        <f t="shared" ca="1" si="62"/>
        <v>52890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64890</v>
      </c>
      <c r="M122" s="199">
        <f ca="1">IFERROR(__xludf.DUMMYFUNCTION("IMPORTRANGE(""https://docs.google.com/spreadsheets/d/1Yj_ptqi66GCucihVvJfMjLAmec39IyEx_6qawtMGysU/edit?usp=sharing"",""สบก!BA74"")"),52890)</f>
        <v>52890</v>
      </c>
      <c r="N122" s="199">
        <f ca="1">IFERROR(__xludf.DUMMYFUNCTION("IMPORTRANGE(""https://docs.google.com/spreadsheets/d/1Yj_ptqi66GCucihVvJfMjLAmec39IyEx_6qawtMGysU/edit?usp=sharing"",""สบก!BB74"")"),0)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IFERROR(__xludf.DUMMYFUNCTION("IMPORTRANGE(""https://docs.google.com/spreadsheets/d/1Yj_ptqi66GCucihVvJfMjLAmec39IyEx_6qawtMGysU/edit?usp=sharing"",""สบก!AW74"")"),0)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IFERROR(__xludf.DUMMYFUNCTION("IMPORTRANGE(""https://docs.google.com/spreadsheets/d/1Yj_ptqi66GCucihVvJfMjLAmec39IyEx_6qawtMGysU/edit?usp=sharing"",""สบก!AX74"")"),64890)</f>
        <v>64890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IFERROR(__xludf.DUMMYFUNCTION("IMPORTRANGE(""https://docs.google.com/spreadsheets/d/1Yj_ptqi66GCucihVvJfMjLAmec39IyEx_6qawtMGysU/edit?usp=sharing"",""สบก!AY74"")"),0)</f>
        <v>0</v>
      </c>
      <c r="M126" s="125"/>
      <c r="N126" s="115">
        <f ca="1">IFERROR(__xludf.DUMMYFUNCTION("IMPORTRANGE(""https://docs.google.com/spreadsheets/d/1Yj_ptqi66GCucihVvJfMjLAmec39IyEx_6qawtMGysU/edit?usp=sharing"",""สบก!BC74"")"),0)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IFERROR(__xludf.DUMMYFUNCTION("IMPORTRANGE(""https://docs.google.com/spreadsheets/d/1SX6NBoVAgQJ6U1MVXOaj8PK2l7WJ3RER9xtqwdhxkhw/edit?usp=sharing"",""ลพบุรี!J58"")"),1)</f>
        <v>1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IFERROR(__xludf.DUMMYFUNCTION("IMPORTRANGE(""https://docs.google.com/spreadsheets/d/1SX6NBoVAgQJ6U1MVXOaj8PK2l7WJ3RER9xtqwdhxkhw/edit?usp=sharing"",""ลพบุรี!J59"")"),0)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IFERROR(__xludf.DUMMYFUNCTION("IMPORTRANGE(""https://docs.google.com/spreadsheets/d/1SX6NBoVAgQJ6U1MVXOaj8PK2l7WJ3RER9xtqwdhxkhw/edit?usp=sharing"",""ลพบุรี!J60"")"),0)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IFERROR(__xludf.DUMMYFUNCTION("IMPORTRANGE(""https://docs.google.com/spreadsheets/d/1SX6NBoVAgQJ6U1MVXOaj8PK2l7WJ3RER9xtqwdhxkhw/edit?usp=sharing"",""ลพบุรี!J61"")"),0)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IFERROR(__xludf.DUMMYFUNCTION("IMPORTRANGE(""https://docs.google.com/spreadsheets/d/1SX6NBoVAgQJ6U1MVXOaj8PK2l7WJ3RER9xtqwdhxkhw/edit?usp=sharing"",""ลพบุรี!I62"")"),15)</f>
        <v>15</v>
      </c>
      <c r="J132" s="218">
        <f ca="1">IFERROR(__xludf.DUMMYFUNCTION("IMPORTRANGE(""https://docs.google.com/spreadsheets/d/1SX6NBoVAgQJ6U1MVXOaj8PK2l7WJ3RER9xtqwdhxkhw/edit?usp=sharing"",""ลพบุรี!J62"")"),0)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IFERROR(__xludf.DUMMYFUNCTION("IMPORTRANGE(""https://docs.google.com/spreadsheets/d/1SX6NBoVAgQJ6U1MVXOaj8PK2l7WJ3RER9xtqwdhxkhw/edit?usp=sharing"",""ลพบุรี!I63"")"),15)</f>
        <v>15</v>
      </c>
      <c r="J133" s="218">
        <f ca="1">IFERROR(__xludf.DUMMYFUNCTION("IMPORTRANGE(""https://docs.google.com/spreadsheets/d/1SX6NBoVAgQJ6U1MVXOaj8PK2l7WJ3RER9xtqwdhxkhw/edit?usp=sharing"",""ลพบุรี!J63"")"),0)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IFERROR(__xludf.DUMMYFUNCTION("IMPORTRANGE(""https://docs.google.com/spreadsheets/d/1SX6NBoVAgQJ6U1MVXOaj8PK2l7WJ3RER9xtqwdhxkhw/edit?usp=sharing"",""ลพบุรี!J64"")"),0)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IFERROR(__xludf.DUMMYFUNCTION("IMPORTRANGE(""https://docs.google.com/spreadsheets/d/1SX6NBoVAgQJ6U1MVXOaj8PK2l7WJ3RER9xtqwdhxkhw/edit?usp=sharing"",""ลพบุรี!J65"")"),0)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IFERROR(__xludf.DUMMYFUNCTION("IMPORTRANGE(""https://docs.google.com/spreadsheets/d/1SX6NBoVAgQJ6U1MVXOaj8PK2l7WJ3RER9xtqwdhxkhw/edit?usp=sharing"",""ลพบุรี!I68"")"),0)</f>
        <v>0</v>
      </c>
      <c r="J138" s="291">
        <f ca="1">IFERROR(__xludf.DUMMYFUNCTION("IMPORTRANGE(""https://docs.google.com/spreadsheets/d/1SX6NBoVAgQJ6U1MVXOaj8PK2l7WJ3RER9xtqwdhxkhw/edit?usp=sharing"",""ลพบุรี!J68"")"),0)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97500</v>
      </c>
      <c r="M140" s="182">
        <f t="shared" ca="1" si="64"/>
        <v>59750</v>
      </c>
      <c r="N140" s="182">
        <f t="shared" ca="1" si="64"/>
        <v>0</v>
      </c>
      <c r="O140" s="181">
        <f t="shared" ref="O140:O142" ca="1" si="65">IF(L140&gt;0,N140*100/L140,0)</f>
        <v>0</v>
      </c>
      <c r="P140" s="181">
        <f t="shared" ref="P140:P142" ca="1" si="66">IF(M140&gt;0,N140*100/M140,0)</f>
        <v>0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97500</v>
      </c>
      <c r="M142" s="187">
        <f t="shared" ca="1" si="68"/>
        <v>59750</v>
      </c>
      <c r="N142" s="187">
        <f t="shared" ca="1" si="68"/>
        <v>0</v>
      </c>
      <c r="O142" s="186">
        <f t="shared" ca="1" si="65"/>
        <v>0</v>
      </c>
      <c r="P142" s="186">
        <f t="shared" ca="1" si="66"/>
        <v>0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97500</v>
      </c>
      <c r="M144" s="199">
        <f ca="1">IFERROR(__xludf.DUMMYFUNCTION("IMPORTRANGE(""https://docs.google.com/spreadsheets/d/1Yj_ptqi66GCucihVvJfMjLAmec39IyEx_6qawtMGysU/edit?usp=sharing"",""สบก!BJ74"")"),59750)</f>
        <v>59750</v>
      </c>
      <c r="N144" s="199">
        <f ca="1">IFERROR(__xludf.DUMMYFUNCTION("IMPORTRANGE(""https://docs.google.com/spreadsheets/d/1Yj_ptqi66GCucihVvJfMjLAmec39IyEx_6qawtMGysU/edit?usp=sharing"",""สบก!BK74"")"),0)</f>
        <v>0</v>
      </c>
      <c r="O144" s="198">
        <f ca="1">IF(L144&gt;0,N144*100/L144,0)</f>
        <v>0</v>
      </c>
      <c r="P144" s="198">
        <f ca="1">IF(M144&gt;0,N144*100/M144,0)</f>
        <v>0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IFERROR(__xludf.DUMMYFUNCTION("IMPORTRANGE(""https://docs.google.com/spreadsheets/d/1Yj_ptqi66GCucihVvJfMjLAmec39IyEx_6qawtMGysU/edit?usp=sharing"",""สบก!BF74"")"),0)</f>
        <v>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IFERROR(__xludf.DUMMYFUNCTION("IMPORTRANGE(""https://docs.google.com/spreadsheets/d/1Yj_ptqi66GCucihVvJfMjLAmec39IyEx_6qawtMGysU/edit?usp=sharing"",""สบก!BG74"")"),97500)</f>
        <v>97500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IFERROR(__xludf.DUMMYFUNCTION("IMPORTRANGE(""https://docs.google.com/spreadsheets/d/1Yj_ptqi66GCucihVvJfMjLAmec39IyEx_6qawtMGysU/edit?usp=sharing"",""สบก!BH74"")"),0)</f>
        <v>0</v>
      </c>
      <c r="M148" s="125"/>
      <c r="N148" s="115">
        <f ca="1">IFERROR(__xludf.DUMMYFUNCTION("IMPORTRANGE(""https://docs.google.com/spreadsheets/d/1Yj_ptqi66GCucihVvJfMjLAmec39IyEx_6qawtMGysU/edit?usp=sharing"",""สบก!BL74"")"),0)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IFERROR(__xludf.DUMMYFUNCTION("IMPORTRANGE(""https://docs.google.com/spreadsheets/d/1SX6NBoVAgQJ6U1MVXOaj8PK2l7WJ3RER9xtqwdhxkhw/edit?usp=sharing"",""ลพบุรี!I74"")"),4)</f>
        <v>4</v>
      </c>
      <c r="J149" s="299">
        <f ca="1">IFERROR(__xludf.DUMMYFUNCTION("IMPORTRANGE(""https://docs.google.com/spreadsheets/d/1SX6NBoVAgQJ6U1MVXOaj8PK2l7WJ3RER9xtqwdhxkhw/edit?usp=sharing"",""ลพบุรี!J74"")"),0)</f>
        <v>0</v>
      </c>
      <c r="K149" s="300">
        <f ca="1">IF(I149&gt;0,J149*100/I149,0)</f>
        <v>0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IFERROR(__xludf.DUMMYFUNCTION("IMPORTRANGE(""https://docs.google.com/spreadsheets/d/1SX6NBoVAgQJ6U1MVXOaj8PK2l7WJ3RER9xtqwdhxkhw/edit?usp=sharing"",""ลพบุรี!J79"")"),1)</f>
        <v>1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IFERROR(__xludf.DUMMYFUNCTION("IMPORTRANGE(""https://docs.google.com/spreadsheets/d/1SX6NBoVAgQJ6U1MVXOaj8PK2l7WJ3RER9xtqwdhxkhw/edit?usp=sharing"",""ลพบุรี!J80"")"),0)</f>
        <v>0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IFERROR(__xludf.DUMMYFUNCTION("IMPORTRANGE(""https://docs.google.com/spreadsheets/d/1SX6NBoVAgQJ6U1MVXOaj8PK2l7WJ3RER9xtqwdhxkhw/edit?usp=sharing"",""ลพบุรี!J81"")"),0)</f>
        <v>0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IFERROR(__xludf.DUMMYFUNCTION("IMPORTRANGE(""https://docs.google.com/spreadsheets/d/1SX6NBoVAgQJ6U1MVXOaj8PK2l7WJ3RER9xtqwdhxkhw/edit?usp=sharing"",""ลพบุรี!J82"")"),0)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IFERROR(__xludf.DUMMYFUNCTION("IMPORTRANGE(""https://docs.google.com/spreadsheets/d/1SX6NBoVAgQJ6U1MVXOaj8PK2l7WJ3RER9xtqwdhxkhw/edit?usp=sharing"",""ลพบุรี!I83"")"),4)</f>
        <v>4</v>
      </c>
      <c r="J158" s="219">
        <f ca="1">IFERROR(__xludf.DUMMYFUNCTION("IMPORTRANGE(""https://docs.google.com/spreadsheets/d/1SX6NBoVAgQJ6U1MVXOaj8PK2l7WJ3RER9xtqwdhxkhw/edit?usp=sharing"",""ลพบุรี!J83"")"),0)</f>
        <v>0</v>
      </c>
      <c r="K158" s="195">
        <f ca="1">IF(I158&gt;0,J158*100/I158,0)</f>
        <v>0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IFERROR(__xludf.DUMMYFUNCTION("IMPORTRANGE(""https://docs.google.com/spreadsheets/d/1SX6NBoVAgQJ6U1MVXOaj8PK2l7WJ3RER9xtqwdhxkhw/edit?usp=sharing"",""ลพบุรี!J84"")"),0)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IFERROR(__xludf.DUMMYFUNCTION("IMPORTRANGE(""https://docs.google.com/spreadsheets/d/1SX6NBoVAgQJ6U1MVXOaj8PK2l7WJ3RER9xtqwdhxkhw/edit?usp=sharing"",""ลพบุรี!J85"")"),0)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IFERROR(__xludf.DUMMYFUNCTION("IMPORTRANGE(""https://docs.google.com/spreadsheets/d/1SX6NBoVAgQJ6U1MVXOaj8PK2l7WJ3RER9xtqwdhxkhw/edit?usp=sharing"",""ลพบุรี!J86"")"),0)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IFERROR(__xludf.DUMMYFUNCTION("IMPORTRANGE(""https://docs.google.com/spreadsheets/d/1SX6NBoVAgQJ6U1MVXOaj8PK2l7WJ3RER9xtqwdhxkhw/edit?usp=sharing"",""ลพบุรี!J87"")"),0)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IFERROR(__xludf.DUMMYFUNCTION("IMPORTRANGE(""https://docs.google.com/spreadsheets/d/1SX6NBoVAgQJ6U1MVXOaj8PK2l7WJ3RER9xtqwdhxkhw/edit?usp=sharing"",""ลพบุรี!J88"")"),0)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IFERROR(__xludf.DUMMYFUNCTION("IMPORTRANGE(""https://docs.google.com/spreadsheets/d/1SX6NBoVAgQJ6U1MVXOaj8PK2l7WJ3RER9xtqwdhxkhw/edit?usp=sharing"",""ลพบุรี!I89"")"),4)</f>
        <v>4</v>
      </c>
      <c r="J164" s="304">
        <f ca="1">IFERROR(__xludf.DUMMYFUNCTION("IMPORTRANGE(""https://docs.google.com/spreadsheets/d/1SX6NBoVAgQJ6U1MVXOaj8PK2l7WJ3RER9xtqwdhxkhw/edit?usp=sharing"",""ลพบุรี!J89"")"),0)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IFERROR(__xludf.DUMMYFUNCTION("IMPORTRANGE(""https://docs.google.com/spreadsheets/d/1SX6NBoVAgQJ6U1MVXOaj8PK2l7WJ3RER9xtqwdhxkhw/edit?usp=sharing"",""ลพบุรี!J94"")"),0)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IFERROR(__xludf.DUMMYFUNCTION("IMPORTRANGE(""https://docs.google.com/spreadsheets/d/1SX6NBoVAgQJ6U1MVXOaj8PK2l7WJ3RER9xtqwdhxkhw/edit?usp=sharing"",""ลพบุรี!J95"")"),1)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IFERROR(__xludf.DUMMYFUNCTION("IMPORTRANGE(""https://docs.google.com/spreadsheets/d/1SX6NBoVAgQJ6U1MVXOaj8PK2l7WJ3RER9xtqwdhxkhw/edit?usp=sharing"",""ลพบุรี!J96"")"),1)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IFERROR(__xludf.DUMMYFUNCTION("IMPORTRANGE(""https://docs.google.com/spreadsheets/d/1SX6NBoVAgQJ6U1MVXOaj8PK2l7WJ3RER9xtqwdhxkhw/edit?usp=sharing"",""ลพบุรี!J97"")"),1)</f>
        <v>1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IFERROR(__xludf.DUMMYFUNCTION("IMPORTRANGE(""https://docs.google.com/spreadsheets/d/1SX6NBoVAgQJ6U1MVXOaj8PK2l7WJ3RER9xtqwdhxkhw/edit?usp=sharing"",""ลพบุรี!I98"")"),4)</f>
        <v>4</v>
      </c>
      <c r="J173" s="219">
        <f ca="1">IFERROR(__xludf.DUMMYFUNCTION("IMPORTRANGE(""https://docs.google.com/spreadsheets/d/1SX6NBoVAgQJ6U1MVXOaj8PK2l7WJ3RER9xtqwdhxkhw/edit?usp=sharing"",""ลพบุรี!J98"")"),0)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IFERROR(__xludf.DUMMYFUNCTION("IMPORTRANGE(""https://docs.google.com/spreadsheets/d/1SX6NBoVAgQJ6U1MVXOaj8PK2l7WJ3RER9xtqwdhxkhw/edit?usp=sharing"",""ลพบุรี!J99"")"),0)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IFERROR(__xludf.DUMMYFUNCTION("IMPORTRANGE(""https://docs.google.com/spreadsheets/d/1SX6NBoVAgQJ6U1MVXOaj8PK2l7WJ3RER9xtqwdhxkhw/edit?usp=sharing"",""ลพบุรี!J100"")"),0)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IFERROR(__xludf.DUMMYFUNCTION("IMPORTRANGE(""https://docs.google.com/spreadsheets/d/1SX6NBoVAgQJ6U1MVXOaj8PK2l7WJ3RER9xtqwdhxkhw/edit?usp=sharing"",""ลพบุรี!I101"")"),0)</f>
        <v>0</v>
      </c>
      <c r="J176" s="304">
        <f ca="1">IFERROR(__xludf.DUMMYFUNCTION("IMPORTRANGE(""https://docs.google.com/spreadsheets/d/1SX6NBoVAgQJ6U1MVXOaj8PK2l7WJ3RER9xtqwdhxkhw/edit?usp=sharing"",""ลพบุรี!J101"")"),0)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IFERROR(__xludf.DUMMYFUNCTION("IMPORTRANGE(""https://docs.google.com/spreadsheets/d/1SX6NBoVAgQJ6U1MVXOaj8PK2l7WJ3RER9xtqwdhxkhw/edit?usp=sharing"",""ลพบุรี!J106"")"),0)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IFERROR(__xludf.DUMMYFUNCTION("IMPORTRANGE(""https://docs.google.com/spreadsheets/d/1SX6NBoVAgQJ6U1MVXOaj8PK2l7WJ3RER9xtqwdhxkhw/edit?usp=sharing"",""ลพบุรี!J107"")"),0)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IFERROR(__xludf.DUMMYFUNCTION("IMPORTRANGE(""https://docs.google.com/spreadsheets/d/1SX6NBoVAgQJ6U1MVXOaj8PK2l7WJ3RER9xtqwdhxkhw/edit?usp=sharing"",""ลพบุรี!J108"")"),0)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IFERROR(__xludf.DUMMYFUNCTION("IMPORTRANGE(""https://docs.google.com/spreadsheets/d/1SX6NBoVAgQJ6U1MVXOaj8PK2l7WJ3RER9xtqwdhxkhw/edit?usp=sharing"",""ลพบุรี!J109"")"),0)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IFERROR(__xludf.DUMMYFUNCTION("IMPORTRANGE(""https://docs.google.com/spreadsheets/d/1SX6NBoVAgQJ6U1MVXOaj8PK2l7WJ3RER9xtqwdhxkhw/edit?usp=sharing"",""ลพบุรี!I110"")"),0)</f>
        <v>0</v>
      </c>
      <c r="J185" s="218">
        <f ca="1">IFERROR(__xludf.DUMMYFUNCTION("IMPORTRANGE(""https://docs.google.com/spreadsheets/d/1SX6NBoVAgQJ6U1MVXOaj8PK2l7WJ3RER9xtqwdhxkhw/edit?usp=sharing"",""ลพบุรี!J110"")"),0)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IFERROR(__xludf.DUMMYFUNCTION("IMPORTRANGE(""https://docs.google.com/spreadsheets/d/1SX6NBoVAgQJ6U1MVXOaj8PK2l7WJ3RER9xtqwdhxkhw/edit?usp=sharing"",""ลพบุรี!I111"")"),0)</f>
        <v>0</v>
      </c>
      <c r="J186" s="218">
        <f ca="1">IFERROR(__xludf.DUMMYFUNCTION("IMPORTRANGE(""https://docs.google.com/spreadsheets/d/1SX6NBoVAgQJ6U1MVXOaj8PK2l7WJ3RER9xtqwdhxkhw/edit?usp=sharing"",""ลพบุรี!J111"")"),0)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IFERROR(__xludf.DUMMYFUNCTION("IMPORTRANGE(""https://docs.google.com/spreadsheets/d/1SX6NBoVAgQJ6U1MVXOaj8PK2l7WJ3RER9xtqwdhxkhw/edit?usp=sharing"",""ลพบุรี!J112"")"),0)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IFERROR(__xludf.DUMMYFUNCTION("IMPORTRANGE(""https://docs.google.com/spreadsheets/d/1SX6NBoVAgQJ6U1MVXOaj8PK2l7WJ3RER9xtqwdhxkhw/edit?usp=sharing"",""ลพบุรี!J113"")"),0)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IFERROR(__xludf.DUMMYFUNCTION("IMPORTRANGE(""https://docs.google.com/spreadsheets/d/1SX6NBoVAgQJ6U1MVXOaj8PK2l7WJ3RER9xtqwdhxkhw/edit?usp=sharing"",""ลพบุรี!I114"")"),100000)</f>
        <v>100000</v>
      </c>
      <c r="J189" s="304">
        <f ca="1">IFERROR(__xludf.DUMMYFUNCTION("IMPORTRANGE(""https://docs.google.com/spreadsheets/d/1SX6NBoVAgQJ6U1MVXOaj8PK2l7WJ3RER9xtqwdhxkhw/edit?usp=sharing"",""ลพบุรี!J114"")"),0)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IFERROR(__xludf.DUMMYFUNCTION("IMPORTRANGE(""https://docs.google.com/spreadsheets/d/1SX6NBoVAgQJ6U1MVXOaj8PK2l7WJ3RER9xtqwdhxkhw/edit?usp=sharing"",""ลพบุรี!J119"")"),1)</f>
        <v>1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IFERROR(__xludf.DUMMYFUNCTION("IMPORTRANGE(""https://docs.google.com/spreadsheets/d/1SX6NBoVAgQJ6U1MVXOaj8PK2l7WJ3RER9xtqwdhxkhw/edit?usp=sharing"",""ลพบุรี!J120"")"),0)</f>
        <v>0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IFERROR(__xludf.DUMMYFUNCTION("IMPORTRANGE(""https://docs.google.com/spreadsheets/d/1SX6NBoVAgQJ6U1MVXOaj8PK2l7WJ3RER9xtqwdhxkhw/edit?usp=sharing"",""ลพบุรี!J121"")"),0)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IFERROR(__xludf.DUMMYFUNCTION("IMPORTRANGE(""https://docs.google.com/spreadsheets/d/1SX6NBoVAgQJ6U1MVXOaj8PK2l7WJ3RER9xtqwdhxkhw/edit?usp=sharing"",""ลพบุรี!J122"")"),0)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IFERROR(__xludf.DUMMYFUNCTION("IMPORTRANGE(""https://docs.google.com/spreadsheets/d/1SX6NBoVAgQJ6U1MVXOaj8PK2l7WJ3RER9xtqwdhxkhw/edit?usp=sharing"",""ลพบุรี!I124"")"),100000)</f>
        <v>100000</v>
      </c>
      <c r="J199" s="219">
        <f ca="1">IFERROR(__xludf.DUMMYFUNCTION("IMPORTRANGE(""https://docs.google.com/spreadsheets/d/1SX6NBoVAgQJ6U1MVXOaj8PK2l7WJ3RER9xtqwdhxkhw/edit?usp=sharing"",""ลพบุรี!J124"")"),0)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IFERROR(__xludf.DUMMYFUNCTION("IMPORTRANGE(""https://docs.google.com/spreadsheets/d/1SX6NBoVAgQJ6U1MVXOaj8PK2l7WJ3RER9xtqwdhxkhw/edit?usp=sharing"",""ลพบุรี!I125"")"),100000)</f>
        <v>100000</v>
      </c>
      <c r="J200" s="219">
        <f ca="1">IFERROR(__xludf.DUMMYFUNCTION("IMPORTRANGE(""https://docs.google.com/spreadsheets/d/1SX6NBoVAgQJ6U1MVXOaj8PK2l7WJ3RER9xtqwdhxkhw/edit?usp=sharing"",""ลพบุรี!J125"")"),0)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IFERROR(__xludf.DUMMYFUNCTION("IMPORTRANGE(""https://docs.google.com/spreadsheets/d/1SX6NBoVAgQJ6U1MVXOaj8PK2l7WJ3RER9xtqwdhxkhw/edit?usp=sharing"",""ลพบุรี!I126"")"),0)</f>
        <v>0</v>
      </c>
      <c r="J201" s="219">
        <f ca="1">IFERROR(__xludf.DUMMYFUNCTION("IMPORTRANGE(""https://docs.google.com/spreadsheets/d/1SX6NBoVAgQJ6U1MVXOaj8PK2l7WJ3RER9xtqwdhxkhw/edit?usp=sharing"",""ลพบุรี!J126"")"),0)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IFERROR(__xludf.DUMMYFUNCTION("IMPORTRANGE(""https://docs.google.com/spreadsheets/d/1SX6NBoVAgQJ6U1MVXOaj8PK2l7WJ3RER9xtqwdhxkhw/edit?usp=sharing"",""ลพบุรี!J127"")"),0)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IFERROR(__xludf.DUMMYFUNCTION("IMPORTRANGE(""https://docs.google.com/spreadsheets/d/1SX6NBoVAgQJ6U1MVXOaj8PK2l7WJ3RER9xtqwdhxkhw/edit?usp=sharing"",""ลพบุรี!J128"")"),0)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IFERROR(__xludf.DUMMYFUNCTION("IMPORTRANGE(""https://docs.google.com/spreadsheets/d/1SX6NBoVAgQJ6U1MVXOaj8PK2l7WJ3RER9xtqwdhxkhw/edit?usp=sharing"",""ลพบุรี!I129"")"),0)</f>
        <v>0</v>
      </c>
      <c r="J204" s="304">
        <f ca="1">IFERROR(__xludf.DUMMYFUNCTION("IMPORTRANGE(""https://docs.google.com/spreadsheets/d/1SX6NBoVAgQJ6U1MVXOaj8PK2l7WJ3RER9xtqwdhxkhw/edit?usp=sharing"",""ลพบุรี!J129"")"),0)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IFERROR(__xludf.DUMMYFUNCTION("IMPORTRANGE(""https://docs.google.com/spreadsheets/d/1SX6NBoVAgQJ6U1MVXOaj8PK2l7WJ3RER9xtqwdhxkhw/edit?usp=sharing"",""ลพบุรี!J134"")"),0)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IFERROR(__xludf.DUMMYFUNCTION("IMPORTRANGE(""https://docs.google.com/spreadsheets/d/1SX6NBoVAgQJ6U1MVXOaj8PK2l7WJ3RER9xtqwdhxkhw/edit?usp=sharing"",""ลพบุรี!J135"")"),0)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IFERROR(__xludf.DUMMYFUNCTION("IMPORTRANGE(""https://docs.google.com/spreadsheets/d/1SX6NBoVAgQJ6U1MVXOaj8PK2l7WJ3RER9xtqwdhxkhw/edit?usp=sharing"",""ลพบุรี!J136"")"),0)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IFERROR(__xludf.DUMMYFUNCTION("IMPORTRANGE(""https://docs.google.com/spreadsheets/d/1SX6NBoVAgQJ6U1MVXOaj8PK2l7WJ3RER9xtqwdhxkhw/edit?usp=sharing"",""ลพบุรี!J137"")"),0)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IFERROR(__xludf.DUMMYFUNCTION("IMPORTRANGE(""https://docs.google.com/spreadsheets/d/1SX6NBoVAgQJ6U1MVXOaj8PK2l7WJ3RER9xtqwdhxkhw/edit?usp=sharing"",""ลพบุรี!I138"")"),0)</f>
        <v>0</v>
      </c>
      <c r="J213" s="218">
        <f ca="1">IFERROR(__xludf.DUMMYFUNCTION("IMPORTRANGE(""https://docs.google.com/spreadsheets/d/1SX6NBoVAgQJ6U1MVXOaj8PK2l7WJ3RER9xtqwdhxkhw/edit?usp=sharing"",""ลพบุรี!J138"")"),0)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IFERROR(__xludf.DUMMYFUNCTION("IMPORTRANGE(""https://docs.google.com/spreadsheets/d/1SX6NBoVAgQJ6U1MVXOaj8PK2l7WJ3RER9xtqwdhxkhw/edit?usp=sharing"",""ลพบุรี!I140"")"),0)</f>
        <v>0</v>
      </c>
      <c r="J215" s="218">
        <f ca="1">IFERROR(__xludf.DUMMYFUNCTION("IMPORTRANGE(""https://docs.google.com/spreadsheets/d/1SX6NBoVAgQJ6U1MVXOaj8PK2l7WJ3RER9xtqwdhxkhw/edit?usp=sharing"",""ลพบุรี!J140"")"),0)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IFERROR(__xludf.DUMMYFUNCTION("IMPORTRANGE(""https://docs.google.com/spreadsheets/d/1SX6NBoVAgQJ6U1MVXOaj8PK2l7WJ3RER9xtqwdhxkhw/edit?usp=sharing"",""ลพบุรี!I141"")"),0)</f>
        <v>0</v>
      </c>
      <c r="J216" s="218">
        <f ca="1">IFERROR(__xludf.DUMMYFUNCTION("IMPORTRANGE(""https://docs.google.com/spreadsheets/d/1SX6NBoVAgQJ6U1MVXOaj8PK2l7WJ3RER9xtqwdhxkhw/edit?usp=sharing"",""ลพบุรี!J141"")"),0)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IFERROR(__xludf.DUMMYFUNCTION("IMPORTRANGE(""https://docs.google.com/spreadsheets/d/1SX6NBoVAgQJ6U1MVXOaj8PK2l7WJ3RER9xtqwdhxkhw/edit?usp=sharing"",""ลพบุรี!J142"")"),0)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IFERROR(__xludf.DUMMYFUNCTION("IMPORTRANGE(""https://docs.google.com/spreadsheets/d/1SX6NBoVAgQJ6U1MVXOaj8PK2l7WJ3RER9xtqwdhxkhw/edit?usp=sharing"",""ลพบุรี!J143"")"),0)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IFERROR(__xludf.DUMMYFUNCTION("IMPORTRANGE(""https://docs.google.com/spreadsheets/d/1SX6NBoVAgQJ6U1MVXOaj8PK2l7WJ3RER9xtqwdhxkhw/edit?usp=sharing"",""ลพบุรี!I144"")"),15)</f>
        <v>15</v>
      </c>
      <c r="J219" s="291">
        <f ca="1">IFERROR(__xludf.DUMMYFUNCTION("IMPORTRANGE(""https://docs.google.com/spreadsheets/d/1SX6NBoVAgQJ6U1MVXOaj8PK2l7WJ3RER9xtqwdhxkhw/edit?usp=sharing"",""ลพบุรี!J144"")"),15)</f>
        <v>15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21125</v>
      </c>
      <c r="M220" s="182">
        <f t="shared" ca="1" si="72"/>
        <v>21125</v>
      </c>
      <c r="N220" s="182">
        <f t="shared" ca="1" si="72"/>
        <v>21125</v>
      </c>
      <c r="O220" s="181">
        <f t="shared" ref="O220:O222" ca="1" si="73">IF(L220&gt;0,N220*100/L220,0)</f>
        <v>100</v>
      </c>
      <c r="P220" s="181">
        <f t="shared" ref="P220:P222" ca="1" si="74">IF(M220&gt;0,N220*100/M220,0)</f>
        <v>100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21125</v>
      </c>
      <c r="M222" s="187">
        <f t="shared" ca="1" si="76"/>
        <v>21125</v>
      </c>
      <c r="N222" s="187">
        <f t="shared" ca="1" si="76"/>
        <v>21125</v>
      </c>
      <c r="O222" s="186">
        <f t="shared" ca="1" si="73"/>
        <v>100</v>
      </c>
      <c r="P222" s="186">
        <f t="shared" ca="1" si="74"/>
        <v>100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21125</v>
      </c>
      <c r="M224" s="199">
        <f ca="1">IFERROR(__xludf.DUMMYFUNCTION("IMPORTRANGE(""https://docs.google.com/spreadsheets/d/1Yj_ptqi66GCucihVvJfMjLAmec39IyEx_6qawtMGysU/edit?usp=sharing"",""สบก!BS74"")"),21125)</f>
        <v>21125</v>
      </c>
      <c r="N224" s="199">
        <f ca="1">IFERROR(__xludf.DUMMYFUNCTION("IMPORTRANGE(""https://docs.google.com/spreadsheets/d/1Yj_ptqi66GCucihVvJfMjLAmec39IyEx_6qawtMGysU/edit?usp=sharing"",""สบก!BT74"")"),21125)</f>
        <v>21125</v>
      </c>
      <c r="O224" s="198">
        <f ca="1">IF(L224&gt;0,N224*100/L224,0)</f>
        <v>100</v>
      </c>
      <c r="P224" s="198">
        <f ca="1">IF(M224&gt;0,N224*100/M224,0)</f>
        <v>100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IFERROR(__xludf.DUMMYFUNCTION("IMPORTRANGE(""https://docs.google.com/spreadsheets/d/1Yj_ptqi66GCucihVvJfMjLAmec39IyEx_6qawtMGysU/edit?usp=sharing"",""สบก!BO74"")"),0)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IFERROR(__xludf.DUMMYFUNCTION("IMPORTRANGE(""https://docs.google.com/spreadsheets/d/1Yj_ptqi66GCucihVvJfMjLAmec39IyEx_6qawtMGysU/edit?usp=sharing"",""สบก!BP74"")"),21125)</f>
        <v>21125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IFERROR(__xludf.DUMMYFUNCTION("IMPORTRANGE(""https://docs.google.com/spreadsheets/d/1Yj_ptqi66GCucihVvJfMjLAmec39IyEx_6qawtMGysU/edit?usp=sharing"",""สบก!BQ74"")"),0)</f>
        <v>0</v>
      </c>
      <c r="M228" s="125"/>
      <c r="N228" s="115">
        <f ca="1">IFERROR(__xludf.DUMMYFUNCTION("IMPORTRANGE(""https://docs.google.com/spreadsheets/d/1Yj_ptqi66GCucihVvJfMjLAmec39IyEx_6qawtMGysU/edit?usp=sharing"",""สบก!BU74"")"),0)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IFERROR(__xludf.DUMMYFUNCTION("IMPORTRANGE(""https://docs.google.com/spreadsheets/d/1SX6NBoVAgQJ6U1MVXOaj8PK2l7WJ3RER9xtqwdhxkhw/edit?usp=sharing"",""ลพบุรี!I149"")"),15)</f>
        <v>15</v>
      </c>
      <c r="J229" s="291">
        <f ca="1">IFERROR(__xludf.DUMMYFUNCTION("IMPORTRANGE(""https://docs.google.com/spreadsheets/d/1SX6NBoVAgQJ6U1MVXOaj8PK2l7WJ3RER9xtqwdhxkhw/edit?usp=sharing"",""ลพบุรี!J149"")"),15)</f>
        <v>15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IFERROR(__xludf.DUMMYFUNCTION("IMPORTRANGE(""https://docs.google.com/spreadsheets/d/1SX6NBoVAgQJ6U1MVXOaj8PK2l7WJ3RER9xtqwdhxkhw/edit?usp=sharing"",""ลพบุรี!J151"")"),0)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IFERROR(__xludf.DUMMYFUNCTION("IMPORTRANGE(""https://docs.google.com/spreadsheets/d/1SX6NBoVAgQJ6U1MVXOaj8PK2l7WJ3RER9xtqwdhxkhw/edit?usp=sharing"",""ลพบุรี!J152"")"),1)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IFERROR(__xludf.DUMMYFUNCTION("IMPORTRANGE(""https://docs.google.com/spreadsheets/d/1SX6NBoVAgQJ6U1MVXOaj8PK2l7WJ3RER9xtqwdhxkhw/edit?usp=sharing"",""ลพบุรี!J153"")"),1)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IFERROR(__xludf.DUMMYFUNCTION("IMPORTRANGE(""https://docs.google.com/spreadsheets/d/1SX6NBoVAgQJ6U1MVXOaj8PK2l7WJ3RER9xtqwdhxkhw/edit?usp=sharing"",""ลพบุรี!J154"")"),1)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IFERROR(__xludf.DUMMYFUNCTION("IMPORTRANGE(""https://docs.google.com/spreadsheets/d/1SX6NBoVAgQJ6U1MVXOaj8PK2l7WJ3RER9xtqwdhxkhw/edit?usp=sharing"",""ลพบุรี!I155"")"),15)</f>
        <v>15</v>
      </c>
      <c r="J235" s="219">
        <f ca="1">IFERROR(__xludf.DUMMYFUNCTION("IMPORTRANGE(""https://docs.google.com/spreadsheets/d/1SX6NBoVAgQJ6U1MVXOaj8PK2l7WJ3RER9xtqwdhxkhw/edit?usp=sharing"",""ลพบุรี!J155"")"),15)</f>
        <v>15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IFERROR(__xludf.DUMMYFUNCTION("IMPORTRANGE(""https://docs.google.com/spreadsheets/d/1SX6NBoVAgQJ6U1MVXOaj8PK2l7WJ3RER9xtqwdhxkhw/edit?usp=sharing"",""ลพบุรี!J156"")"),1)</f>
        <v>1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IFERROR(__xludf.DUMMYFUNCTION("IMPORTRANGE(""https://docs.google.com/spreadsheets/d/1SX6NBoVAgQJ6U1MVXOaj8PK2l7WJ3RER9xtqwdhxkhw/edit?usp=sharing"",""ลพบุรี!J157"")"),0)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IFERROR(__xludf.DUMMYFUNCTION("IMPORTRANGE(""https://docs.google.com/spreadsheets/d/1SX6NBoVAgQJ6U1MVXOaj8PK2l7WJ3RER9xtqwdhxkhw/edit?usp=sharing"",""ลพบุรี!I158"")"),0)</f>
        <v>0</v>
      </c>
      <c r="J238" s="291">
        <f ca="1">IFERROR(__xludf.DUMMYFUNCTION("IMPORTRANGE(""https://docs.google.com/spreadsheets/d/1SX6NBoVAgQJ6U1MVXOaj8PK2l7WJ3RER9xtqwdhxkhw/edit?usp=sharing"",""ลพบุรี!J158"")"),0)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IFERROR(__xludf.DUMMYFUNCTION("IMPORTRANGE(""https://docs.google.com/spreadsheets/d/1SX6NBoVAgQJ6U1MVXOaj8PK2l7WJ3RER9xtqwdhxkhw/edit?usp=sharing"",""ลพบุรี!J159"")"),"")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IFERROR(__xludf.DUMMYFUNCTION("IMPORTRANGE(""https://docs.google.com/spreadsheets/d/1SX6NBoVAgQJ6U1MVXOaj8PK2l7WJ3RER9xtqwdhxkhw/edit?usp=sharing"",""ลพบุรี!J161"")"),0)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IFERROR(__xludf.DUMMYFUNCTION("IMPORTRANGE(""https://docs.google.com/spreadsheets/d/1SX6NBoVAgQJ6U1MVXOaj8PK2l7WJ3RER9xtqwdhxkhw/edit?usp=sharing"",""ลพบุรี!J162"")"),0)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IFERROR(__xludf.DUMMYFUNCTION("IMPORTRANGE(""https://docs.google.com/spreadsheets/d/1SX6NBoVAgQJ6U1MVXOaj8PK2l7WJ3RER9xtqwdhxkhw/edit?usp=sharing"",""ลพบุรี!J163"")"),0)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IFERROR(__xludf.DUMMYFUNCTION("IMPORTRANGE(""https://docs.google.com/spreadsheets/d/1SX6NBoVAgQJ6U1MVXOaj8PK2l7WJ3RER9xtqwdhxkhw/edit?usp=sharing"",""ลพบุรี!I164"")"),0)</f>
        <v>0</v>
      </c>
      <c r="J244" s="218">
        <f ca="1">IFERROR(__xludf.DUMMYFUNCTION("IMPORTRANGE(""https://docs.google.com/spreadsheets/d/1SX6NBoVAgQJ6U1MVXOaj8PK2l7WJ3RER9xtqwdhxkhw/edit?usp=sharing"",""ลพบุรี!J164"")"),0)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IFERROR(__xludf.DUMMYFUNCTION("IMPORTRANGE(""https://docs.google.com/spreadsheets/d/1SX6NBoVAgQJ6U1MVXOaj8PK2l7WJ3RER9xtqwdhxkhw/edit?usp=sharing"",""ลพบุรี!J165"")"),0)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IFERROR(__xludf.DUMMYFUNCTION("IMPORTRANGE(""https://docs.google.com/spreadsheets/d/1SX6NBoVAgQJ6U1MVXOaj8PK2l7WJ3RER9xtqwdhxkhw/edit?usp=sharing"",""ลพบุรี!J166"")"),0)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IFERROR(__xludf.DUMMYFUNCTION("IMPORTRANGE(""https://docs.google.com/spreadsheets/d/1SX6NBoVAgQJ6U1MVXOaj8PK2l7WJ3RER9xtqwdhxkhw/edit?usp=sharing"",""ลพบุรี!I169"")"),25)</f>
        <v>25</v>
      </c>
      <c r="J249" s="335">
        <f ca="1">IFERROR(__xludf.DUMMYFUNCTION("IMPORTRANGE(""https://docs.google.com/spreadsheets/d/1SX6NBoVAgQJ6U1MVXOaj8PK2l7WJ3RER9xtqwdhxkhw/edit?usp=sharing"",""ลพบุรี!J169"")"),0)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199500</v>
      </c>
      <c r="M250" s="182">
        <f t="shared" ca="1" si="77"/>
        <v>97500</v>
      </c>
      <c r="N250" s="182">
        <f t="shared" ca="1" si="77"/>
        <v>35270</v>
      </c>
      <c r="O250" s="181">
        <f t="shared" ref="O250:O252" ca="1" si="78">IF(L250&gt;0,N250*100/L250,0)</f>
        <v>17.679197994987469</v>
      </c>
      <c r="P250" s="181">
        <f t="shared" ref="P250:P252" ca="1" si="79">IF(M250&gt;0,N250*100/M250,0)</f>
        <v>36.174358974358974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199500</v>
      </c>
      <c r="M252" s="187">
        <f t="shared" ca="1" si="81"/>
        <v>97500</v>
      </c>
      <c r="N252" s="187">
        <f t="shared" ca="1" si="81"/>
        <v>35270</v>
      </c>
      <c r="O252" s="186">
        <f t="shared" ca="1" si="78"/>
        <v>17.679197994987469</v>
      </c>
      <c r="P252" s="186">
        <f t="shared" ca="1" si="79"/>
        <v>36.174358974358974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199500</v>
      </c>
      <c r="M254" s="199">
        <f ca="1">IFERROR(__xludf.DUMMYFUNCTION("IMPORTRANGE(""https://docs.google.com/spreadsheets/d/1Yj_ptqi66GCucihVvJfMjLAmec39IyEx_6qawtMGysU/edit?usp=sharing"",""สบก!CB74"")"),97500)</f>
        <v>97500</v>
      </c>
      <c r="N254" s="199">
        <f ca="1">IFERROR(__xludf.DUMMYFUNCTION("IMPORTRANGE(""https://docs.google.com/spreadsheets/d/1Yj_ptqi66GCucihVvJfMjLAmec39IyEx_6qawtMGysU/edit?usp=sharing"",""สบก!CC74"")"),35270)</f>
        <v>35270</v>
      </c>
      <c r="O254" s="198">
        <f ca="1">IF(L254&gt;0,N254*100/L254,0)</f>
        <v>17.679197994987469</v>
      </c>
      <c r="P254" s="198">
        <f ca="1">IF(M254&gt;0,N254*100/M254,0)</f>
        <v>36.174358974358974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IFERROR(__xludf.DUMMYFUNCTION("IMPORTRANGE(""https://docs.google.com/spreadsheets/d/1Yj_ptqi66GCucihVvJfMjLAmec39IyEx_6qawtMGysU/edit?usp=sharing"",""สบก!BX74"")"),0)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IFERROR(__xludf.DUMMYFUNCTION("IMPORTRANGE(""https://docs.google.com/spreadsheets/d/1Yj_ptqi66GCucihVvJfMjLAmec39IyEx_6qawtMGysU/edit?usp=sharing"",""สบก!BY74"")"),199500)</f>
        <v>199500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IFERROR(__xludf.DUMMYFUNCTION("IMPORTRANGE(""https://docs.google.com/spreadsheets/d/1Yj_ptqi66GCucihVvJfMjLAmec39IyEx_6qawtMGysU/edit?usp=sharing"",""สบก!BZ74"")"),0)</f>
        <v>0</v>
      </c>
      <c r="M258" s="125"/>
      <c r="N258" s="115">
        <f ca="1">IFERROR(__xludf.DUMMYFUNCTION("IMPORTRANGE(""https://docs.google.com/spreadsheets/d/1Yj_ptqi66GCucihVvJfMjLAmec39IyEx_6qawtMGysU/edit?usp=sharing"",""สบก!CD74"")"),0)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IFERROR(__xludf.DUMMYFUNCTION("IMPORTRANGE(""https://docs.google.com/spreadsheets/d/1SX6NBoVAgQJ6U1MVXOaj8PK2l7WJ3RER9xtqwdhxkhw/edit?usp=sharing"",""ลพบุรี!J175"")"),1)</f>
        <v>1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IFERROR(__xludf.DUMMYFUNCTION("IMPORTRANGE(""https://docs.google.com/spreadsheets/d/1SX6NBoVAgQJ6U1MVXOaj8PK2l7WJ3RER9xtqwdhxkhw/edit?usp=sharing"",""ลพบุรี!J176"")"),0)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IFERROR(__xludf.DUMMYFUNCTION("IMPORTRANGE(""https://docs.google.com/spreadsheets/d/1SX6NBoVAgQJ6U1MVXOaj8PK2l7WJ3RER9xtqwdhxkhw/edit?usp=sharing"",""ลพบุรี!J177"")"),0)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IFERROR(__xludf.DUMMYFUNCTION("IMPORTRANGE(""https://docs.google.com/spreadsheets/d/1SX6NBoVAgQJ6U1MVXOaj8PK2l7WJ3RER9xtqwdhxkhw/edit?usp=sharing"",""ลพบุรี!J178"")"),0)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IFERROR(__xludf.DUMMYFUNCTION("IMPORTRANGE(""https://docs.google.com/spreadsheets/d/1SX6NBoVAgQJ6U1MVXOaj8PK2l7WJ3RER9xtqwdhxkhw/edit?usp=sharing"",""ลพบุรี!I179"")"),1)</f>
        <v>1</v>
      </c>
      <c r="J264" s="219">
        <f ca="1">IFERROR(__xludf.DUMMYFUNCTION("IMPORTRANGE(""https://docs.google.com/spreadsheets/d/1SX6NBoVAgQJ6U1MVXOaj8PK2l7WJ3RER9xtqwdhxkhw/edit?usp=sharing"",""ลพบุรี!J179"")"),0)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IFERROR(__xludf.DUMMYFUNCTION("IMPORTRANGE(""https://docs.google.com/spreadsheets/d/1SX6NBoVAgQJ6U1MVXOaj8PK2l7WJ3RER9xtqwdhxkhw/edit?usp=sharing"",""ลพบุรี!I180"")"),25)</f>
        <v>25</v>
      </c>
      <c r="J265" s="219">
        <f ca="1">IFERROR(__xludf.DUMMYFUNCTION("IMPORTRANGE(""https://docs.google.com/spreadsheets/d/1SX6NBoVAgQJ6U1MVXOaj8PK2l7WJ3RER9xtqwdhxkhw/edit?usp=sharing"",""ลพบุรี!J180"")"),0)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IFERROR(__xludf.DUMMYFUNCTION("IMPORTRANGE(""https://docs.google.com/spreadsheets/d/1SX6NBoVAgQJ6U1MVXOaj8PK2l7WJ3RER9xtqwdhxkhw/edit?usp=sharing"",""ลพบุรี!I181"")"),25)</f>
        <v>25</v>
      </c>
      <c r="J266" s="219">
        <f ca="1">IFERROR(__xludf.DUMMYFUNCTION("IMPORTRANGE(""https://docs.google.com/spreadsheets/d/1SX6NBoVAgQJ6U1MVXOaj8PK2l7WJ3RER9xtqwdhxkhw/edit?usp=sharing"",""ลพบุรี!J181"")"),0)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IFERROR(__xludf.DUMMYFUNCTION("IMPORTRANGE(""https://docs.google.com/spreadsheets/d/1SX6NBoVAgQJ6U1MVXOaj8PK2l7WJ3RER9xtqwdhxkhw/edit?usp=sharing"",""ลพบุรี!I182"")"),1)</f>
        <v>1</v>
      </c>
      <c r="J267" s="219">
        <f ca="1">IFERROR(__xludf.DUMMYFUNCTION("IMPORTRANGE(""https://docs.google.com/spreadsheets/d/1SX6NBoVAgQJ6U1MVXOaj8PK2l7WJ3RER9xtqwdhxkhw/edit?usp=sharing"",""ลพบุรี!J182"")"),0)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IFERROR(__xludf.DUMMYFUNCTION("IMPORTRANGE(""https://docs.google.com/spreadsheets/d/1SX6NBoVAgQJ6U1MVXOaj8PK2l7WJ3RER9xtqwdhxkhw/edit?usp=sharing"",""ลพบุรี!J183"")"),0)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IFERROR(__xludf.DUMMYFUNCTION("IMPORTRANGE(""https://docs.google.com/spreadsheets/d/1SX6NBoVAgQJ6U1MVXOaj8PK2l7WJ3RER9xtqwdhxkhw/edit?usp=sharing"",""ลพบุรี!J184"")"),0)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IFERROR(__xludf.DUMMYFUNCTION("IMPORTRANGE(""https://docs.google.com/spreadsheets/d/1SX6NBoVAgQJ6U1MVXOaj8PK2l7WJ3RER9xtqwdhxkhw/edit?usp=sharing"",""ลพบุรี!I185"")"),15)</f>
        <v>15</v>
      </c>
      <c r="J270" s="335">
        <f ca="1">IFERROR(__xludf.DUMMYFUNCTION("IMPORTRANGE(""https://docs.google.com/spreadsheets/d/1SX6NBoVAgQJ6U1MVXOaj8PK2l7WJ3RER9xtqwdhxkhw/edit?usp=sharing"",""ลพบุรี!J185"")"),0)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55200</v>
      </c>
      <c r="M271" s="182">
        <f t="shared" ca="1" si="83"/>
        <v>32250</v>
      </c>
      <c r="N271" s="182">
        <f t="shared" ca="1" si="83"/>
        <v>980</v>
      </c>
      <c r="O271" s="181">
        <f t="shared" ref="O271:O273" ca="1" si="84">IF(L271&gt;0,N271*100/L271,0)</f>
        <v>1.7753623188405796</v>
      </c>
      <c r="P271" s="181">
        <f t="shared" ref="P271:P273" ca="1" si="85">IF(M271&gt;0,N271*100/M271,0)</f>
        <v>3.0387596899224807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55200</v>
      </c>
      <c r="M273" s="187">
        <f t="shared" ca="1" si="87"/>
        <v>32250</v>
      </c>
      <c r="N273" s="187">
        <f t="shared" ca="1" si="87"/>
        <v>980</v>
      </c>
      <c r="O273" s="186">
        <f t="shared" ca="1" si="84"/>
        <v>1.7753623188405796</v>
      </c>
      <c r="P273" s="186">
        <f t="shared" ca="1" si="85"/>
        <v>3.0387596899224807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55200</v>
      </c>
      <c r="M275" s="199">
        <f ca="1">IFERROR(__xludf.DUMMYFUNCTION("IMPORTRANGE(""https://docs.google.com/spreadsheets/d/1Yj_ptqi66GCucihVvJfMjLAmec39IyEx_6qawtMGysU/edit?usp=sharing"",""สบก!CK74"")"),32250)</f>
        <v>32250</v>
      </c>
      <c r="N275" s="199">
        <f ca="1">IFERROR(__xludf.DUMMYFUNCTION("IMPORTRANGE(""https://docs.google.com/spreadsheets/d/1Yj_ptqi66GCucihVvJfMjLAmec39IyEx_6qawtMGysU/edit?usp=sharing"",""สบก!CL74"")"),980)</f>
        <v>980</v>
      </c>
      <c r="O275" s="198">
        <f ca="1">IF(L275&gt;0,N275*100/L275,0)</f>
        <v>1.7753623188405796</v>
      </c>
      <c r="P275" s="198">
        <f ca="1">IF(M275&gt;0,N275*100/M275,0)</f>
        <v>3.0387596899224807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IFERROR(__xludf.DUMMYFUNCTION("IMPORTRANGE(""https://docs.google.com/spreadsheets/d/1Yj_ptqi66GCucihVvJfMjLAmec39IyEx_6qawtMGysU/edit?usp=sharing"",""สบก!CG74"")"),0)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IFERROR(__xludf.DUMMYFUNCTION("IMPORTRANGE(""https://docs.google.com/spreadsheets/d/1Yj_ptqi66GCucihVvJfMjLAmec39IyEx_6qawtMGysU/edit?usp=sharing"",""สบก!CH74"")"),55200)</f>
        <v>55200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IFERROR(__xludf.DUMMYFUNCTION("IMPORTRANGE(""https://docs.google.com/spreadsheets/d/1Yj_ptqi66GCucihVvJfMjLAmec39IyEx_6qawtMGysU/edit?usp=sharing"",""สบก!CI74"")"),0)</f>
        <v>0</v>
      </c>
      <c r="M279" s="125"/>
      <c r="N279" s="115">
        <f ca="1">IFERROR(__xludf.DUMMYFUNCTION("IMPORTRANGE(""https://docs.google.com/spreadsheets/d/1Yj_ptqi66GCucihVvJfMjLAmec39IyEx_6qawtMGysU/edit?usp=sharing"",""สบก!CM74"")"),0)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IFERROR(__xludf.DUMMYFUNCTION("IMPORTRANGE(""https://docs.google.com/spreadsheets/d/1SX6NBoVAgQJ6U1MVXOaj8PK2l7WJ3RER9xtqwdhxkhw/edit?usp=sharing"",""ลพบุรี!J191"")"),1)</f>
        <v>1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IFERROR(__xludf.DUMMYFUNCTION("IMPORTRANGE(""https://docs.google.com/spreadsheets/d/1SX6NBoVAgQJ6U1MVXOaj8PK2l7WJ3RER9xtqwdhxkhw/edit?usp=sharing"",""ลพบุรี!J192"")"),0)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IFERROR(__xludf.DUMMYFUNCTION("IMPORTRANGE(""https://docs.google.com/spreadsheets/d/1SX6NBoVAgQJ6U1MVXOaj8PK2l7WJ3RER9xtqwdhxkhw/edit?usp=sharing"",""ลพบุรี!J193"")"),0)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IFERROR(__xludf.DUMMYFUNCTION("IMPORTRANGE(""https://docs.google.com/spreadsheets/d/1SX6NBoVAgQJ6U1MVXOaj8PK2l7WJ3RER9xtqwdhxkhw/edit?usp=sharing"",""ลพบุรี!J194"")"),0)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IFERROR(__xludf.DUMMYFUNCTION("IMPORTRANGE(""https://docs.google.com/spreadsheets/d/1SX6NBoVAgQJ6U1MVXOaj8PK2l7WJ3RER9xtqwdhxkhw/edit?usp=sharing"",""ลพบุรี!I195"")"),15)</f>
        <v>15</v>
      </c>
      <c r="J285" s="219">
        <f ca="1">IFERROR(__xludf.DUMMYFUNCTION("IMPORTRANGE(""https://docs.google.com/spreadsheets/d/1SX6NBoVAgQJ6U1MVXOaj8PK2l7WJ3RER9xtqwdhxkhw/edit?usp=sharing"",""ลพบุรี!J195"")"),0)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IFERROR(__xludf.DUMMYFUNCTION("IMPORTRANGE(""https://docs.google.com/spreadsheets/d/1SX6NBoVAgQJ6U1MVXOaj8PK2l7WJ3RER9xtqwdhxkhw/edit?usp=sharing"",""ลพบุรี!J196"")"),0)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IFERROR(__xludf.DUMMYFUNCTION("IMPORTRANGE(""https://docs.google.com/spreadsheets/d/1SX6NBoVAgQJ6U1MVXOaj8PK2l7WJ3RER9xtqwdhxkhw/edit?usp=sharing"",""ลพบุรี!J197"")"),0)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IFERROR(__xludf.DUMMYFUNCTION("IMPORTRANGE(""https://docs.google.com/spreadsheets/d/1SX6NBoVAgQJ6U1MVXOaj8PK2l7WJ3RER9xtqwdhxkhw/edit?usp=sharing"",""ลพบุรี!I199"")"),0)</f>
        <v>0</v>
      </c>
      <c r="J289" s="335">
        <f ca="1">IFERROR(__xludf.DUMMYFUNCTION("IMPORTRANGE(""https://docs.google.com/spreadsheets/d/1SX6NBoVAgQJ6U1MVXOaj8PK2l7WJ3RER9xtqwdhxkhw/edit?usp=sharing"",""ลพบุรี!J199"")"),0)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9">
        <f ca="1">IFERROR(__xludf.DUMMYFUNCTION("IMPORTRANGE(""https://docs.google.com/spreadsheets/d/1Yj_ptqi66GCucihVvJfMjLAmec39IyEx_6qawtMGysU/edit?usp=sharing"",""สบก!CT74"")"),0)</f>
        <v>0</v>
      </c>
      <c r="N294" s="199">
        <f ca="1">IFERROR(__xludf.DUMMYFUNCTION("IMPORTRANGE(""https://docs.google.com/spreadsheets/d/1Yj_ptqi66GCucihVvJfMjLAmec39IyEx_6qawtMGysU/edit?usp=sharing"",""สบก!CU74"")"),0)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IFERROR(__xludf.DUMMYFUNCTION("IMPORTRANGE(""https://docs.google.com/spreadsheets/d/1Yj_ptqi66GCucihVvJfMjLAmec39IyEx_6qawtMGysU/edit?usp=sharing"",""สบก!CP74"")"),0)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IFERROR(__xludf.DUMMYFUNCTION("IMPORTRANGE(""https://docs.google.com/spreadsheets/d/1Yj_ptqi66GCucihVvJfMjLAmec39IyEx_6qawtMGysU/edit?usp=sharing"",""สบก!CQ74"")"),0)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IFERROR(__xludf.DUMMYFUNCTION("IMPORTRANGE(""https://docs.google.com/spreadsheets/d/1Yj_ptqi66GCucihVvJfMjLAmec39IyEx_6qawtMGysU/edit?usp=sharing"",""สบก!CR74"")"),0)</f>
        <v>0</v>
      </c>
      <c r="M298" s="125"/>
      <c r="N298" s="115">
        <f ca="1">IFERROR(__xludf.DUMMYFUNCTION("IMPORTRANGE(""https://docs.google.com/spreadsheets/d/1Yj_ptqi66GCucihVvJfMjLAmec39IyEx_6qawtMGysU/edit?usp=sharing"",""สบก!CV74"")"),0)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IFERROR(__xludf.DUMMYFUNCTION("IMPORTRANGE(""https://docs.google.com/spreadsheets/d/1SX6NBoVAgQJ6U1MVXOaj8PK2l7WJ3RER9xtqwdhxkhw/edit?usp=sharing"",""ลพบุรี!J205"")"),0)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IFERROR(__xludf.DUMMYFUNCTION("IMPORTRANGE(""https://docs.google.com/spreadsheets/d/1SX6NBoVAgQJ6U1MVXOaj8PK2l7WJ3RER9xtqwdhxkhw/edit?usp=sharing"",""ลพบุรี!J206"")"),0)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IFERROR(__xludf.DUMMYFUNCTION("IMPORTRANGE(""https://docs.google.com/spreadsheets/d/1SX6NBoVAgQJ6U1MVXOaj8PK2l7WJ3RER9xtqwdhxkhw/edit?usp=sharing"",""ลพบุรี!J207"")"),0)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IFERROR(__xludf.DUMMYFUNCTION("IMPORTRANGE(""https://docs.google.com/spreadsheets/d/1SX6NBoVAgQJ6U1MVXOaj8PK2l7WJ3RER9xtqwdhxkhw/edit?usp=sharing"",""ลพบุรี!J208"")"),0)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IFERROR(__xludf.DUMMYFUNCTION("IMPORTRANGE(""https://docs.google.com/spreadsheets/d/1SX6NBoVAgQJ6U1MVXOaj8PK2l7WJ3RER9xtqwdhxkhw/edit?usp=sharing"",""ลพบุรี!I209"")"),0)</f>
        <v>0</v>
      </c>
      <c r="J304" s="218">
        <f ca="1">IFERROR(__xludf.DUMMYFUNCTION("IMPORTRANGE(""https://docs.google.com/spreadsheets/d/1SX6NBoVAgQJ6U1MVXOaj8PK2l7WJ3RER9xtqwdhxkhw/edit?usp=sharing"",""ลพบุรี!J209"")"),0)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IFERROR(__xludf.DUMMYFUNCTION("IMPORTRANGE(""https://docs.google.com/spreadsheets/d/1SX6NBoVAgQJ6U1MVXOaj8PK2l7WJ3RER9xtqwdhxkhw/edit?usp=sharing"",""ลพบุรี!I211"")"),0)</f>
        <v>0</v>
      </c>
      <c r="J306" s="218">
        <f ca="1">IFERROR(__xludf.DUMMYFUNCTION("IMPORTRANGE(""https://docs.google.com/spreadsheets/d/1SX6NBoVAgQJ6U1MVXOaj8PK2l7WJ3RER9xtqwdhxkhw/edit?usp=sharing"",""ลพบุรี!J211"")"),0)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IFERROR(__xludf.DUMMYFUNCTION("IMPORTRANGE(""https://docs.google.com/spreadsheets/d/1SX6NBoVAgQJ6U1MVXOaj8PK2l7WJ3RER9xtqwdhxkhw/edit?usp=sharing"",""ลพบุรี!J212"")"),0)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IFERROR(__xludf.DUMMYFUNCTION("IMPORTRANGE(""https://docs.google.com/spreadsheets/d/1SX6NBoVAgQJ6U1MVXOaj8PK2l7WJ3RER9xtqwdhxkhw/edit?usp=sharing"",""ลพบุรี!J213"")"),0)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IFERROR(__xludf.DUMMYFUNCTION("IMPORTRANGE(""https://docs.google.com/spreadsheets/d/1SX6NBoVAgQJ6U1MVXOaj8PK2l7WJ3RER9xtqwdhxkhw/edit?usp=sharing"",""ลพบุรี!I214"")"),0)</f>
        <v>0</v>
      </c>
      <c r="J309" s="352">
        <f ca="1">IFERROR(__xludf.DUMMYFUNCTION("IMPORTRANGE(""https://docs.google.com/spreadsheets/d/1SX6NBoVAgQJ6U1MVXOaj8PK2l7WJ3RER9xtqwdhxkhw/edit?usp=sharing"",""ลพบุรี!J214"")"),0)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9">
        <f ca="1">IFERROR(__xludf.DUMMYFUNCTION("IMPORTRANGE(""https://docs.google.com/spreadsheets/d/1Yj_ptqi66GCucihVvJfMjLAmec39IyEx_6qawtMGysU/edit?usp=sharing"",""สบก!DC74"")"),0)</f>
        <v>0</v>
      </c>
      <c r="N314" s="199">
        <f ca="1">IFERROR(__xludf.DUMMYFUNCTION("IMPORTRANGE(""https://docs.google.com/spreadsheets/d/1Yj_ptqi66GCucihVvJfMjLAmec39IyEx_6qawtMGysU/edit?usp=sharing"",""สบก!DD74"")"),0)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IFERROR(__xludf.DUMMYFUNCTION("IMPORTRANGE(""https://docs.google.com/spreadsheets/d/1Yj_ptqi66GCucihVvJfMjLAmec39IyEx_6qawtMGysU/edit?usp=sharing"",""สบก!CY74"")"),0)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IFERROR(__xludf.DUMMYFUNCTION("IMPORTRANGE(""https://docs.google.com/spreadsheets/d/1Yj_ptqi66GCucihVvJfMjLAmec39IyEx_6qawtMGysU/edit?usp=sharing"",""สบก!CZ74"")"),0)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IFERROR(__xludf.DUMMYFUNCTION("IMPORTRANGE(""https://docs.google.com/spreadsheets/d/1Yj_ptqi66GCucihVvJfMjLAmec39IyEx_6qawtMGysU/edit?usp=sharing"",""สบก!DA74"")"),0)</f>
        <v>0</v>
      </c>
      <c r="M318" s="125"/>
      <c r="N318" s="115">
        <f ca="1">IFERROR(__xludf.DUMMYFUNCTION("IMPORTRANGE(""https://docs.google.com/spreadsheets/d/1Yj_ptqi66GCucihVvJfMjLAmec39IyEx_6qawtMGysU/edit?usp=sharing"",""สบก!DE74"")"),0)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IFERROR(__xludf.DUMMYFUNCTION("IMPORTRANGE(""https://docs.google.com/spreadsheets/d/1SX6NBoVAgQJ6U1MVXOaj8PK2l7WJ3RER9xtqwdhxkhw/edit?usp=sharing"",""ลพบุรี!J220"")"),0)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IFERROR(__xludf.DUMMYFUNCTION("IMPORTRANGE(""https://docs.google.com/spreadsheets/d/1SX6NBoVAgQJ6U1MVXOaj8PK2l7WJ3RER9xtqwdhxkhw/edit?usp=sharing"",""ลพบุรี!J221"")"),0)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IFERROR(__xludf.DUMMYFUNCTION("IMPORTRANGE(""https://docs.google.com/spreadsheets/d/1SX6NBoVAgQJ6U1MVXOaj8PK2l7WJ3RER9xtqwdhxkhw/edit?usp=sharing"",""ลพบุรี!J222"")"),0)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IFERROR(__xludf.DUMMYFUNCTION("IMPORTRANGE(""https://docs.google.com/spreadsheets/d/1SX6NBoVAgQJ6U1MVXOaj8PK2l7WJ3RER9xtqwdhxkhw/edit?usp=sharing"",""ลพบุรี!J223"")"),0)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IFERROR(__xludf.DUMMYFUNCTION("IMPORTRANGE(""https://docs.google.com/spreadsheets/d/1SX6NBoVAgQJ6U1MVXOaj8PK2l7WJ3RER9xtqwdhxkhw/edit?usp=sharing"",""ลพบุรี!I224"")"),0)</f>
        <v>0</v>
      </c>
      <c r="J324" s="218">
        <f ca="1">IFERROR(__xludf.DUMMYFUNCTION("IMPORTRANGE(""https://docs.google.com/spreadsheets/d/1SX6NBoVAgQJ6U1MVXOaj8PK2l7WJ3RER9xtqwdhxkhw/edit?usp=sharing"",""ลพบุรี!J224"")"),0)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IFERROR(__xludf.DUMMYFUNCTION("IMPORTRANGE(""https://docs.google.com/spreadsheets/d/1SX6NBoVAgQJ6U1MVXOaj8PK2l7WJ3RER9xtqwdhxkhw/edit?usp=sharing"",""ลพบุรี!J225"")"),0)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IFERROR(__xludf.DUMMYFUNCTION("IMPORTRANGE(""https://docs.google.com/spreadsheets/d/1SX6NBoVAgQJ6U1MVXOaj8PK2l7WJ3RER9xtqwdhxkhw/edit?usp=sharing"",""ลพบุรี!J226"")"),0)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IFERROR(__xludf.DUMMYFUNCTION("IMPORTRANGE(""https://docs.google.com/spreadsheets/d/1SX6NBoVAgQJ6U1MVXOaj8PK2l7WJ3RER9xtqwdhxkhw/edit?usp=sharing"",""ลพบุรี!I228"")"),170)</f>
        <v>170</v>
      </c>
      <c r="J328" s="357">
        <f ca="1">IFERROR(__xludf.DUMMYFUNCTION("IMPORTRANGE(""https://docs.google.com/spreadsheets/d/1SX6NBoVAgQJ6U1MVXOaj8PK2l7WJ3RER9xtqwdhxkhw/edit?usp=sharing"",""ลพบุรี!J228"")"),10)</f>
        <v>10</v>
      </c>
      <c r="K328" s="336">
        <f ca="1">IF(I328&gt;0,J328*100/I328,0)</f>
        <v>5.882352941176471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960550</v>
      </c>
      <c r="M329" s="182">
        <f t="shared" ca="1" si="98"/>
        <v>529180</v>
      </c>
      <c r="N329" s="182">
        <f t="shared" ca="1" si="98"/>
        <v>207710</v>
      </c>
      <c r="O329" s="181">
        <f t="shared" ref="O329:O331" ca="1" si="99">IF(L329&gt;0,N329*100/L329,0)</f>
        <v>21.624069543490709</v>
      </c>
      <c r="P329" s="181">
        <f t="shared" ref="P329:P331" ca="1" si="100">IF(M329&gt;0,N329*100/M329,0)</f>
        <v>39.251294455572776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960550</v>
      </c>
      <c r="M331" s="187">
        <f t="shared" ca="1" si="102"/>
        <v>529180</v>
      </c>
      <c r="N331" s="187">
        <f t="shared" ca="1" si="102"/>
        <v>207710</v>
      </c>
      <c r="O331" s="186">
        <f t="shared" ca="1" si="99"/>
        <v>21.624069543490709</v>
      </c>
      <c r="P331" s="186">
        <f t="shared" ca="1" si="100"/>
        <v>39.251294455572776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960550</v>
      </c>
      <c r="M333" s="199">
        <f ca="1">IFERROR(__xludf.DUMMYFUNCTION("IMPORTRANGE(""https://docs.google.com/spreadsheets/d/1Yj_ptqi66GCucihVvJfMjLAmec39IyEx_6qawtMGysU/edit?usp=sharing"",""สบก!DL74"")"),529180)</f>
        <v>529180</v>
      </c>
      <c r="N333" s="199">
        <f ca="1">IFERROR(__xludf.DUMMYFUNCTION("IMPORTRANGE(""https://docs.google.com/spreadsheets/d/1Yj_ptqi66GCucihVvJfMjLAmec39IyEx_6qawtMGysU/edit?usp=sharing"",""สบก!DM74"")"),207710)</f>
        <v>207710</v>
      </c>
      <c r="O333" s="198">
        <f ca="1">IF(L333&gt;0,N333*100/L333,0)</f>
        <v>21.624069543490709</v>
      </c>
      <c r="P333" s="198">
        <f ca="1">IF(M333&gt;0,N333*100/M333,0)</f>
        <v>39.251294455572776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IFERROR(__xludf.DUMMYFUNCTION("IMPORTRANGE(""https://docs.google.com/spreadsheets/d/1Yj_ptqi66GCucihVvJfMjLAmec39IyEx_6qawtMGysU/edit?usp=sharing"",""สบก!DH74"")"),500400)</f>
        <v>500400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IFERROR(__xludf.DUMMYFUNCTION("IMPORTRANGE(""https://docs.google.com/spreadsheets/d/1Yj_ptqi66GCucihVvJfMjLAmec39IyEx_6qawtMGysU/edit?usp=sharing"",""สบก!DI74"")"),460150)</f>
        <v>460150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IFERROR(__xludf.DUMMYFUNCTION("IMPORTRANGE(""https://docs.google.com/spreadsheets/d/1Yj_ptqi66GCucihVvJfMjLAmec39IyEx_6qawtMGysU/edit?usp=sharing"",""สบก!DJ74"")"),0)</f>
        <v>0</v>
      </c>
      <c r="M337" s="125"/>
      <c r="N337" s="115">
        <f ca="1">IFERROR(__xludf.DUMMYFUNCTION("IMPORTRANGE(""https://docs.google.com/spreadsheets/d/1Yj_ptqi66GCucihVvJfMjLAmec39IyEx_6qawtMGysU/edit?usp=sharing"",""สบก!DN74"")"),0)</f>
        <v>0</v>
      </c>
      <c r="O337" s="125">
        <f ca="1">IF(L337&gt;0,N337*100/L337,0)</f>
        <v>0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IFERROR(__xludf.DUMMYFUNCTION("IMPORTRANGE(""https://docs.google.com/spreadsheets/d/1SX6NBoVAgQJ6U1MVXOaj8PK2l7WJ3RER9xtqwdhxkhw/edit?usp=sharing"",""ลพบุรี!I234"")"),0)</f>
        <v>0</v>
      </c>
      <c r="J339" s="218">
        <f ca="1">IFERROR(__xludf.DUMMYFUNCTION("IMPORTRANGE(""https://docs.google.com/spreadsheets/d/1SX6NBoVAgQJ6U1MVXOaj8PK2l7WJ3RER9xtqwdhxkhw/edit?usp=sharing"",""ลพบุรี!J234"")"),80)</f>
        <v>80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IFERROR(__xludf.DUMMYFUNCTION("IMPORTRANGE(""https://docs.google.com/spreadsheets/d/1SX6NBoVAgQJ6U1MVXOaj8PK2l7WJ3RER9xtqwdhxkhw/edit?usp=sharing"",""ลพบุรี!I235"")"),3250)</f>
        <v>3250</v>
      </c>
      <c r="J340" s="218">
        <f ca="1">IFERROR(__xludf.DUMMYFUNCTION("IMPORTRANGE(""https://docs.google.com/spreadsheets/d/1SX6NBoVAgQJ6U1MVXOaj8PK2l7WJ3RER9xtqwdhxkhw/edit?usp=sharing"",""ลพบุรี!J235"")"),880.15)</f>
        <v>880.15</v>
      </c>
      <c r="K340" s="360">
        <f t="shared" ca="1" si="103"/>
        <v>27.081538461538461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IFERROR(__xludf.DUMMYFUNCTION("IMPORTRANGE(""https://docs.google.com/spreadsheets/d/1SX6NBoVAgQJ6U1MVXOaj8PK2l7WJ3RER9xtqwdhxkhw/edit?usp=sharing"",""ลพบุรี!I236"")"),170)</f>
        <v>170</v>
      </c>
      <c r="J341" s="218">
        <f ca="1">IFERROR(__xludf.DUMMYFUNCTION("IMPORTRANGE(""https://docs.google.com/spreadsheets/d/1SX6NBoVAgQJ6U1MVXOaj8PK2l7WJ3RER9xtqwdhxkhw/edit?usp=sharing"",""ลพบุรี!J236"")"),89)</f>
        <v>89</v>
      </c>
      <c r="K341" s="360">
        <f t="shared" ca="1" si="103"/>
        <v>52.352941176470587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IFERROR(__xludf.DUMMYFUNCTION("IMPORTRANGE(""https://docs.google.com/spreadsheets/d/1SX6NBoVAgQJ6U1MVXOaj8PK2l7WJ3RER9xtqwdhxkhw/edit?usp=sharing"",""ลพบุรี!I237"")"),0)</f>
        <v>0</v>
      </c>
      <c r="J342" s="218">
        <f ca="1">IFERROR(__xludf.DUMMYFUNCTION("IMPORTRANGE(""https://docs.google.com/spreadsheets/d/1SX6NBoVAgQJ6U1MVXOaj8PK2l7WJ3RER9xtqwdhxkhw/edit?usp=sharing"",""ลพบุรี!J237"")"),1073.63999999999)</f>
        <v>1073.6399999999901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IFERROR(__xludf.DUMMYFUNCTION("IMPORTRANGE(""https://docs.google.com/spreadsheets/d/1SX6NBoVAgQJ6U1MVXOaj8PK2l7WJ3RER9xtqwdhxkhw/edit?usp=sharing"",""ลพบุรี!I238"")"),170)</f>
        <v>170</v>
      </c>
      <c r="J343" s="218">
        <f ca="1">IFERROR(__xludf.DUMMYFUNCTION("IMPORTRANGE(""https://docs.google.com/spreadsheets/d/1SX6NBoVAgQJ6U1MVXOaj8PK2l7WJ3RER9xtqwdhxkhw/edit?usp=sharing"",""ลพบุรี!J238"")"),0)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IFERROR(__xludf.DUMMYFUNCTION("IMPORTRANGE(""https://docs.google.com/spreadsheets/d/1SX6NBoVAgQJ6U1MVXOaj8PK2l7WJ3RER9xtqwdhxkhw/edit?usp=sharing"",""ลพบุรี!I239"")"),0)</f>
        <v>0</v>
      </c>
      <c r="J344" s="218">
        <f ca="1">IFERROR(__xludf.DUMMYFUNCTION("IMPORTRANGE(""https://docs.google.com/spreadsheets/d/1SX6NBoVAgQJ6U1MVXOaj8PK2l7WJ3RER9xtqwdhxkhw/edit?usp=sharing"",""ลพบุรี!J239"")"),0)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IFERROR(__xludf.DUMMYFUNCTION("IMPORTRANGE(""https://docs.google.com/spreadsheets/d/1SX6NBoVAgQJ6U1MVXOaj8PK2l7WJ3RER9xtqwdhxkhw/edit?usp=sharing"",""ลพบุรี!I240"")"),170)</f>
        <v>170</v>
      </c>
      <c r="J345" s="218">
        <f ca="1">IFERROR(__xludf.DUMMYFUNCTION("IMPORTRANGE(""https://docs.google.com/spreadsheets/d/1SX6NBoVAgQJ6U1MVXOaj8PK2l7WJ3RER9xtqwdhxkhw/edit?usp=sharing"",""ลพบุรี!J240"")"),10)</f>
        <v>10</v>
      </c>
      <c r="K345" s="360">
        <f t="shared" ca="1" si="103"/>
        <v>5.882352941176471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IFERROR(__xludf.DUMMYFUNCTION("IMPORTRANGE(""https://docs.google.com/spreadsheets/d/1SX6NBoVAgQJ6U1MVXOaj8PK2l7WJ3RER9xtqwdhxkhw/edit?usp=sharing"",""ลพบุรี!I241"")"),0)</f>
        <v>0</v>
      </c>
      <c r="J346" s="218">
        <f ca="1">IFERROR(__xludf.DUMMYFUNCTION("IMPORTRANGE(""https://docs.google.com/spreadsheets/d/1SX6NBoVAgQJ6U1MVXOaj8PK2l7WJ3RER9xtqwdhxkhw/edit?usp=sharing"",""ลพบุรี!J241"")"),137.55)</f>
        <v>137.55000000000001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IFERROR(__xludf.DUMMYFUNCTION("IMPORTRANGE(""https://docs.google.com/spreadsheets/d/1SX6NBoVAgQJ6U1MVXOaj8PK2l7WJ3RER9xtqwdhxkhw/edit?usp=sharing"",""ลพบุรี!L242"")"),2550401)</f>
        <v>2550401</v>
      </c>
      <c r="M347" s="374"/>
      <c r="N347" s="374">
        <f ca="1">IFERROR(__xludf.DUMMYFUNCTION("IMPORTRANGE(""https://docs.google.com/spreadsheets/d/1SX6NBoVAgQJ6U1MVXOaj8PK2l7WJ3RER9xtqwdhxkhw/edit?usp=sharing"",""ลพบุรี!M242"")"),365308)</f>
        <v>365308</v>
      </c>
      <c r="O347" s="374">
        <f ca="1">+IF(L347&gt;0,N347*100/L347,0)</f>
        <v>14.323551472886029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IFERROR(__xludf.DUMMYFUNCTION("IMPORTRANGE(""https://docs.google.com/spreadsheets/d/1SX6NBoVAgQJ6U1MVXOaj8PK2l7WJ3RER9xtqwdhxkhw/edit?usp=sharing"",""ลพบุรี!I244"")"),60)</f>
        <v>60</v>
      </c>
      <c r="J349" s="387">
        <f ca="1">IFERROR(__xludf.DUMMYFUNCTION("IMPORTRANGE(""https://docs.google.com/spreadsheets/d/1SX6NBoVAgQJ6U1MVXOaj8PK2l7WJ3RER9xtqwdhxkhw/edit?usp=sharing"",""ลพบุรี!J244"")"),0)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IFERROR(__xludf.DUMMYFUNCTION("IMPORTRANGE(""https://docs.google.com/spreadsheets/d/1SX6NBoVAgQJ6U1MVXOaj8PK2l7WJ3RER9xtqwdhxkhw/edit?usp=sharing"",""ลพบุรี!L244"")"),289160)</f>
        <v>289160</v>
      </c>
      <c r="M349" s="389"/>
      <c r="N349" s="389">
        <f ca="1">IFERROR(__xludf.DUMMYFUNCTION("IMPORTRANGE(""https://docs.google.com/spreadsheets/d/1SX6NBoVAgQJ6U1MVXOaj8PK2l7WJ3RER9xtqwdhxkhw/edit?usp=sharing"",""ลพบุรี!M244"")"),55328)</f>
        <v>55328</v>
      </c>
      <c r="O349" s="389">
        <f ca="1">+IF(L349&gt;0,N349*100/L349,0)</f>
        <v>19.13404343615991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IFERROR(__xludf.DUMMYFUNCTION("IMPORTRANGE(""https://docs.google.com/spreadsheets/d/1SX6NBoVAgQJ6U1MVXOaj8PK2l7WJ3RER9xtqwdhxkhw/edit?usp=sharing"",""ลพบุรี!I245"")"),40)</f>
        <v>40</v>
      </c>
      <c r="J350" s="387">
        <f ca="1">IFERROR(__xludf.DUMMYFUNCTION("IMPORTRANGE(""https://docs.google.com/spreadsheets/d/1SX6NBoVAgQJ6U1MVXOaj8PK2l7WJ3RER9xtqwdhxkhw/edit?usp=sharing"",""ลพบุรี!J245"")"),0)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IFERROR(__xludf.DUMMYFUNCTION("IMPORTRANGE(""https://docs.google.com/spreadsheets/d/1SX6NBoVAgQJ6U1MVXOaj8PK2l7WJ3RER9xtqwdhxkhw/edit?usp=sharing"",""ลพบุรี!L246"")"),0)</f>
        <v>0</v>
      </c>
      <c r="M351" s="196"/>
      <c r="N351" s="196">
        <f ca="1">IFERROR(__xludf.DUMMYFUNCTION("IMPORTRANGE(""https://docs.google.com/spreadsheets/d/1SX6NBoVAgQJ6U1MVXOaj8PK2l7WJ3RER9xtqwdhxkhw/edit?usp=sharing"",""ลพบุรี!M246"")"),0)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IFERROR(__xludf.DUMMYFUNCTION("IMPORTRANGE(""https://docs.google.com/spreadsheets/d/1SX6NBoVAgQJ6U1MVXOaj8PK2l7WJ3RER9xtqwdhxkhw/edit?usp=sharing"",""ลพบุรี!L247"")"),289160)</f>
        <v>289160</v>
      </c>
      <c r="M352" s="196"/>
      <c r="N352" s="196">
        <f ca="1">IFERROR(__xludf.DUMMYFUNCTION("IMPORTRANGE(""https://docs.google.com/spreadsheets/d/1SX6NBoVAgQJ6U1MVXOaj8PK2l7WJ3RER9xtqwdhxkhw/edit?usp=sharing"",""ลพบุรี!M247"")"),55328)</f>
        <v>55328</v>
      </c>
      <c r="O352" s="196">
        <f t="shared" ca="1" si="105"/>
        <v>19.13404343615991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IFERROR(__xludf.DUMMYFUNCTION("IMPORTRANGE(""https://docs.google.com/spreadsheets/d/1SX6NBoVAgQJ6U1MVXOaj8PK2l7WJ3RER9xtqwdhxkhw/edit?usp=sharing"",""ลพบุรี!L248"")"),0)</f>
        <v>0</v>
      </c>
      <c r="M353" s="198"/>
      <c r="N353" s="198">
        <f ca="1">IFERROR(__xludf.DUMMYFUNCTION("IMPORTRANGE(""https://docs.google.com/spreadsheets/d/1SX6NBoVAgQJ6U1MVXOaj8PK2l7WJ3RER9xtqwdhxkhw/edit?usp=sharing"",""ลพบุรี!M248"")"),0)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IFERROR(__xludf.DUMMYFUNCTION("IMPORTRANGE(""https://docs.google.com/spreadsheets/d/1SX6NBoVAgQJ6U1MVXOaj8PK2l7WJ3RER9xtqwdhxkhw/edit?usp=sharing"",""ลพบุรี!L249"")"),289160)</f>
        <v>289160</v>
      </c>
      <c r="M354" s="198"/>
      <c r="N354" s="198">
        <f ca="1">IFERROR(__xludf.DUMMYFUNCTION("IMPORTRANGE(""https://docs.google.com/spreadsheets/d/1SX6NBoVAgQJ6U1MVXOaj8PK2l7WJ3RER9xtqwdhxkhw/edit?usp=sharing"",""ลพบุรี!M249"")"),55328)</f>
        <v>55328</v>
      </c>
      <c r="O354" s="198">
        <f t="shared" ca="1" si="105"/>
        <v>19.13404343615991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IFERROR(__xludf.DUMMYFUNCTION("IMPORTRANGE(""https://docs.google.com/spreadsheets/d/1SX6NBoVAgQJ6U1MVXOaj8PK2l7WJ3RER9xtqwdhxkhw/edit?usp=sharing"",""ลพบุรี!M250"")"),13888)</f>
        <v>13888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IFERROR(__xludf.DUMMYFUNCTION("IMPORTRANGE(""https://docs.google.com/spreadsheets/d/1SX6NBoVAgQJ6U1MVXOaj8PK2l7WJ3RER9xtqwdhxkhw/edit?usp=sharing"",""ลพบุรี!M251"")"),0)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IFERROR(__xludf.DUMMYFUNCTION("IMPORTRANGE(""https://docs.google.com/spreadsheets/d/1SX6NBoVAgQJ6U1MVXOaj8PK2l7WJ3RER9xtqwdhxkhw/edit?usp=sharing"",""ลพบุรี!M252"")"),30160)</f>
        <v>30160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IFERROR(__xludf.DUMMYFUNCTION("IMPORTRANGE(""https://docs.google.com/spreadsheets/d/1SX6NBoVAgQJ6U1MVXOaj8PK2l7WJ3RER9xtqwdhxkhw/edit?usp=sharing"",""ลพบุรี!M253"")"),11280)</f>
        <v>11280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IFERROR(__xludf.DUMMYFUNCTION("IMPORTRANGE(""https://docs.google.com/spreadsheets/d/1SX6NBoVAgQJ6U1MVXOaj8PK2l7WJ3RER9xtqwdhxkhw/edit?usp=sharing"",""ลพบุรี!J255"")"),0)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IFERROR(__xludf.DUMMYFUNCTION("IMPORTRANGE(""https://docs.google.com/spreadsheets/d/1SX6NBoVAgQJ6U1MVXOaj8PK2l7WJ3RER9xtqwdhxkhw/edit?usp=sharing"",""ลพบุรี!J256"")"),1)</f>
        <v>1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IFERROR(__xludf.DUMMYFUNCTION("IMPORTRANGE(""https://docs.google.com/spreadsheets/d/1SX6NBoVAgQJ6U1MVXOaj8PK2l7WJ3RER9xtqwdhxkhw/edit?usp=sharing"",""ลพบุรี!J257"")"),1)</f>
        <v>1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IFERROR(__xludf.DUMMYFUNCTION("IMPORTRANGE(""https://docs.google.com/spreadsheets/d/1SX6NBoVAgQJ6U1MVXOaj8PK2l7WJ3RER9xtqwdhxkhw/edit?usp=sharing"",""ลพบุรี!J258"")"),1)</f>
        <v>1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IFERROR(__xludf.DUMMYFUNCTION("IMPORTRANGE(""https://docs.google.com/spreadsheets/d/1SX6NBoVAgQJ6U1MVXOaj8PK2l7WJ3RER9xtqwdhxkhw/edit?usp=sharing"",""ลพบุรี!J166"")"),0)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IFERROR(__xludf.DUMMYFUNCTION("IMPORTRANGE(""https://docs.google.com/spreadsheets/d/1SX6NBoVAgQJ6U1MVXOaj8PK2l7WJ3RER9xtqwdhxkhw/edit?usp=sharing"",""ลพบุรี!J166"")"),0)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IFERROR(__xludf.DUMMYFUNCTION("IMPORTRANGE(""https://docs.google.com/spreadsheets/d/1SX6NBoVAgQJ6U1MVXOaj8PK2l7WJ3RER9xtqwdhxkhw/edit?usp=sharing"",""ลพบุรี!J166"")"),0)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IFERROR(__xludf.DUMMYFUNCTION("IMPORTRANGE(""https://docs.google.com/spreadsheets/d/1SX6NBoVAgQJ6U1MVXOaj8PK2l7WJ3RER9xtqwdhxkhw/edit?usp=sharing"",""ลพบุรี!J166"")"),0)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IFERROR(__xludf.DUMMYFUNCTION("IMPORTRANGE(""https://docs.google.com/spreadsheets/d/1SX6NBoVAgQJ6U1MVXOaj8PK2l7WJ3RER9xtqwdhxkhw/edit?usp=sharing"",""ลพบุรี!I263"")"),40)</f>
        <v>40</v>
      </c>
      <c r="J368" s="218">
        <f ca="1">IFERROR(__xludf.DUMMYFUNCTION("IMPORTRANGE(""https://docs.google.com/spreadsheets/d/1SX6NBoVAgQJ6U1MVXOaj8PK2l7WJ3RER9xtqwdhxkhw/edit?usp=sharing"",""ลพบุรี!J263"")"),0)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IFERROR(__xludf.DUMMYFUNCTION("IMPORTRANGE(""https://docs.google.com/spreadsheets/d/1SX6NBoVAgQJ6U1MVXOaj8PK2l7WJ3RER9xtqwdhxkhw/edit?usp=sharing"",""ลพบุรี!I164"")"),0)</f>
        <v>0</v>
      </c>
      <c r="J369" s="218">
        <f ca="1">IFERROR(__xludf.DUMMYFUNCTION("IMPORTRANGE(""https://docs.google.com/spreadsheets/d/1SX6NBoVAgQJ6U1MVXOaj8PK2l7WJ3RER9xtqwdhxkhw/edit?usp=sharing"",""ลพบุรี!J164"")"),0)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IFERROR(__xludf.DUMMYFUNCTION("IMPORTRANGE(""https://docs.google.com/spreadsheets/d/1SX6NBoVAgQJ6U1MVXOaj8PK2l7WJ3RER9xtqwdhxkhw/edit?usp=sharing"",""ลพบุรี!I265"")"),40)</f>
        <v>40</v>
      </c>
      <c r="J370" s="218">
        <f ca="1">IFERROR(__xludf.DUMMYFUNCTION("IMPORTRANGE(""https://docs.google.com/spreadsheets/d/1SX6NBoVAgQJ6U1MVXOaj8PK2l7WJ3RER9xtqwdhxkhw/edit?usp=sharing"",""ลพบุรี!J265"")"),20)</f>
        <v>20</v>
      </c>
      <c r="K370" s="195">
        <f t="shared" ca="1" si="106"/>
        <v>50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IFERROR(__xludf.DUMMYFUNCTION("IMPORTRANGE(""https://docs.google.com/spreadsheets/d/1SX6NBoVAgQJ6U1MVXOaj8PK2l7WJ3RER9xtqwdhxkhw/edit?usp=sharing"",""ลพบุรี!I164"")"),0)</f>
        <v>0</v>
      </c>
      <c r="J371" s="219">
        <f ca="1">IFERROR(__xludf.DUMMYFUNCTION("IMPORTRANGE(""https://docs.google.com/spreadsheets/d/1SX6NBoVAgQJ6U1MVXOaj8PK2l7WJ3RER9xtqwdhxkhw/edit?usp=sharing"",""ลพบุรี!J164"")"),0)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IFERROR(__xludf.DUMMYFUNCTION("IMPORTRANGE(""https://docs.google.com/spreadsheets/d/1SX6NBoVAgQJ6U1MVXOaj8PK2l7WJ3RER9xtqwdhxkhw/edit?usp=sharing"",""ลพบุรี!I267"")"),40)</f>
        <v>40</v>
      </c>
      <c r="J372" s="219">
        <f ca="1">IFERROR(__xludf.DUMMYFUNCTION("IMPORTRANGE(""https://docs.google.com/spreadsheets/d/1SX6NBoVAgQJ6U1MVXOaj8PK2l7WJ3RER9xtqwdhxkhw/edit?usp=sharing"",""ลพบุรี!J267"")"),0)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IFERROR(__xludf.DUMMYFUNCTION("IMPORTRANGE(""https://docs.google.com/spreadsheets/d/1SX6NBoVAgQJ6U1MVXOaj8PK2l7WJ3RER9xtqwdhxkhw/edit?usp=sharing"",""ลพบุรี!I164"")"),0)</f>
        <v>0</v>
      </c>
      <c r="J373" s="218">
        <f ca="1">IFERROR(__xludf.DUMMYFUNCTION("IMPORTRANGE(""https://docs.google.com/spreadsheets/d/1SX6NBoVAgQJ6U1MVXOaj8PK2l7WJ3RER9xtqwdhxkhw/edit?usp=sharing"",""ลพบุรี!J164"")"),0)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IFERROR(__xludf.DUMMYFUNCTION("IMPORTRANGE(""https://docs.google.com/spreadsheets/d/1SX6NBoVAgQJ6U1MVXOaj8PK2l7WJ3RER9xtqwdhxkhw/edit?usp=sharing"",""ลพบุรี!I164"")"),0)</f>
        <v>0</v>
      </c>
      <c r="J374" s="218">
        <f ca="1">IFERROR(__xludf.DUMMYFUNCTION("IMPORTRANGE(""https://docs.google.com/spreadsheets/d/1SX6NBoVAgQJ6U1MVXOaj8PK2l7WJ3RER9xtqwdhxkhw/edit?usp=sharing"",""ลพบุรี!J164"")"),0)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IFERROR(__xludf.DUMMYFUNCTION("IMPORTRANGE(""https://docs.google.com/spreadsheets/d/1SX6NBoVAgQJ6U1MVXOaj8PK2l7WJ3RER9xtqwdhxkhw/edit?usp=sharing"",""ลพบุรี!I270"")"),60)</f>
        <v>60</v>
      </c>
      <c r="J375" s="218">
        <f ca="1">IFERROR(__xludf.DUMMYFUNCTION("IMPORTRANGE(""https://docs.google.com/spreadsheets/d/1SX6NBoVAgQJ6U1MVXOaj8PK2l7WJ3RER9xtqwdhxkhw/edit?usp=sharing"",""ลพบุรี!J270"")"),0)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IFERROR(__xludf.DUMMYFUNCTION("IMPORTRANGE(""https://docs.google.com/spreadsheets/d/1SX6NBoVAgQJ6U1MVXOaj8PK2l7WJ3RER9xtqwdhxkhw/edit?usp=sharing"",""ลพบุรี!I271"")"),30)</f>
        <v>30</v>
      </c>
      <c r="J376" s="219">
        <f ca="1">IFERROR(__xludf.DUMMYFUNCTION("IMPORTRANGE(""https://docs.google.com/spreadsheets/d/1SX6NBoVAgQJ6U1MVXOaj8PK2l7WJ3RER9xtqwdhxkhw/edit?usp=sharing"",""ลพบุรี!J271"")"),0)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IFERROR(__xludf.DUMMYFUNCTION("IMPORTRANGE(""https://docs.google.com/spreadsheets/d/1SX6NBoVAgQJ6U1MVXOaj8PK2l7WJ3RER9xtqwdhxkhw/edit?usp=sharing"",""ลพบุรี!I272"")"),30)</f>
        <v>30</v>
      </c>
      <c r="J377" s="218">
        <f ca="1">IFERROR(__xludf.DUMMYFUNCTION("IMPORTRANGE(""https://docs.google.com/spreadsheets/d/1SX6NBoVAgQJ6U1MVXOaj8PK2l7WJ3RER9xtqwdhxkhw/edit?usp=sharing"",""ลพบุรี!J272"")"),0)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IFERROR(__xludf.DUMMYFUNCTION("IMPORTRANGE(""https://docs.google.com/spreadsheets/d/1SX6NBoVAgQJ6U1MVXOaj8PK2l7WJ3RER9xtqwdhxkhw/edit?usp=sharing"",""ลพบุรี!J273"")"),0)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IFERROR(__xludf.DUMMYFUNCTION("IMPORTRANGE(""https://docs.google.com/spreadsheets/d/1SX6NBoVAgQJ6U1MVXOaj8PK2l7WJ3RER9xtqwdhxkhw/edit?usp=sharing"",""ลพบุรี!J274"")"),0)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IFERROR(__xludf.DUMMYFUNCTION("IMPORTRANGE(""https://docs.google.com/spreadsheets/d/1SX6NBoVAgQJ6U1MVXOaj8PK2l7WJ3RER9xtqwdhxkhw/edit?usp=sharing"",""ลพบุรี!I275"")"),1000)</f>
        <v>1000</v>
      </c>
      <c r="J380" s="387">
        <f ca="1">IFERROR(__xludf.DUMMYFUNCTION("IMPORTRANGE(""https://docs.google.com/spreadsheets/d/1SX6NBoVAgQJ6U1MVXOaj8PK2l7WJ3RER9xtqwdhxkhw/edit?usp=sharing"",""ลพบุรี!J275"")"),0)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IFERROR(__xludf.DUMMYFUNCTION("IMPORTRANGE(""https://docs.google.com/spreadsheets/d/1SX6NBoVAgQJ6U1MVXOaj8PK2l7WJ3RER9xtqwdhxkhw/edit?usp=sharing"",""ลพบุรี!L275"")"),1028520)</f>
        <v>1028520</v>
      </c>
      <c r="M380" s="389"/>
      <c r="N380" s="389">
        <f ca="1">IFERROR(__xludf.DUMMYFUNCTION("IMPORTRANGE(""https://docs.google.com/spreadsheets/d/1SX6NBoVAgQJ6U1MVXOaj8PK2l7WJ3RER9xtqwdhxkhw/edit?usp=sharing"",""ลพบุรี!M275"")"),232240)</f>
        <v>232240</v>
      </c>
      <c r="O380" s="389">
        <f ca="1">+IF(L380&gt;0,N380*100/L380,0)</f>
        <v>22.580017889783377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IFERROR(__xludf.DUMMYFUNCTION("IMPORTRANGE(""https://docs.google.com/spreadsheets/d/1SX6NBoVAgQJ6U1MVXOaj8PK2l7WJ3RER9xtqwdhxkhw/edit?usp=sharing"",""ลพบุรี!I276"")"),100)</f>
        <v>100</v>
      </c>
      <c r="J381" s="387">
        <f ca="1">IFERROR(__xludf.DUMMYFUNCTION("IMPORTRANGE(""https://docs.google.com/spreadsheets/d/1SX6NBoVAgQJ6U1MVXOaj8PK2l7WJ3RER9xtqwdhxkhw/edit?usp=sharing"",""ลพบุรี!J276"")"),100)</f>
        <v>100</v>
      </c>
      <c r="K381" s="388">
        <f t="shared" ca="1" si="108"/>
        <v>100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IFERROR(__xludf.DUMMYFUNCTION("IMPORTRANGE(""https://docs.google.com/spreadsheets/d/1SX6NBoVAgQJ6U1MVXOaj8PK2l7WJ3RER9xtqwdhxkhw/edit?usp=sharing"",""ลพบุรี!L277"")"),0)</f>
        <v>0</v>
      </c>
      <c r="M382" s="196"/>
      <c r="N382" s="196">
        <f ca="1">IFERROR(__xludf.DUMMYFUNCTION("IMPORTRANGE(""https://docs.google.com/spreadsheets/d/1SX6NBoVAgQJ6U1MVXOaj8PK2l7WJ3RER9xtqwdhxkhw/edit?usp=sharing"",""ลพบุรี!M277"")"),0)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IFERROR(__xludf.DUMMYFUNCTION("IMPORTRANGE(""https://docs.google.com/spreadsheets/d/1SX6NBoVAgQJ6U1MVXOaj8PK2l7WJ3RER9xtqwdhxkhw/edit?usp=sharing"",""ลพบุรี!L278"")"),1028520)</f>
        <v>1028520</v>
      </c>
      <c r="M383" s="196"/>
      <c r="N383" s="196">
        <f ca="1">IFERROR(__xludf.DUMMYFUNCTION("IMPORTRANGE(""https://docs.google.com/spreadsheets/d/1SX6NBoVAgQJ6U1MVXOaj8PK2l7WJ3RER9xtqwdhxkhw/edit?usp=sharing"",""ลพบุรี!M278"")"),232240)</f>
        <v>232240</v>
      </c>
      <c r="O383" s="196">
        <f t="shared" ca="1" si="109"/>
        <v>22.580017889783377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IFERROR(__xludf.DUMMYFUNCTION("IMPORTRANGE(""https://docs.google.com/spreadsheets/d/1SX6NBoVAgQJ6U1MVXOaj8PK2l7WJ3RER9xtqwdhxkhw/edit?usp=sharing"",""ลพบุรี!L279"")"),0)</f>
        <v>0</v>
      </c>
      <c r="M384" s="198"/>
      <c r="N384" s="198">
        <f ca="1">IFERROR(__xludf.DUMMYFUNCTION("IMPORTRANGE(""https://docs.google.com/spreadsheets/d/1SX6NBoVAgQJ6U1MVXOaj8PK2l7WJ3RER9xtqwdhxkhw/edit?usp=sharing"",""ลพบุรี!M279"")"),0)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IFERROR(__xludf.DUMMYFUNCTION("IMPORTRANGE(""https://docs.google.com/spreadsheets/d/1SX6NBoVAgQJ6U1MVXOaj8PK2l7WJ3RER9xtqwdhxkhw/edit?usp=sharing"",""ลพบุรี!L280"")"),1028520)</f>
        <v>1028520</v>
      </c>
      <c r="M385" s="198"/>
      <c r="N385" s="198">
        <f ca="1">IFERROR(__xludf.DUMMYFUNCTION("IMPORTRANGE(""https://docs.google.com/spreadsheets/d/1SX6NBoVAgQJ6U1MVXOaj8PK2l7WJ3RER9xtqwdhxkhw/edit?usp=sharing"",""ลพบุรี!M280"")"),232240)</f>
        <v>232240</v>
      </c>
      <c r="O385" s="198">
        <f t="shared" ca="1" si="109"/>
        <v>22.580017889783377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IFERROR(__xludf.DUMMYFUNCTION("IMPORTRANGE(""https://docs.google.com/spreadsheets/d/1SX6NBoVAgQJ6U1MVXOaj8PK2l7WJ3RER9xtqwdhxkhw/edit?usp=sharing"",""ลพบุรี!M281"")"),197500)</f>
        <v>197500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IFERROR(__xludf.DUMMYFUNCTION("IMPORTRANGE(""https://docs.google.com/spreadsheets/d/1SX6NBoVAgQJ6U1MVXOaj8PK2l7WJ3RER9xtqwdhxkhw/edit?usp=sharing"",""ลพบุรี!M282"")"),0)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IFERROR(__xludf.DUMMYFUNCTION("IMPORTRANGE(""https://docs.google.com/spreadsheets/d/1SX6NBoVAgQJ6U1MVXOaj8PK2l7WJ3RER9xtqwdhxkhw/edit?usp=sharing"",""ลพบุรี!M283"")"),33000)</f>
        <v>33000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IFERROR(__xludf.DUMMYFUNCTION("IMPORTRANGE(""https://docs.google.com/spreadsheets/d/1SX6NBoVAgQJ6U1MVXOaj8PK2l7WJ3RER9xtqwdhxkhw/edit?usp=sharing"",""ลพบุรี!M284"")"),1740)</f>
        <v>1740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IFERROR(__xludf.DUMMYFUNCTION("IMPORTRANGE(""https://docs.google.com/spreadsheets/d/1SX6NBoVAgQJ6U1MVXOaj8PK2l7WJ3RER9xtqwdhxkhw/edit?usp=sharing"",""ลพบุรี!J286"")"),0)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IFERROR(__xludf.DUMMYFUNCTION("IMPORTRANGE(""https://docs.google.com/spreadsheets/d/1SX6NBoVAgQJ6U1MVXOaj8PK2l7WJ3RER9xtqwdhxkhw/edit?usp=sharing"",""ลพบุรี!J287"")"),1)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IFERROR(__xludf.DUMMYFUNCTION("IMPORTRANGE(""https://docs.google.com/spreadsheets/d/1SX6NBoVAgQJ6U1MVXOaj8PK2l7WJ3RER9xtqwdhxkhw/edit?usp=sharing"",""ลพบุรี!J288"")"),1)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IFERROR(__xludf.DUMMYFUNCTION("IMPORTRANGE(""https://docs.google.com/spreadsheets/d/1SX6NBoVAgQJ6U1MVXOaj8PK2l7WJ3RER9xtqwdhxkhw/edit?usp=sharing"",""ลพบุรี!J289"")"),1)</f>
        <v>1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IFERROR(__xludf.DUMMYFUNCTION("IMPORTRANGE(""https://docs.google.com/spreadsheets/d/1SX6NBoVAgQJ6U1MVXOaj8PK2l7WJ3RER9xtqwdhxkhw/edit?usp=sharing"",""ลพบุรี!I291"")"),100)</f>
        <v>100</v>
      </c>
      <c r="J396" s="219">
        <f ca="1">IFERROR(__xludf.DUMMYFUNCTION("IMPORTRANGE(""https://docs.google.com/spreadsheets/d/1SX6NBoVAgQJ6U1MVXOaj8PK2l7WJ3RER9xtqwdhxkhw/edit?usp=sharing"",""ลพบุรี!J291"")"),100)</f>
        <v>100</v>
      </c>
      <c r="K396" s="195">
        <f t="shared" ref="K396:K398" ca="1" si="110">IF(I396&gt;0,J396*100/I396,0)</f>
        <v>100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IFERROR(__xludf.DUMMYFUNCTION("IMPORTRANGE(""https://docs.google.com/spreadsheets/d/1SX6NBoVAgQJ6U1MVXOaj8PK2l7WJ3RER9xtqwdhxkhw/edit?usp=sharing"",""ลพบุรี!I292"")"),1000)</f>
        <v>1000</v>
      </c>
      <c r="J397" s="219">
        <f ca="1">IFERROR(__xludf.DUMMYFUNCTION("IMPORTRANGE(""https://docs.google.com/spreadsheets/d/1SX6NBoVAgQJ6U1MVXOaj8PK2l7WJ3RER9xtqwdhxkhw/edit?usp=sharing"",""ลพบุรี!J292"")"),0)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IFERROR(__xludf.DUMMYFUNCTION("IMPORTRANGE(""https://docs.google.com/spreadsheets/d/1SX6NBoVAgQJ6U1MVXOaj8PK2l7WJ3RER9xtqwdhxkhw/edit?usp=sharing"",""ลพบุรี!I293"")"),100)</f>
        <v>100</v>
      </c>
      <c r="J398" s="219">
        <f ca="1">IFERROR(__xludf.DUMMYFUNCTION("IMPORTRANGE(""https://docs.google.com/spreadsheets/d/1SX6NBoVAgQJ6U1MVXOaj8PK2l7WJ3RER9xtqwdhxkhw/edit?usp=sharing"",""ลพบุรี!J293"")"),0)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IFERROR(__xludf.DUMMYFUNCTION("IMPORTRANGE(""https://docs.google.com/spreadsheets/d/1SX6NBoVAgQJ6U1MVXOaj8PK2l7WJ3RER9xtqwdhxkhw/edit?usp=sharing"",""ลพบุรี!J294"")"),0)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IFERROR(__xludf.DUMMYFUNCTION("IMPORTRANGE(""https://docs.google.com/spreadsheets/d/1SX6NBoVAgQJ6U1MVXOaj8PK2l7WJ3RER9xtqwdhxkhw/edit?usp=sharing"",""ลพบุรี!J295"")"),0)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IFERROR(__xludf.DUMMYFUNCTION("IMPORTRANGE(""https://docs.google.com/spreadsheets/d/1SX6NBoVAgQJ6U1MVXOaj8PK2l7WJ3RER9xtqwdhxkhw/edit?usp=sharing"",""ลพบุรี!I296"")"),150)</f>
        <v>150</v>
      </c>
      <c r="J401" s="387">
        <f ca="1">IFERROR(__xludf.DUMMYFUNCTION("IMPORTRANGE(""https://docs.google.com/spreadsheets/d/1SX6NBoVAgQJ6U1MVXOaj8PK2l7WJ3RER9xtqwdhxkhw/edit?usp=sharing"",""ลพบุรี!J296"")"),0)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IFERROR(__xludf.DUMMYFUNCTION("IMPORTRANGE(""https://docs.google.com/spreadsheets/d/1SX6NBoVAgQJ6U1MVXOaj8PK2l7WJ3RER9xtqwdhxkhw/edit?usp=sharing"",""ลพบุรี!L296"")"),172800)</f>
        <v>172800</v>
      </c>
      <c r="M401" s="389"/>
      <c r="N401" s="389">
        <f ca="1">IFERROR(__xludf.DUMMYFUNCTION("IMPORTRANGE(""https://docs.google.com/spreadsheets/d/1SX6NBoVAgQJ6U1MVXOaj8PK2l7WJ3RER9xtqwdhxkhw/edit?usp=sharing"",""ลพบุรี!M296"")"),0)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IFERROR(__xludf.DUMMYFUNCTION("IMPORTRANGE(""https://docs.google.com/spreadsheets/d/1SX6NBoVAgQJ6U1MVXOaj8PK2l7WJ3RER9xtqwdhxkhw/edit?usp=sharing"",""ลพบุรี!I297"")"),50)</f>
        <v>50</v>
      </c>
      <c r="J402" s="387">
        <f ca="1">IFERROR(__xludf.DUMMYFUNCTION("IMPORTRANGE(""https://docs.google.com/spreadsheets/d/1SX6NBoVAgQJ6U1MVXOaj8PK2l7WJ3RER9xtqwdhxkhw/edit?usp=sharing"",""ลพบุรี!J297"")"),0)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IFERROR(__xludf.DUMMYFUNCTION("IMPORTRANGE(""https://docs.google.com/spreadsheets/d/1SX6NBoVAgQJ6U1MVXOaj8PK2l7WJ3RER9xtqwdhxkhw/edit?usp=sharing"",""ลพบุรี!L298"")"),0)</f>
        <v>0</v>
      </c>
      <c r="M403" s="196"/>
      <c r="N403" s="198">
        <f ca="1">IFERROR(__xludf.DUMMYFUNCTION("IMPORTRANGE(""https://docs.google.com/spreadsheets/d/1SX6NBoVAgQJ6U1MVXOaj8PK2l7WJ3RER9xtqwdhxkhw/edit?usp=sharing"",""ลพบุรี!M298"")"),0)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IFERROR(__xludf.DUMMYFUNCTION("IMPORTRANGE(""https://docs.google.com/spreadsheets/d/1SX6NBoVAgQJ6U1MVXOaj8PK2l7WJ3RER9xtqwdhxkhw/edit?usp=sharing"",""ลพบุรี!L299"")"),172800)</f>
        <v>172800</v>
      </c>
      <c r="M404" s="196"/>
      <c r="N404" s="198">
        <f ca="1">IFERROR(__xludf.DUMMYFUNCTION("IMPORTRANGE(""https://docs.google.com/spreadsheets/d/1SX6NBoVAgQJ6U1MVXOaj8PK2l7WJ3RER9xtqwdhxkhw/edit?usp=sharing"",""ลพบุรี!M299"")"),0)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IFERROR(__xludf.DUMMYFUNCTION("IMPORTRANGE(""https://docs.google.com/spreadsheets/d/1SX6NBoVAgQJ6U1MVXOaj8PK2l7WJ3RER9xtqwdhxkhw/edit?usp=sharing"",""ลพบุรี!L300"")"),0)</f>
        <v>0</v>
      </c>
      <c r="M405" s="198"/>
      <c r="N405" s="198">
        <f ca="1">IFERROR(__xludf.DUMMYFUNCTION("IMPORTRANGE(""https://docs.google.com/spreadsheets/d/1SX6NBoVAgQJ6U1MVXOaj8PK2l7WJ3RER9xtqwdhxkhw/edit?usp=sharing"",""ลพบุรี!M300"")"),0)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IFERROR(__xludf.DUMMYFUNCTION("IMPORTRANGE(""https://docs.google.com/spreadsheets/d/1SX6NBoVAgQJ6U1MVXOaj8PK2l7WJ3RER9xtqwdhxkhw/edit?usp=sharing"",""ลพบุรี!L301"")"),172800)</f>
        <v>172800</v>
      </c>
      <c r="M406" s="198"/>
      <c r="N406" s="198">
        <f ca="1">IFERROR(__xludf.DUMMYFUNCTION("IMPORTRANGE(""https://docs.google.com/spreadsheets/d/1SX6NBoVAgQJ6U1MVXOaj8PK2l7WJ3RER9xtqwdhxkhw/edit?usp=sharing"",""ลพบุรี!M301"")"),0)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IFERROR(__xludf.DUMMYFUNCTION("IMPORTRANGE(""https://docs.google.com/spreadsheets/d/1SX6NBoVAgQJ6U1MVXOaj8PK2l7WJ3RER9xtqwdhxkhw/edit?usp=sharing"",""ลพบุรี!M302"")"),0)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IFERROR(__xludf.DUMMYFUNCTION("IMPORTRANGE(""https://docs.google.com/spreadsheets/d/1SX6NBoVAgQJ6U1MVXOaj8PK2l7WJ3RER9xtqwdhxkhw/edit?usp=sharing"",""ลพบุรี!M303"")"),0)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IFERROR(__xludf.DUMMYFUNCTION("IMPORTRANGE(""https://docs.google.com/spreadsheets/d/1SX6NBoVAgQJ6U1MVXOaj8PK2l7WJ3RER9xtqwdhxkhw/edit?usp=sharing"",""ลพบุรี!M304"")"),0)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IFERROR(__xludf.DUMMYFUNCTION("IMPORTRANGE(""https://docs.google.com/spreadsheets/d/1SX6NBoVAgQJ6U1MVXOaj8PK2l7WJ3RER9xtqwdhxkhw/edit?usp=sharing"",""ลพบุรี!M305"")"),0)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IFERROR(__xludf.DUMMYFUNCTION("IMPORTRANGE(""https://docs.google.com/spreadsheets/d/1SX6NBoVAgQJ6U1MVXOaj8PK2l7WJ3RER9xtqwdhxkhw/edit?usp=sharing"",""ลพบุรี!J307"")"),1)</f>
        <v>1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IFERROR(__xludf.DUMMYFUNCTION("IMPORTRANGE(""https://docs.google.com/spreadsheets/d/1SX6NBoVAgQJ6U1MVXOaj8PK2l7WJ3RER9xtqwdhxkhw/edit?usp=sharing"",""ลพบุรี!J308"")"),0)</f>
        <v>0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IFERROR(__xludf.DUMMYFUNCTION("IMPORTRANGE(""https://docs.google.com/spreadsheets/d/1SX6NBoVAgQJ6U1MVXOaj8PK2l7WJ3RER9xtqwdhxkhw/edit?usp=sharing"",""ลพบุรี!J309"")"),0)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IFERROR(__xludf.DUMMYFUNCTION("IMPORTRANGE(""https://docs.google.com/spreadsheets/d/1SX6NBoVAgQJ6U1MVXOaj8PK2l7WJ3RER9xtqwdhxkhw/edit?usp=sharing"",""ลพบุรี!J310"")"),0)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IFERROR(__xludf.DUMMYFUNCTION("IMPORTRANGE(""https://docs.google.com/spreadsheets/d/1SX6NBoVAgQJ6U1MVXOaj8PK2l7WJ3RER9xtqwdhxkhw/edit?usp=sharing"",""ลพบุรี!I311"")"),50)</f>
        <v>50</v>
      </c>
      <c r="J416" s="230">
        <f ca="1">IFERROR(__xludf.DUMMYFUNCTION("IMPORTRANGE(""https://docs.google.com/spreadsheets/d/1SX6NBoVAgQJ6U1MVXOaj8PK2l7WJ3RER9xtqwdhxkhw/edit?usp=sharing"",""ลพบุรี!J311"")"),0)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IFERROR(__xludf.DUMMYFUNCTION("IMPORTRANGE(""https://docs.google.com/spreadsheets/d/1SX6NBoVAgQJ6U1MVXOaj8PK2l7WJ3RER9xtqwdhxkhw/edit?usp=sharing"",""ลพบุรี!I312"")"),10)</f>
        <v>10</v>
      </c>
      <c r="J417" s="406">
        <f ca="1">IFERROR(__xludf.DUMMYFUNCTION("IMPORTRANGE(""https://docs.google.com/spreadsheets/d/1SX6NBoVAgQJ6U1MVXOaj8PK2l7WJ3RER9xtqwdhxkhw/edit?usp=sharing"",""ลพบุรี!J312"")"),0)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IFERROR(__xludf.DUMMYFUNCTION("IMPORTRANGE(""https://docs.google.com/spreadsheets/d/1SX6NBoVAgQJ6U1MVXOaj8PK2l7WJ3RER9xtqwdhxkhw/edit?usp=sharing"",""ลพบุรี!I313"")"),30)</f>
        <v>30</v>
      </c>
      <c r="J418" s="407">
        <f ca="1">IFERROR(__xludf.DUMMYFUNCTION("IMPORTRANGE(""https://docs.google.com/spreadsheets/d/1SX6NBoVAgQJ6U1MVXOaj8PK2l7WJ3RER9xtqwdhxkhw/edit?usp=sharing"",""ลพบุรี!J313"")"),0)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IFERROR(__xludf.DUMMYFUNCTION("IMPORTRANGE(""https://docs.google.com/spreadsheets/d/1SX6NBoVAgQJ6U1MVXOaj8PK2l7WJ3RER9xtqwdhxkhw/edit?usp=sharing"",""ลพบุรี!I314"")"),10)</f>
        <v>10</v>
      </c>
      <c r="J419" s="302">
        <f ca="1">IFERROR(__xludf.DUMMYFUNCTION("IMPORTRANGE(""https://docs.google.com/spreadsheets/d/1SX6NBoVAgQJ6U1MVXOaj8PK2l7WJ3RER9xtqwdhxkhw/edit?usp=sharing"",""ลพบุรี!J314"")"),0)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IFERROR(__xludf.DUMMYFUNCTION("IMPORTRANGE(""https://docs.google.com/spreadsheets/d/1SX6NBoVAgQJ6U1MVXOaj8PK2l7WJ3RER9xtqwdhxkhw/edit?usp=sharing"",""ลพบุรี!I315"")"),10)</f>
        <v>10</v>
      </c>
      <c r="J420" s="302">
        <f ca="1">IFERROR(__xludf.DUMMYFUNCTION("IMPORTRANGE(""https://docs.google.com/spreadsheets/d/1SX6NBoVAgQJ6U1MVXOaj8PK2l7WJ3RER9xtqwdhxkhw/edit?usp=sharing"",""ลพบุรี!J315"")"),0)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IFERROR(__xludf.DUMMYFUNCTION("IMPORTRANGE(""https://docs.google.com/spreadsheets/d/1SX6NBoVAgQJ6U1MVXOaj8PK2l7WJ3RER9xtqwdhxkhw/edit?usp=sharing"",""ลพบุรี!I316"")"),30)</f>
        <v>30</v>
      </c>
      <c r="J421" s="406">
        <f ca="1">IFERROR(__xludf.DUMMYFUNCTION("IMPORTRANGE(""https://docs.google.com/spreadsheets/d/1SX6NBoVAgQJ6U1MVXOaj8PK2l7WJ3RER9xtqwdhxkhw/edit?usp=sharing"",""ลพบุรี!J316"")"),0)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IFERROR(__xludf.DUMMYFUNCTION("IMPORTRANGE(""https://docs.google.com/spreadsheets/d/1SX6NBoVAgQJ6U1MVXOaj8PK2l7WJ3RER9xtqwdhxkhw/edit?usp=sharing"",""ลพบุรี!I317"")"),90)</f>
        <v>90</v>
      </c>
      <c r="J422" s="407">
        <f ca="1">IFERROR(__xludf.DUMMYFUNCTION("IMPORTRANGE(""https://docs.google.com/spreadsheets/d/1SX6NBoVAgQJ6U1MVXOaj8PK2l7WJ3RER9xtqwdhxkhw/edit?usp=sharing"",""ลพบุรี!J317"")"),0)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IFERROR(__xludf.DUMMYFUNCTION("IMPORTRANGE(""https://docs.google.com/spreadsheets/d/1SX6NBoVAgQJ6U1MVXOaj8PK2l7WJ3RER9xtqwdhxkhw/edit?usp=sharing"",""ลพบุรี!I318"")"),30)</f>
        <v>30</v>
      </c>
      <c r="J423" s="302">
        <f ca="1">IFERROR(__xludf.DUMMYFUNCTION("IMPORTRANGE(""https://docs.google.com/spreadsheets/d/1SX6NBoVAgQJ6U1MVXOaj8PK2l7WJ3RER9xtqwdhxkhw/edit?usp=sharing"",""ลพบุรี!J318"")"),0)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IFERROR(__xludf.DUMMYFUNCTION("IMPORTRANGE(""https://docs.google.com/spreadsheets/d/1SX6NBoVAgQJ6U1MVXOaj8PK2l7WJ3RER9xtqwdhxkhw/edit?usp=sharing"",""ลพบุรี!I319"")"),30)</f>
        <v>30</v>
      </c>
      <c r="J424" s="302">
        <f ca="1">IFERROR(__xludf.DUMMYFUNCTION("IMPORTRANGE(""https://docs.google.com/spreadsheets/d/1SX6NBoVAgQJ6U1MVXOaj8PK2l7WJ3RER9xtqwdhxkhw/edit?usp=sharing"",""ลพบุรี!J319"")"),0)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IFERROR(__xludf.DUMMYFUNCTION("IMPORTRANGE(""https://docs.google.com/spreadsheets/d/1SX6NBoVAgQJ6U1MVXOaj8PK2l7WJ3RER9xtqwdhxkhw/edit?usp=sharing"",""ลพบุรี!I320"")"),30)</f>
        <v>30</v>
      </c>
      <c r="J425" s="302">
        <f ca="1">IFERROR(__xludf.DUMMYFUNCTION("IMPORTRANGE(""https://docs.google.com/spreadsheets/d/1SX6NBoVAgQJ6U1MVXOaj8PK2l7WJ3RER9xtqwdhxkhw/edit?usp=sharing"",""ลพบุรี!J320"")"),0)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IFERROR(__xludf.DUMMYFUNCTION("IMPORTRANGE(""https://docs.google.com/spreadsheets/d/1SX6NBoVAgQJ6U1MVXOaj8PK2l7WJ3RER9xtqwdhxkhw/edit?usp=sharing"",""ลพบุรี!I321"")"),10)</f>
        <v>10</v>
      </c>
      <c r="J426" s="406">
        <f ca="1">IFERROR(__xludf.DUMMYFUNCTION("IMPORTRANGE(""https://docs.google.com/spreadsheets/d/1SX6NBoVAgQJ6U1MVXOaj8PK2l7WJ3RER9xtqwdhxkhw/edit?usp=sharing"",""ลพบุรี!J321"")"),0)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IFERROR(__xludf.DUMMYFUNCTION("IMPORTRANGE(""https://docs.google.com/spreadsheets/d/1SX6NBoVAgQJ6U1MVXOaj8PK2l7WJ3RER9xtqwdhxkhw/edit?usp=sharing"",""ลพบุรี!I322"")"),30)</f>
        <v>30</v>
      </c>
      <c r="J427" s="407">
        <f ca="1">IFERROR(__xludf.DUMMYFUNCTION("IMPORTRANGE(""https://docs.google.com/spreadsheets/d/1SX6NBoVAgQJ6U1MVXOaj8PK2l7WJ3RER9xtqwdhxkhw/edit?usp=sharing"",""ลพบุรี!J322"")"),0)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IFERROR(__xludf.DUMMYFUNCTION("IMPORTRANGE(""https://docs.google.com/spreadsheets/d/1SX6NBoVAgQJ6U1MVXOaj8PK2l7WJ3RER9xtqwdhxkhw/edit?usp=sharing"",""ลพบุรี!I323"")"),10)</f>
        <v>10</v>
      </c>
      <c r="J428" s="302">
        <f ca="1">IFERROR(__xludf.DUMMYFUNCTION("IMPORTRANGE(""https://docs.google.com/spreadsheets/d/1SX6NBoVAgQJ6U1MVXOaj8PK2l7WJ3RER9xtqwdhxkhw/edit?usp=sharing"",""ลพบุรี!J323"")"),0)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IFERROR(__xludf.DUMMYFUNCTION("IMPORTRANGE(""https://docs.google.com/spreadsheets/d/1SX6NBoVAgQJ6U1MVXOaj8PK2l7WJ3RER9xtqwdhxkhw/edit?usp=sharing"",""ลพบุรี!I324"")"),10)</f>
        <v>10</v>
      </c>
      <c r="J429" s="302">
        <f ca="1">IFERROR(__xludf.DUMMYFUNCTION("IMPORTRANGE(""https://docs.google.com/spreadsheets/d/1SX6NBoVAgQJ6U1MVXOaj8PK2l7WJ3RER9xtqwdhxkhw/edit?usp=sharing"",""ลพบุรี!J324"")"),0)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IFERROR(__xludf.DUMMYFUNCTION("IMPORTRANGE(""https://docs.google.com/spreadsheets/d/1SX6NBoVAgQJ6U1MVXOaj8PK2l7WJ3RER9xtqwdhxkhw/edit?usp=sharing"",""ลพบุรี!I325"")"),40)</f>
        <v>40</v>
      </c>
      <c r="J430" s="406">
        <f ca="1">IFERROR(__xludf.DUMMYFUNCTION("IMPORTRANGE(""https://docs.google.com/spreadsheets/d/1SX6NBoVAgQJ6U1MVXOaj8PK2l7WJ3RER9xtqwdhxkhw/edit?usp=sharing"",""ลพบุรี!J325"")"),0)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IFERROR(__xludf.DUMMYFUNCTION("IMPORTRANGE(""https://docs.google.com/spreadsheets/d/1SX6NBoVAgQJ6U1MVXOaj8PK2l7WJ3RER9xtqwdhxkhw/edit?usp=sharing"",""ลพบุรี!I326"")"),10)</f>
        <v>10</v>
      </c>
      <c r="J431" s="302">
        <f ca="1">IFERROR(__xludf.DUMMYFUNCTION("IMPORTRANGE(""https://docs.google.com/spreadsheets/d/1SX6NBoVAgQJ6U1MVXOaj8PK2l7WJ3RER9xtqwdhxkhw/edit?usp=sharing"",""ลพบุรี!J326"")"),0)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IFERROR(__xludf.DUMMYFUNCTION("IMPORTRANGE(""https://docs.google.com/spreadsheets/d/1SX6NBoVAgQJ6U1MVXOaj8PK2l7WJ3RER9xtqwdhxkhw/edit?usp=sharing"",""ลพบุรี!I327"")"),30)</f>
        <v>30</v>
      </c>
      <c r="J432" s="302">
        <f ca="1">IFERROR(__xludf.DUMMYFUNCTION("IMPORTRANGE(""https://docs.google.com/spreadsheets/d/1SX6NBoVAgQJ6U1MVXOaj8PK2l7WJ3RER9xtqwdhxkhw/edit?usp=sharing"",""ลพบุรี!J327"")"),0)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IFERROR(__xludf.DUMMYFUNCTION("IMPORTRANGE(""https://docs.google.com/spreadsheets/d/1SX6NBoVAgQJ6U1MVXOaj8PK2l7WJ3RER9xtqwdhxkhw/edit?usp=sharing"",""ลพบุรี!J328"")"),0)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IFERROR(__xludf.DUMMYFUNCTION("IMPORTRANGE(""https://docs.google.com/spreadsheets/d/1SX6NBoVAgQJ6U1MVXOaj8PK2l7WJ3RER9xtqwdhxkhw/edit?usp=sharing"",""ลพบุรี!J329"")"),0)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IFERROR(__xludf.DUMMYFUNCTION("IMPORTRANGE(""https://docs.google.com/spreadsheets/d/1SX6NBoVAgQJ6U1MVXOaj8PK2l7WJ3RER9xtqwdhxkhw/edit?usp=sharing"",""ลพบุรี!I330"")"),20)</f>
        <v>20</v>
      </c>
      <c r="J435" s="420">
        <f ca="1">IFERROR(__xludf.DUMMYFUNCTION("IMPORTRANGE(""https://docs.google.com/spreadsheets/d/1SX6NBoVAgQJ6U1MVXOaj8PK2l7WJ3RER9xtqwdhxkhw/edit?usp=sharing"",""ลพบุรี!J330"")"),20)</f>
        <v>20</v>
      </c>
      <c r="K435" s="421">
        <f ca="1">IF(I435&gt;0,J435*100/I435,0)</f>
        <v>100</v>
      </c>
      <c r="L435" s="422">
        <f ca="1">IFERROR(__xludf.DUMMYFUNCTION("IMPORTRANGE(""https://docs.google.com/spreadsheets/d/1SX6NBoVAgQJ6U1MVXOaj8PK2l7WJ3RER9xtqwdhxkhw/edit?usp=sharing"",""ลพบุรี!L330"")"),95000)</f>
        <v>95000</v>
      </c>
      <c r="M435" s="422"/>
      <c r="N435" s="422">
        <f ca="1">IFERROR(__xludf.DUMMYFUNCTION("IMPORTRANGE(""https://docs.google.com/spreadsheets/d/1SX6NBoVAgQJ6U1MVXOaj8PK2l7WJ3RER9xtqwdhxkhw/edit?usp=sharing"",""ลพบุรี!M330"")"),56520)</f>
        <v>56520</v>
      </c>
      <c r="O435" s="422">
        <f t="shared" ref="O435:O439" ca="1" si="114">+IF(L435&gt;0,N435*100/L435,0)</f>
        <v>59.494736842105262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IFERROR(__xludf.DUMMYFUNCTION("IMPORTRANGE(""https://docs.google.com/spreadsheets/d/1SX6NBoVAgQJ6U1MVXOaj8PK2l7WJ3RER9xtqwdhxkhw/edit?usp=sharing"",""ลพบุรี!L331"")"),0)</f>
        <v>0</v>
      </c>
      <c r="M436" s="196"/>
      <c r="N436" s="198">
        <f ca="1">IFERROR(__xludf.DUMMYFUNCTION("IMPORTRANGE(""https://docs.google.com/spreadsheets/d/1SX6NBoVAgQJ6U1MVXOaj8PK2l7WJ3RER9xtqwdhxkhw/edit?usp=sharing"",""ลพบุรี!M331"")"),0)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IFERROR(__xludf.DUMMYFUNCTION("IMPORTRANGE(""https://docs.google.com/spreadsheets/d/1SX6NBoVAgQJ6U1MVXOaj8PK2l7WJ3RER9xtqwdhxkhw/edit?usp=sharing"",""ลพบุรี!L332"")"),95000)</f>
        <v>95000</v>
      </c>
      <c r="M437" s="196"/>
      <c r="N437" s="198">
        <f ca="1">IFERROR(__xludf.DUMMYFUNCTION("IMPORTRANGE(""https://docs.google.com/spreadsheets/d/1SX6NBoVAgQJ6U1MVXOaj8PK2l7WJ3RER9xtqwdhxkhw/edit?usp=sharing"",""ลพบุรี!M332"")"),56520)</f>
        <v>56520</v>
      </c>
      <c r="O437" s="198">
        <f t="shared" ca="1" si="114"/>
        <v>59.494736842105262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IFERROR(__xludf.DUMMYFUNCTION("IMPORTRANGE(""https://docs.google.com/spreadsheets/d/1SX6NBoVAgQJ6U1MVXOaj8PK2l7WJ3RER9xtqwdhxkhw/edit?usp=sharing"",""ลพบุรี!L333"")"),0)</f>
        <v>0</v>
      </c>
      <c r="M438" s="198"/>
      <c r="N438" s="198">
        <f ca="1">IFERROR(__xludf.DUMMYFUNCTION("IMPORTRANGE(""https://docs.google.com/spreadsheets/d/1SX6NBoVAgQJ6U1MVXOaj8PK2l7WJ3RER9xtqwdhxkhw/edit?usp=sharing"",""ลพบุรี!M333"")"),0)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IFERROR(__xludf.DUMMYFUNCTION("IMPORTRANGE(""https://docs.google.com/spreadsheets/d/1SX6NBoVAgQJ6U1MVXOaj8PK2l7WJ3RER9xtqwdhxkhw/edit?usp=sharing"",""ลพบุรี!L334"")"),95000)</f>
        <v>95000</v>
      </c>
      <c r="M439" s="198"/>
      <c r="N439" s="198">
        <f ca="1">IFERROR(__xludf.DUMMYFUNCTION("IMPORTRANGE(""https://docs.google.com/spreadsheets/d/1SX6NBoVAgQJ6U1MVXOaj8PK2l7WJ3RER9xtqwdhxkhw/edit?usp=sharing"",""ลพบุรี!M334"")"),56520)</f>
        <v>56520</v>
      </c>
      <c r="O439" s="198">
        <f t="shared" ca="1" si="114"/>
        <v>59.494736842105262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IFERROR(__xludf.DUMMYFUNCTION("IMPORTRANGE(""https://docs.google.com/spreadsheets/d/1SX6NBoVAgQJ6U1MVXOaj8PK2l7WJ3RER9xtqwdhxkhw/edit?usp=sharing"",""ลพบุรี!M335"")"),44200)</f>
        <v>44200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IFERROR(__xludf.DUMMYFUNCTION("IMPORTRANGE(""https://docs.google.com/spreadsheets/d/1SX6NBoVAgQJ6U1MVXOaj8PK2l7WJ3RER9xtqwdhxkhw/edit?usp=sharing"",""ลพบุรี!M336"")"),0)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IFERROR(__xludf.DUMMYFUNCTION("IMPORTRANGE(""https://docs.google.com/spreadsheets/d/1SX6NBoVAgQJ6U1MVXOaj8PK2l7WJ3RER9xtqwdhxkhw/edit?usp=sharing"",""ลพบุรี!M337"")"),0)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IFERROR(__xludf.DUMMYFUNCTION("IMPORTRANGE(""https://docs.google.com/spreadsheets/d/1SX6NBoVAgQJ6U1MVXOaj8PK2l7WJ3RER9xtqwdhxkhw/edit?usp=sharing"",""ลพบุรี!M338"")"),12320)</f>
        <v>12320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IFERROR(__xludf.DUMMYFUNCTION("IMPORTRANGE(""https://docs.google.com/spreadsheets/d/1SX6NBoVAgQJ6U1MVXOaj8PK2l7WJ3RER9xtqwdhxkhw/edit?usp=sharing"",""ลพบุรี!J340"")"),0)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IFERROR(__xludf.DUMMYFUNCTION("IMPORTRANGE(""https://docs.google.com/spreadsheets/d/1SX6NBoVAgQJ6U1MVXOaj8PK2l7WJ3RER9xtqwdhxkhw/edit?usp=sharing"",""ลพบุรี!J341"")"),1)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IFERROR(__xludf.DUMMYFUNCTION("IMPORTRANGE(""https://docs.google.com/spreadsheets/d/1SX6NBoVAgQJ6U1MVXOaj8PK2l7WJ3RER9xtqwdhxkhw/edit?usp=sharing"",""ลพบุรี!J342"")"),1)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IFERROR(__xludf.DUMMYFUNCTION("IMPORTRANGE(""https://docs.google.com/spreadsheets/d/1SX6NBoVAgQJ6U1MVXOaj8PK2l7WJ3RER9xtqwdhxkhw/edit?usp=sharing"",""ลพบุรี!J343"")"),1)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IFERROR(__xludf.DUMMYFUNCTION("IMPORTRANGE(""https://docs.google.com/spreadsheets/d/1SX6NBoVAgQJ6U1MVXOaj8PK2l7WJ3RER9xtqwdhxkhw/edit?usp=sharing"",""ลพบุรี!I344"")"),20)</f>
        <v>20</v>
      </c>
      <c r="J449" s="230">
        <f ca="1">IFERROR(__xludf.DUMMYFUNCTION("IMPORTRANGE(""https://docs.google.com/spreadsheets/d/1SX6NBoVAgQJ6U1MVXOaj8PK2l7WJ3RER9xtqwdhxkhw/edit?usp=sharing"",""ลพบุรี!J344"")"),20)</f>
        <v>20</v>
      </c>
      <c r="K449" s="195">
        <f t="shared" ref="K449:K452" ca="1" si="115">IF(I449&gt;0,J449*100/I449,0)</f>
        <v>100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IFERROR(__xludf.DUMMYFUNCTION("IMPORTRANGE(""https://docs.google.com/spreadsheets/d/1SX6NBoVAgQJ6U1MVXOaj8PK2l7WJ3RER9xtqwdhxkhw/edit?usp=sharing"",""ลพบุรี!I345"")"),20)</f>
        <v>20</v>
      </c>
      <c r="J450" s="219">
        <f ca="1">IFERROR(__xludf.DUMMYFUNCTION("IMPORTRANGE(""https://docs.google.com/spreadsheets/d/1SX6NBoVAgQJ6U1MVXOaj8PK2l7WJ3RER9xtqwdhxkhw/edit?usp=sharing"",""ลพบุรี!J345"")"),20)</f>
        <v>20</v>
      </c>
      <c r="K450" s="195">
        <f t="shared" ca="1" si="115"/>
        <v>100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IFERROR(__xludf.DUMMYFUNCTION("IMPORTRANGE(""https://docs.google.com/spreadsheets/d/1SX6NBoVAgQJ6U1MVXOaj8PK2l7WJ3RER9xtqwdhxkhw/edit?usp=sharing"",""ลพบุรี!I346"")"),0)</f>
        <v>0</v>
      </c>
      <c r="J451" s="218">
        <f ca="1">IFERROR(__xludf.DUMMYFUNCTION("IMPORTRANGE(""https://docs.google.com/spreadsheets/d/1SX6NBoVAgQJ6U1MVXOaj8PK2l7WJ3RER9xtqwdhxkhw/edit?usp=sharing"",""ลพบุรี!J346"")"),0)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IFERROR(__xludf.DUMMYFUNCTION("IMPORTRANGE(""https://docs.google.com/spreadsheets/d/1SX6NBoVAgQJ6U1MVXOaj8PK2l7WJ3RER9xtqwdhxkhw/edit?usp=sharing"",""ลพบุรี!I347"")"),0)</f>
        <v>0</v>
      </c>
      <c r="J452" s="218">
        <f ca="1">IFERROR(__xludf.DUMMYFUNCTION("IMPORTRANGE(""https://docs.google.com/spreadsheets/d/1SX6NBoVAgQJ6U1MVXOaj8PK2l7WJ3RER9xtqwdhxkhw/edit?usp=sharing"",""ลพบุรี!J347"")"),0)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IFERROR(__xludf.DUMMYFUNCTION("IMPORTRANGE(""https://docs.google.com/spreadsheets/d/1SX6NBoVAgQJ6U1MVXOaj8PK2l7WJ3RER9xtqwdhxkhw/edit?usp=sharing"",""ลพบุรี!J348"")"),0)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IFERROR(__xludf.DUMMYFUNCTION("IMPORTRANGE(""https://docs.google.com/spreadsheets/d/1SX6NBoVAgQJ6U1MVXOaj8PK2l7WJ3RER9xtqwdhxkhw/edit?usp=sharing"",""ลพบุรี!J349"")"),0)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IFERROR(__xludf.DUMMYFUNCTION("IMPORTRANGE(""https://docs.google.com/spreadsheets/d/1SX6NBoVAgQJ6U1MVXOaj8PK2l7WJ3RER9xtqwdhxkhw/edit?usp=sharing"",""ลพบุรี!I350"")"),106282)</f>
        <v>106282</v>
      </c>
      <c r="J455" s="387">
        <f ca="1">IFERROR(__xludf.DUMMYFUNCTION("IMPORTRANGE(""https://docs.google.com/spreadsheets/d/1SX6NBoVAgQJ6U1MVXOaj8PK2l7WJ3RER9xtqwdhxkhw/edit?usp=sharing"",""ลพบุรี!J350"")"),0)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IFERROR(__xludf.DUMMYFUNCTION("IMPORTRANGE(""https://docs.google.com/spreadsheets/d/1SX6NBoVAgQJ6U1MVXOaj8PK2l7WJ3RER9xtqwdhxkhw/edit?usp=sharing"",""ลพบุรี!L350"")"),794001)</f>
        <v>794001</v>
      </c>
      <c r="M455" s="389"/>
      <c r="N455" s="389">
        <f ca="1">IFERROR(__xludf.DUMMYFUNCTION("IMPORTRANGE(""https://docs.google.com/spreadsheets/d/1SX6NBoVAgQJ6U1MVXOaj8PK2l7WJ3RER9xtqwdhxkhw/edit?usp=sharing"",""ลพบุรี!M350"")"),0)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IFERROR(__xludf.DUMMYFUNCTION("IMPORTRANGE(""https://docs.google.com/spreadsheets/d/1SX6NBoVAgQJ6U1MVXOaj8PK2l7WJ3RER9xtqwdhxkhw/edit?usp=sharing"",""ลพบุรี!L351"")"),0)</f>
        <v>0</v>
      </c>
      <c r="M456" s="196"/>
      <c r="N456" s="198">
        <f ca="1">IFERROR(__xludf.DUMMYFUNCTION("IMPORTRANGE(""https://docs.google.com/spreadsheets/d/1SX6NBoVAgQJ6U1MVXOaj8PK2l7WJ3RER9xtqwdhxkhw/edit?usp=sharing"",""ลพบุรี!M351"")"),0)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IFERROR(__xludf.DUMMYFUNCTION("IMPORTRANGE(""https://docs.google.com/spreadsheets/d/1SX6NBoVAgQJ6U1MVXOaj8PK2l7WJ3RER9xtqwdhxkhw/edit?usp=sharing"",""ลพบุรี!L352"")"),794001)</f>
        <v>794001</v>
      </c>
      <c r="M457" s="196"/>
      <c r="N457" s="198">
        <f ca="1">IFERROR(__xludf.DUMMYFUNCTION("IMPORTRANGE(""https://docs.google.com/spreadsheets/d/1SX6NBoVAgQJ6U1MVXOaj8PK2l7WJ3RER9xtqwdhxkhw/edit?usp=sharing"",""ลพบุรี!M352"")"),0)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IFERROR(__xludf.DUMMYFUNCTION("IMPORTRANGE(""https://docs.google.com/spreadsheets/d/1SX6NBoVAgQJ6U1MVXOaj8PK2l7WJ3RER9xtqwdhxkhw/edit?usp=sharing"",""ลพบุรี!L353"")"),0)</f>
        <v>0</v>
      </c>
      <c r="M458" s="198"/>
      <c r="N458" s="198">
        <f ca="1">IFERROR(__xludf.DUMMYFUNCTION("IMPORTRANGE(""https://docs.google.com/spreadsheets/d/1SX6NBoVAgQJ6U1MVXOaj8PK2l7WJ3RER9xtqwdhxkhw/edit?usp=sharing"",""ลพบุรี!M353"")"),0)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IFERROR(__xludf.DUMMYFUNCTION("IMPORTRANGE(""https://docs.google.com/spreadsheets/d/1SX6NBoVAgQJ6U1MVXOaj8PK2l7WJ3RER9xtqwdhxkhw/edit?usp=sharing"",""ลพบุรี!L354"")"),794001)</f>
        <v>794001</v>
      </c>
      <c r="M459" s="198"/>
      <c r="N459" s="198">
        <f ca="1">IFERROR(__xludf.DUMMYFUNCTION("IMPORTRANGE(""https://docs.google.com/spreadsheets/d/1SX6NBoVAgQJ6U1MVXOaj8PK2l7WJ3RER9xtqwdhxkhw/edit?usp=sharing"",""ลพบุรี!M354"")"),0)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IFERROR(__xludf.DUMMYFUNCTION("IMPORTRANGE(""https://docs.google.com/spreadsheets/d/1SX6NBoVAgQJ6U1MVXOaj8PK2l7WJ3RER9xtqwdhxkhw/edit?usp=sharing"",""ลพบุรี!M355"")"),0)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IFERROR(__xludf.DUMMYFUNCTION("IMPORTRANGE(""https://docs.google.com/spreadsheets/d/1SX6NBoVAgQJ6U1MVXOaj8PK2l7WJ3RER9xtqwdhxkhw/edit?usp=sharing"",""ลพบุรี!M356"")"),0)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IFERROR(__xludf.DUMMYFUNCTION("IMPORTRANGE(""https://docs.google.com/spreadsheets/d/1SX6NBoVAgQJ6U1MVXOaj8PK2l7WJ3RER9xtqwdhxkhw/edit?usp=sharing"",""ลพบุรี!M357"")"),0)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IFERROR(__xludf.DUMMYFUNCTION("IMPORTRANGE(""https://docs.google.com/spreadsheets/d/1SX6NBoVAgQJ6U1MVXOaj8PK2l7WJ3RER9xtqwdhxkhw/edit?usp=sharing"",""ลพบุรี!M358"")"),0)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IFERROR(__xludf.DUMMYFUNCTION("IMPORTRANGE(""https://docs.google.com/spreadsheets/d/1SX6NBoVAgQJ6U1MVXOaj8PK2l7WJ3RER9xtqwdhxkhw/edit?usp=sharing"",""ลพบุรี!I359"")"),106282)</f>
        <v>106282</v>
      </c>
      <c r="J464" s="291">
        <f ca="1">IFERROR(__xludf.DUMMYFUNCTION("IMPORTRANGE(""https://docs.google.com/spreadsheets/d/1SX6NBoVAgQJ6U1MVXOaj8PK2l7WJ3RER9xtqwdhxkhw/edit?usp=sharing"",""ลพบุรี!J359"")"),0)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IFERROR(__xludf.DUMMYFUNCTION("IMPORTRANGE(""https://docs.google.com/spreadsheets/d/1SX6NBoVAgQJ6U1MVXOaj8PK2l7WJ3RER9xtqwdhxkhw/edit?usp=sharing"",""ลพบุรี!I360"")"),106282)</f>
        <v>106282</v>
      </c>
      <c r="J465" s="428">
        <f ca="1">IFERROR(__xludf.DUMMYFUNCTION("IMPORTRANGE(""https://docs.google.com/spreadsheets/d/1SX6NBoVAgQJ6U1MVXOaj8PK2l7WJ3RER9xtqwdhxkhw/edit?usp=sharing"",""ลพบุรี!J360"")"),0)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IFERROR(__xludf.DUMMYFUNCTION("IMPORTRANGE(""https://docs.google.com/spreadsheets/d/1SX6NBoVAgQJ6U1MVXOaj8PK2l7WJ3RER9xtqwdhxkhw/edit?usp=sharing"",""ลพบุรี!I361"")"),6394)</f>
        <v>6394</v>
      </c>
      <c r="J466" s="428">
        <f ca="1">IFERROR(__xludf.DUMMYFUNCTION("IMPORTRANGE(""https://docs.google.com/spreadsheets/d/1SX6NBoVAgQJ6U1MVXOaj8PK2l7WJ3RER9xtqwdhxkhw/edit?usp=sharing"",""ลพบุรี!J361"")"),0)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IFERROR(__xludf.DUMMYFUNCTION("IMPORTRANGE(""https://docs.google.com/spreadsheets/d/1SX6NBoVAgQJ6U1MVXOaj8PK2l7WJ3RER9xtqwdhxkhw/edit?usp=sharing"",""ลพบุรี!I362"")"),0)</f>
        <v>0</v>
      </c>
      <c r="J467" s="219">
        <f ca="1">IFERROR(__xludf.DUMMYFUNCTION("IMPORTRANGE(""https://docs.google.com/spreadsheets/d/1SX6NBoVAgQJ6U1MVXOaj8PK2l7WJ3RER9xtqwdhxkhw/edit?usp=sharing"",""ลพบุรี!J362"")"),0)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IFERROR(__xludf.DUMMYFUNCTION("IMPORTRANGE(""https://docs.google.com/spreadsheets/d/1SX6NBoVAgQJ6U1MVXOaj8PK2l7WJ3RER9xtqwdhxkhw/edit?usp=sharing"",""ลพบุรี!I363"")"),0)</f>
        <v>0</v>
      </c>
      <c r="J468" s="219">
        <f ca="1">IFERROR(__xludf.DUMMYFUNCTION("IMPORTRANGE(""https://docs.google.com/spreadsheets/d/1SX6NBoVAgQJ6U1MVXOaj8PK2l7WJ3RER9xtqwdhxkhw/edit?usp=sharing"",""ลพบุรี!J363"")"),0)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IFERROR(__xludf.DUMMYFUNCTION("IMPORTRANGE(""https://docs.google.com/spreadsheets/d/1SX6NBoVAgQJ6U1MVXOaj8PK2l7WJ3RER9xtqwdhxkhw/edit?usp=sharing"",""ลพบุรี!I364"")"),0)</f>
        <v>0</v>
      </c>
      <c r="J469" s="219">
        <f ca="1">IFERROR(__xludf.DUMMYFUNCTION("IMPORTRANGE(""https://docs.google.com/spreadsheets/d/1SX6NBoVAgQJ6U1MVXOaj8PK2l7WJ3RER9xtqwdhxkhw/edit?usp=sharing"",""ลพบุรี!J364"")"),0)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IFERROR(__xludf.DUMMYFUNCTION("IMPORTRANGE(""https://docs.google.com/spreadsheets/d/1SX6NBoVAgQJ6U1MVXOaj8PK2l7WJ3RER9xtqwdhxkhw/edit?usp=sharing"",""ลพบุรี!I365"")"),0)</f>
        <v>0</v>
      </c>
      <c r="J470" s="219">
        <f ca="1">IFERROR(__xludf.DUMMYFUNCTION("IMPORTRANGE(""https://docs.google.com/spreadsheets/d/1SX6NBoVAgQJ6U1MVXOaj8PK2l7WJ3RER9xtqwdhxkhw/edit?usp=sharing"",""ลพบุรี!J365"")"),0)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IFERROR(__xludf.DUMMYFUNCTION("IMPORTRANGE(""https://docs.google.com/spreadsheets/d/1SX6NBoVAgQJ6U1MVXOaj8PK2l7WJ3RER9xtqwdhxkhw/edit?usp=sharing"",""ลพบุรี!I366"")"),0)</f>
        <v>0</v>
      </c>
      <c r="J471" s="219">
        <f ca="1">IFERROR(__xludf.DUMMYFUNCTION("IMPORTRANGE(""https://docs.google.com/spreadsheets/d/1SX6NBoVAgQJ6U1MVXOaj8PK2l7WJ3RER9xtqwdhxkhw/edit?usp=sharing"",""ลพบุรี!J366"")"),0)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IFERROR(__xludf.DUMMYFUNCTION("IMPORTRANGE(""https://docs.google.com/spreadsheets/d/1SX6NBoVAgQJ6U1MVXOaj8PK2l7WJ3RER9xtqwdhxkhw/edit?usp=sharing"",""ลพบุรี!I367"")"),0)</f>
        <v>0</v>
      </c>
      <c r="J472" s="219">
        <f ca="1">IFERROR(__xludf.DUMMYFUNCTION("IMPORTRANGE(""https://docs.google.com/spreadsheets/d/1SX6NBoVAgQJ6U1MVXOaj8PK2l7WJ3RER9xtqwdhxkhw/edit?usp=sharing"",""ลพบุรี!J367"")"),0)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IFERROR(__xludf.DUMMYFUNCTION("IMPORTRANGE(""https://docs.google.com/spreadsheets/d/1SX6NBoVAgQJ6U1MVXOaj8PK2l7WJ3RER9xtqwdhxkhw/edit?usp=sharing"",""ลพบุรี!I368"")"),106282)</f>
        <v>106282</v>
      </c>
      <c r="J473" s="428">
        <f ca="1">IFERROR(__xludf.DUMMYFUNCTION("IMPORTRANGE(""https://docs.google.com/spreadsheets/d/1SX6NBoVAgQJ6U1MVXOaj8PK2l7WJ3RER9xtqwdhxkhw/edit?usp=sharing"",""ลพบุรี!J368"")"),0)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IFERROR(__xludf.DUMMYFUNCTION("IMPORTRANGE(""https://docs.google.com/spreadsheets/d/1SX6NBoVAgQJ6U1MVXOaj8PK2l7WJ3RER9xtqwdhxkhw/edit?usp=sharing"",""ลพบุรี!I369"")"),6394)</f>
        <v>6394</v>
      </c>
      <c r="J474" s="428">
        <f ca="1">IFERROR(__xludf.DUMMYFUNCTION("IMPORTRANGE(""https://docs.google.com/spreadsheets/d/1SX6NBoVAgQJ6U1MVXOaj8PK2l7WJ3RER9xtqwdhxkhw/edit?usp=sharing"",""ลพบุรี!J369"")"),0)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IFERROR(__xludf.DUMMYFUNCTION("IMPORTRANGE(""https://docs.google.com/spreadsheets/d/1SX6NBoVAgQJ6U1MVXOaj8PK2l7WJ3RER9xtqwdhxkhw/edit?usp=sharing"",""ลพบุรี!I370"")"),0)</f>
        <v>0</v>
      </c>
      <c r="J475" s="219">
        <f ca="1">IFERROR(__xludf.DUMMYFUNCTION("IMPORTRANGE(""https://docs.google.com/spreadsheets/d/1SX6NBoVAgQJ6U1MVXOaj8PK2l7WJ3RER9xtqwdhxkhw/edit?usp=sharing"",""ลพบุรี!J370"")"),0)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IFERROR(__xludf.DUMMYFUNCTION("IMPORTRANGE(""https://docs.google.com/spreadsheets/d/1SX6NBoVAgQJ6U1MVXOaj8PK2l7WJ3RER9xtqwdhxkhw/edit?usp=sharing"",""ลพบุรี!I371"")"),0)</f>
        <v>0</v>
      </c>
      <c r="J476" s="219">
        <f ca="1">IFERROR(__xludf.DUMMYFUNCTION("IMPORTRANGE(""https://docs.google.com/spreadsheets/d/1SX6NBoVAgQJ6U1MVXOaj8PK2l7WJ3RER9xtqwdhxkhw/edit?usp=sharing"",""ลพบุรี!J371"")"),0)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IFERROR(__xludf.DUMMYFUNCTION("IMPORTRANGE(""https://docs.google.com/spreadsheets/d/1SX6NBoVAgQJ6U1MVXOaj8PK2l7WJ3RER9xtqwdhxkhw/edit?usp=sharing"",""ลพบุรี!I372"")"),0)</f>
        <v>0</v>
      </c>
      <c r="J477" s="219">
        <f ca="1">IFERROR(__xludf.DUMMYFUNCTION("IMPORTRANGE(""https://docs.google.com/spreadsheets/d/1SX6NBoVAgQJ6U1MVXOaj8PK2l7WJ3RER9xtqwdhxkhw/edit?usp=sharing"",""ลพบุรี!J372"")"),0)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IFERROR(__xludf.DUMMYFUNCTION("IMPORTRANGE(""https://docs.google.com/spreadsheets/d/1SX6NBoVAgQJ6U1MVXOaj8PK2l7WJ3RER9xtqwdhxkhw/edit?usp=sharing"",""ลพบุรี!I373"")"),0)</f>
        <v>0</v>
      </c>
      <c r="J478" s="219">
        <f ca="1">IFERROR(__xludf.DUMMYFUNCTION("IMPORTRANGE(""https://docs.google.com/spreadsheets/d/1SX6NBoVAgQJ6U1MVXOaj8PK2l7WJ3RER9xtqwdhxkhw/edit?usp=sharing"",""ลพบุรี!J373"")"),0)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IFERROR(__xludf.DUMMYFUNCTION("IMPORTRANGE(""https://docs.google.com/spreadsheets/d/1SX6NBoVAgQJ6U1MVXOaj8PK2l7WJ3RER9xtqwdhxkhw/edit?usp=sharing"",""ลพบุรี!I374"")"),0)</f>
        <v>0</v>
      </c>
      <c r="J479" s="219">
        <f ca="1">IFERROR(__xludf.DUMMYFUNCTION("IMPORTRANGE(""https://docs.google.com/spreadsheets/d/1SX6NBoVAgQJ6U1MVXOaj8PK2l7WJ3RER9xtqwdhxkhw/edit?usp=sharing"",""ลพบุรี!J374"")"),0)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IFERROR(__xludf.DUMMYFUNCTION("IMPORTRANGE(""https://docs.google.com/spreadsheets/d/1SX6NBoVAgQJ6U1MVXOaj8PK2l7WJ3RER9xtqwdhxkhw/edit?usp=sharing"",""ลพบุรี!I375"")"),0)</f>
        <v>0</v>
      </c>
      <c r="J480" s="219">
        <f ca="1">IFERROR(__xludf.DUMMYFUNCTION("IMPORTRANGE(""https://docs.google.com/spreadsheets/d/1SX6NBoVAgQJ6U1MVXOaj8PK2l7WJ3RER9xtqwdhxkhw/edit?usp=sharing"",""ลพบุรี!J375"")"),0)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IFERROR(__xludf.DUMMYFUNCTION("IMPORTRANGE(""https://docs.google.com/spreadsheets/d/1SX6NBoVAgQJ6U1MVXOaj8PK2l7WJ3RER9xtqwdhxkhw/edit?usp=sharing"",""ลพบุรี!I376"")"),106282)</f>
        <v>106282</v>
      </c>
      <c r="J481" s="428">
        <f ca="1">IFERROR(__xludf.DUMMYFUNCTION("IMPORTRANGE(""https://docs.google.com/spreadsheets/d/1SX6NBoVAgQJ6U1MVXOaj8PK2l7WJ3RER9xtqwdhxkhw/edit?usp=sharing"",""ลพบุรี!J376"")"),0)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IFERROR(__xludf.DUMMYFUNCTION("IMPORTRANGE(""https://docs.google.com/spreadsheets/d/1SX6NBoVAgQJ6U1MVXOaj8PK2l7WJ3RER9xtqwdhxkhw/edit?usp=sharing"",""ลพบุรี!I377"")"),6394)</f>
        <v>6394</v>
      </c>
      <c r="J482" s="428">
        <f ca="1">IFERROR(__xludf.DUMMYFUNCTION("IMPORTRANGE(""https://docs.google.com/spreadsheets/d/1SX6NBoVAgQJ6U1MVXOaj8PK2l7WJ3RER9xtqwdhxkhw/edit?usp=sharing"",""ลพบุรี!J377"")"),0)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IFERROR(__xludf.DUMMYFUNCTION("IMPORTRANGE(""https://docs.google.com/spreadsheets/d/1SX6NBoVAgQJ6U1MVXOaj8PK2l7WJ3RER9xtqwdhxkhw/edit?usp=sharing"",""ลพบุรี!I378"")"),0)</f>
        <v>0</v>
      </c>
      <c r="J483" s="219">
        <f ca="1">IFERROR(__xludf.DUMMYFUNCTION("IMPORTRANGE(""https://docs.google.com/spreadsheets/d/1SX6NBoVAgQJ6U1MVXOaj8PK2l7WJ3RER9xtqwdhxkhw/edit?usp=sharing"",""ลพบุรี!J378"")"),0)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IFERROR(__xludf.DUMMYFUNCTION("IMPORTRANGE(""https://docs.google.com/spreadsheets/d/1SX6NBoVAgQJ6U1MVXOaj8PK2l7WJ3RER9xtqwdhxkhw/edit?usp=sharing"",""ลพบุรี!I379"")"),0)</f>
        <v>0</v>
      </c>
      <c r="J484" s="219">
        <f ca="1">IFERROR(__xludf.DUMMYFUNCTION("IMPORTRANGE(""https://docs.google.com/spreadsheets/d/1SX6NBoVAgQJ6U1MVXOaj8PK2l7WJ3RER9xtqwdhxkhw/edit?usp=sharing"",""ลพบุรี!J379"")"),0)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IFERROR(__xludf.DUMMYFUNCTION("IMPORTRANGE(""https://docs.google.com/spreadsheets/d/1SX6NBoVAgQJ6U1MVXOaj8PK2l7WJ3RER9xtqwdhxkhw/edit?usp=sharing"",""ลพบุรี!I380"")"),0)</f>
        <v>0</v>
      </c>
      <c r="J485" s="219">
        <f ca="1">IFERROR(__xludf.DUMMYFUNCTION("IMPORTRANGE(""https://docs.google.com/spreadsheets/d/1SX6NBoVAgQJ6U1MVXOaj8PK2l7WJ3RER9xtqwdhxkhw/edit?usp=sharing"",""ลพบุรี!J380"")"),0)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IFERROR(__xludf.DUMMYFUNCTION("IMPORTRANGE(""https://docs.google.com/spreadsheets/d/1SX6NBoVAgQJ6U1MVXOaj8PK2l7WJ3RER9xtqwdhxkhw/edit?usp=sharing"",""ลพบุรี!I381"")"),0)</f>
        <v>0</v>
      </c>
      <c r="J486" s="219">
        <f ca="1">IFERROR(__xludf.DUMMYFUNCTION("IMPORTRANGE(""https://docs.google.com/spreadsheets/d/1SX6NBoVAgQJ6U1MVXOaj8PK2l7WJ3RER9xtqwdhxkhw/edit?usp=sharing"",""ลพบุรี!J381"")"),0)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IFERROR(__xludf.DUMMYFUNCTION("IMPORTRANGE(""https://docs.google.com/spreadsheets/d/1SX6NBoVAgQJ6U1MVXOaj8PK2l7WJ3RER9xtqwdhxkhw/edit?usp=sharing"",""ลพบุรี!I382"")"),0)</f>
        <v>0</v>
      </c>
      <c r="J487" s="428">
        <f ca="1">IFERROR(__xludf.DUMMYFUNCTION("IMPORTRANGE(""https://docs.google.com/spreadsheets/d/1SX6NBoVAgQJ6U1MVXOaj8PK2l7WJ3RER9xtqwdhxkhw/edit?usp=sharing"",""ลพบุรี!J382"")"),0)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IFERROR(__xludf.DUMMYFUNCTION("IMPORTRANGE(""https://docs.google.com/spreadsheets/d/1SX6NBoVAgQJ6U1MVXOaj8PK2l7WJ3RER9xtqwdhxkhw/edit?usp=sharing"",""ลพบุรี!I383"")"),0)</f>
        <v>0</v>
      </c>
      <c r="J488" s="428">
        <f ca="1">IFERROR(__xludf.DUMMYFUNCTION("IMPORTRANGE(""https://docs.google.com/spreadsheets/d/1SX6NBoVAgQJ6U1MVXOaj8PK2l7WJ3RER9xtqwdhxkhw/edit?usp=sharing"",""ลพบุรี!J383"")"),0)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IFERROR(__xludf.DUMMYFUNCTION("IMPORTRANGE(""https://docs.google.com/spreadsheets/d/1SX6NBoVAgQJ6U1MVXOaj8PK2l7WJ3RER9xtqwdhxkhw/edit?usp=sharing"",""ลพบุรี!I384"")"),0)</f>
        <v>0</v>
      </c>
      <c r="J489" s="219">
        <f ca="1">IFERROR(__xludf.DUMMYFUNCTION("IMPORTRANGE(""https://docs.google.com/spreadsheets/d/1SX6NBoVAgQJ6U1MVXOaj8PK2l7WJ3RER9xtqwdhxkhw/edit?usp=sharing"",""ลพบุรี!J384"")"),0)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IFERROR(__xludf.DUMMYFUNCTION("IMPORTRANGE(""https://docs.google.com/spreadsheets/d/1SX6NBoVAgQJ6U1MVXOaj8PK2l7WJ3RER9xtqwdhxkhw/edit?usp=sharing"",""ลพบุรี!I385"")"),0)</f>
        <v>0</v>
      </c>
      <c r="J490" s="219">
        <f ca="1">IFERROR(__xludf.DUMMYFUNCTION("IMPORTRANGE(""https://docs.google.com/spreadsheets/d/1SX6NBoVAgQJ6U1MVXOaj8PK2l7WJ3RER9xtqwdhxkhw/edit?usp=sharing"",""ลพบุรี!J385"")"),0)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IFERROR(__xludf.DUMMYFUNCTION("IMPORTRANGE(""https://docs.google.com/spreadsheets/d/1SX6NBoVAgQJ6U1MVXOaj8PK2l7WJ3RER9xtqwdhxkhw/edit?usp=sharing"",""ลพบุรี!I386"")"),0)</f>
        <v>0</v>
      </c>
      <c r="J491" s="219">
        <f ca="1">IFERROR(__xludf.DUMMYFUNCTION("IMPORTRANGE(""https://docs.google.com/spreadsheets/d/1SX6NBoVAgQJ6U1MVXOaj8PK2l7WJ3RER9xtqwdhxkhw/edit?usp=sharing"",""ลพบุรี!J386"")"),0)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IFERROR(__xludf.DUMMYFUNCTION("IMPORTRANGE(""https://docs.google.com/spreadsheets/d/1SX6NBoVAgQJ6U1MVXOaj8PK2l7WJ3RER9xtqwdhxkhw/edit?usp=sharing"",""ลพบุรี!I387"")"),0)</f>
        <v>0</v>
      </c>
      <c r="J492" s="219">
        <f ca="1">IFERROR(__xludf.DUMMYFUNCTION("IMPORTRANGE(""https://docs.google.com/spreadsheets/d/1SX6NBoVAgQJ6U1MVXOaj8PK2l7WJ3RER9xtqwdhxkhw/edit?usp=sharing"",""ลพบุรี!J387"")"),0)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IFERROR(__xludf.DUMMYFUNCTION("IMPORTRANGE(""https://docs.google.com/spreadsheets/d/1SX6NBoVAgQJ6U1MVXOaj8PK2l7WJ3RER9xtqwdhxkhw/edit?usp=sharing"",""ลพบุรี!I388"")"),0)</f>
        <v>0</v>
      </c>
      <c r="J493" s="219">
        <f ca="1">IFERROR(__xludf.DUMMYFUNCTION("IMPORTRANGE(""https://docs.google.com/spreadsheets/d/1SX6NBoVAgQJ6U1MVXOaj8PK2l7WJ3RER9xtqwdhxkhw/edit?usp=sharing"",""ลพบุรี!J388"")"),0)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IFERROR(__xludf.DUMMYFUNCTION("IMPORTRANGE(""https://docs.google.com/spreadsheets/d/1SX6NBoVAgQJ6U1MVXOaj8PK2l7WJ3RER9xtqwdhxkhw/edit?usp=sharing"",""ลพบุรี!I389"")"),0)</f>
        <v>0</v>
      </c>
      <c r="J494" s="444">
        <f ca="1">IFERROR(__xludf.DUMMYFUNCTION("IMPORTRANGE(""https://docs.google.com/spreadsheets/d/1SX6NBoVAgQJ6U1MVXOaj8PK2l7WJ3RER9xtqwdhxkhw/edit?usp=sharing"",""ลพบุรี!J389"")"),0)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IFERROR(__xludf.DUMMYFUNCTION("IMPORTRANGE(""https://docs.google.com/spreadsheets/d/1SX6NBoVAgQJ6U1MVXOaj8PK2l7WJ3RER9xtqwdhxkhw/edit?usp=sharing"",""ลพบุรี!I390"")"),0)</f>
        <v>0</v>
      </c>
      <c r="J495" s="444">
        <f ca="1">IFERROR(__xludf.DUMMYFUNCTION("IMPORTRANGE(""https://docs.google.com/spreadsheets/d/1SX6NBoVAgQJ6U1MVXOaj8PK2l7WJ3RER9xtqwdhxkhw/edit?usp=sharing"",""ลพบุรี!J390"")"),0)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IFERROR(__xludf.DUMMYFUNCTION("IMPORTRANGE(""https://docs.google.com/spreadsheets/d/1SX6NBoVAgQJ6U1MVXOaj8PK2l7WJ3RER9xtqwdhxkhw/edit?usp=sharing"",""ลพบุรี!I391"")"),0)</f>
        <v>0</v>
      </c>
      <c r="J496" s="444">
        <f ca="1">IFERROR(__xludf.DUMMYFUNCTION("IMPORTRANGE(""https://docs.google.com/spreadsheets/d/1SX6NBoVAgQJ6U1MVXOaj8PK2l7WJ3RER9xtqwdhxkhw/edit?usp=sharing"",""ลพบุรี!J391"")"),0)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IFERROR(__xludf.DUMMYFUNCTION("IMPORTRANGE(""https://docs.google.com/spreadsheets/d/1SX6NBoVAgQJ6U1MVXOaj8PK2l7WJ3RER9xtqwdhxkhw/edit?usp=sharing"",""ลพบุรี!I392"")"),5605)</f>
        <v>5605</v>
      </c>
      <c r="J497" s="451">
        <f ca="1">IFERROR(__xludf.DUMMYFUNCTION("IMPORTRANGE(""https://docs.google.com/spreadsheets/d/1SX6NBoVAgQJ6U1MVXOaj8PK2l7WJ3RER9xtqwdhxkhw/edit?usp=sharing"",""ลพบุรี!J392"")"),0)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IFERROR(__xludf.DUMMYFUNCTION("IMPORTRANGE(""https://docs.google.com/spreadsheets/d/1SX6NBoVAgQJ6U1MVXOaj8PK2l7WJ3RER9xtqwdhxkhw/edit?usp=sharing"",""ลพบุรี!I393"")"),5605)</f>
        <v>5605</v>
      </c>
      <c r="J498" s="428">
        <f ca="1">IFERROR(__xludf.DUMMYFUNCTION("IMPORTRANGE(""https://docs.google.com/spreadsheets/d/1SX6NBoVAgQJ6U1MVXOaj8PK2l7WJ3RER9xtqwdhxkhw/edit?usp=sharing"",""ลพบุรี!J393"")"),0)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IFERROR(__xludf.DUMMYFUNCTION("IMPORTRANGE(""https://docs.google.com/spreadsheets/d/1SX6NBoVAgQJ6U1MVXOaj8PK2l7WJ3RER9xtqwdhxkhw/edit?usp=sharing"",""ลพบุรี!I394"")"),328)</f>
        <v>328</v>
      </c>
      <c r="J499" s="428">
        <f ca="1">IFERROR(__xludf.DUMMYFUNCTION("IMPORTRANGE(""https://docs.google.com/spreadsheets/d/1SX6NBoVAgQJ6U1MVXOaj8PK2l7WJ3RER9xtqwdhxkhw/edit?usp=sharing"",""ลพบุรี!J394"")"),0)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IFERROR(__xludf.DUMMYFUNCTION("IMPORTRANGE(""https://docs.google.com/spreadsheets/d/1SX6NBoVAgQJ6U1MVXOaj8PK2l7WJ3RER9xtqwdhxkhw/edit?usp=sharing"",""ลพบุรี!I395"")"),0)</f>
        <v>0</v>
      </c>
      <c r="J500" s="194">
        <f ca="1">IFERROR(__xludf.DUMMYFUNCTION("IMPORTRANGE(""https://docs.google.com/spreadsheets/d/1SX6NBoVAgQJ6U1MVXOaj8PK2l7WJ3RER9xtqwdhxkhw/edit?usp=sharing"",""ลพบุรี!J395"")"),0)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IFERROR(__xludf.DUMMYFUNCTION("IMPORTRANGE(""https://docs.google.com/spreadsheets/d/1SX6NBoVAgQJ6U1MVXOaj8PK2l7WJ3RER9xtqwdhxkhw/edit?usp=sharing"",""ลพบุรี!I396"")"),0)</f>
        <v>0</v>
      </c>
      <c r="J501" s="194">
        <f ca="1">IFERROR(__xludf.DUMMYFUNCTION("IMPORTRANGE(""https://docs.google.com/spreadsheets/d/1SX6NBoVAgQJ6U1MVXOaj8PK2l7WJ3RER9xtqwdhxkhw/edit?usp=sharing"",""ลพบุรี!J396"")"),0)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IFERROR(__xludf.DUMMYFUNCTION("IMPORTRANGE(""https://docs.google.com/spreadsheets/d/1SX6NBoVAgQJ6U1MVXOaj8PK2l7WJ3RER9xtqwdhxkhw/edit?usp=sharing"",""ลพบุรี!I397"")"),0)</f>
        <v>0</v>
      </c>
      <c r="J502" s="219">
        <f ca="1">IFERROR(__xludf.DUMMYFUNCTION("IMPORTRANGE(""https://docs.google.com/spreadsheets/d/1SX6NBoVAgQJ6U1MVXOaj8PK2l7WJ3RER9xtqwdhxkhw/edit?usp=sharing"",""ลพบุรี!J397"")"),0)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IFERROR(__xludf.DUMMYFUNCTION("IMPORTRANGE(""https://docs.google.com/spreadsheets/d/1SX6NBoVAgQJ6U1MVXOaj8PK2l7WJ3RER9xtqwdhxkhw/edit?usp=sharing"",""ลพบุรี!I398"")"),0)</f>
        <v>0</v>
      </c>
      <c r="J503" s="219">
        <f ca="1">IFERROR(__xludf.DUMMYFUNCTION("IMPORTRANGE(""https://docs.google.com/spreadsheets/d/1SX6NBoVAgQJ6U1MVXOaj8PK2l7WJ3RER9xtqwdhxkhw/edit?usp=sharing"",""ลพบุรี!J398"")"),0)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IFERROR(__xludf.DUMMYFUNCTION("IMPORTRANGE(""https://docs.google.com/spreadsheets/d/1SX6NBoVAgQJ6U1MVXOaj8PK2l7WJ3RER9xtqwdhxkhw/edit?usp=sharing"",""ลพบุรี!I399"")"),0)</f>
        <v>0</v>
      </c>
      <c r="J504" s="219">
        <f ca="1">IFERROR(__xludf.DUMMYFUNCTION("IMPORTRANGE(""https://docs.google.com/spreadsheets/d/1SX6NBoVAgQJ6U1MVXOaj8PK2l7WJ3RER9xtqwdhxkhw/edit?usp=sharing"",""ลพบุรี!J399"")"),0)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IFERROR(__xludf.DUMMYFUNCTION("IMPORTRANGE(""https://docs.google.com/spreadsheets/d/1SX6NBoVAgQJ6U1MVXOaj8PK2l7WJ3RER9xtqwdhxkhw/edit?usp=sharing"",""ลพบุรี!I400"")"),0)</f>
        <v>0</v>
      </c>
      <c r="J505" s="219">
        <f ca="1">IFERROR(__xludf.DUMMYFUNCTION("IMPORTRANGE(""https://docs.google.com/spreadsheets/d/1SX6NBoVAgQJ6U1MVXOaj8PK2l7WJ3RER9xtqwdhxkhw/edit?usp=sharing"",""ลพบุรี!J400"")"),0)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IFERROR(__xludf.DUMMYFUNCTION("IMPORTRANGE(""https://docs.google.com/spreadsheets/d/1SX6NBoVAgQJ6U1MVXOaj8PK2l7WJ3RER9xtqwdhxkhw/edit?usp=sharing"",""ลพบุรี!I401"")"),0)</f>
        <v>0</v>
      </c>
      <c r="J506" s="219">
        <f ca="1">IFERROR(__xludf.DUMMYFUNCTION("IMPORTRANGE(""https://docs.google.com/spreadsheets/d/1SX6NBoVAgQJ6U1MVXOaj8PK2l7WJ3RER9xtqwdhxkhw/edit?usp=sharing"",""ลพบุรี!J401"")"),0)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IFERROR(__xludf.DUMMYFUNCTION("IMPORTRANGE(""https://docs.google.com/spreadsheets/d/1SX6NBoVAgQJ6U1MVXOaj8PK2l7WJ3RER9xtqwdhxkhw/edit?usp=sharing"",""ลพบุรี!I402"")"),0)</f>
        <v>0</v>
      </c>
      <c r="J507" s="219">
        <f ca="1">IFERROR(__xludf.DUMMYFUNCTION("IMPORTRANGE(""https://docs.google.com/spreadsheets/d/1SX6NBoVAgQJ6U1MVXOaj8PK2l7WJ3RER9xtqwdhxkhw/edit?usp=sharing"",""ลพบุรี!J402"")"),0)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IFERROR(__xludf.DUMMYFUNCTION("IMPORTRANGE(""https://docs.google.com/spreadsheets/d/1SX6NBoVAgQJ6U1MVXOaj8PK2l7WJ3RER9xtqwdhxkhw/edit?usp=sharing"",""ลพบุรี!I403"")"),0)</f>
        <v>0</v>
      </c>
      <c r="J508" s="194">
        <f ca="1">IFERROR(__xludf.DUMMYFUNCTION("IMPORTRANGE(""https://docs.google.com/spreadsheets/d/1SX6NBoVAgQJ6U1MVXOaj8PK2l7WJ3RER9xtqwdhxkhw/edit?usp=sharing"",""ลพบุรี!J403"")"),0)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IFERROR(__xludf.DUMMYFUNCTION("IMPORTRANGE(""https://docs.google.com/spreadsheets/d/1SX6NBoVAgQJ6U1MVXOaj8PK2l7WJ3RER9xtqwdhxkhw/edit?usp=sharing"",""ลพบุรี!I404"")"),0)</f>
        <v>0</v>
      </c>
      <c r="J509" s="194">
        <f ca="1">IFERROR(__xludf.DUMMYFUNCTION("IMPORTRANGE(""https://docs.google.com/spreadsheets/d/1SX6NBoVAgQJ6U1MVXOaj8PK2l7WJ3RER9xtqwdhxkhw/edit?usp=sharing"",""ลพบุรี!J404"")"),0)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IFERROR(__xludf.DUMMYFUNCTION("IMPORTRANGE(""https://docs.google.com/spreadsheets/d/1SX6NBoVAgQJ6U1MVXOaj8PK2l7WJ3RER9xtqwdhxkhw/edit?usp=sharing"",""ลพบุรี!I405"")"),0)</f>
        <v>0</v>
      </c>
      <c r="J510" s="219">
        <f ca="1">IFERROR(__xludf.DUMMYFUNCTION("IMPORTRANGE(""https://docs.google.com/spreadsheets/d/1SX6NBoVAgQJ6U1MVXOaj8PK2l7WJ3RER9xtqwdhxkhw/edit?usp=sharing"",""ลพบุรี!J405"")"),0)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IFERROR(__xludf.DUMMYFUNCTION("IMPORTRANGE(""https://docs.google.com/spreadsheets/d/1SX6NBoVAgQJ6U1MVXOaj8PK2l7WJ3RER9xtqwdhxkhw/edit?usp=sharing"",""ลพบุรี!I406"")"),0)</f>
        <v>0</v>
      </c>
      <c r="J511" s="219">
        <f ca="1">IFERROR(__xludf.DUMMYFUNCTION("IMPORTRANGE(""https://docs.google.com/spreadsheets/d/1SX6NBoVAgQJ6U1MVXOaj8PK2l7WJ3RER9xtqwdhxkhw/edit?usp=sharing"",""ลพบุรี!J406"")"),0)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IFERROR(__xludf.DUMMYFUNCTION("IMPORTRANGE(""https://docs.google.com/spreadsheets/d/1SX6NBoVAgQJ6U1MVXOaj8PK2l7WJ3RER9xtqwdhxkhw/edit?usp=sharing"",""ลพบุรี!I407"")"),0)</f>
        <v>0</v>
      </c>
      <c r="J512" s="219">
        <f ca="1">IFERROR(__xludf.DUMMYFUNCTION("IMPORTRANGE(""https://docs.google.com/spreadsheets/d/1SX6NBoVAgQJ6U1MVXOaj8PK2l7WJ3RER9xtqwdhxkhw/edit?usp=sharing"",""ลพบุรี!J407"")"),0)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IFERROR(__xludf.DUMMYFUNCTION("IMPORTRANGE(""https://docs.google.com/spreadsheets/d/1SX6NBoVAgQJ6U1MVXOaj8PK2l7WJ3RER9xtqwdhxkhw/edit?usp=sharing"",""ลพบุรี!I408"")"),0)</f>
        <v>0</v>
      </c>
      <c r="J513" s="219">
        <f ca="1">IFERROR(__xludf.DUMMYFUNCTION("IMPORTRANGE(""https://docs.google.com/spreadsheets/d/1SX6NBoVAgQJ6U1MVXOaj8PK2l7WJ3RER9xtqwdhxkhw/edit?usp=sharing"",""ลพบุรี!J408"")"),0)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IFERROR(__xludf.DUMMYFUNCTION("IMPORTRANGE(""https://docs.google.com/spreadsheets/d/1SX6NBoVAgQJ6U1MVXOaj8PK2l7WJ3RER9xtqwdhxkhw/edit?usp=sharing"",""ลพบุรี!I409"")"),0)</f>
        <v>0</v>
      </c>
      <c r="J514" s="219">
        <f ca="1">IFERROR(__xludf.DUMMYFUNCTION("IMPORTRANGE(""https://docs.google.com/spreadsheets/d/1SX6NBoVAgQJ6U1MVXOaj8PK2l7WJ3RER9xtqwdhxkhw/edit?usp=sharing"",""ลพบุรี!J409"")"),0)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IFERROR(__xludf.DUMMYFUNCTION("IMPORTRANGE(""https://docs.google.com/spreadsheets/d/1SX6NBoVAgQJ6U1MVXOaj8PK2l7WJ3RER9xtqwdhxkhw/edit?usp=sharing"",""ลพบุรี!I410"")"),0)</f>
        <v>0</v>
      </c>
      <c r="J515" s="219">
        <f ca="1">IFERROR(__xludf.DUMMYFUNCTION("IMPORTRANGE(""https://docs.google.com/spreadsheets/d/1SX6NBoVAgQJ6U1MVXOaj8PK2l7WJ3RER9xtqwdhxkhw/edit?usp=sharing"",""ลพบุรี!J410"")"),0)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IFERROR(__xludf.DUMMYFUNCTION("IMPORTRANGE(""https://docs.google.com/spreadsheets/d/1SX6NBoVAgQJ6U1MVXOaj8PK2l7WJ3RER9xtqwdhxkhw/edit?usp=sharing"",""ลพบุรี!I411"")"),0)</f>
        <v>0</v>
      </c>
      <c r="J516" s="291">
        <f ca="1">IFERROR(__xludf.DUMMYFUNCTION("IMPORTRANGE(""https://docs.google.com/spreadsheets/d/1SX6NBoVAgQJ6U1MVXOaj8PK2l7WJ3RER9xtqwdhxkhw/edit?usp=sharing"",""ลพบุรี!J411"")"),0)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IFERROR(__xludf.DUMMYFUNCTION("IMPORTRANGE(""https://docs.google.com/spreadsheets/d/1SX6NBoVAgQJ6U1MVXOaj8PK2l7WJ3RER9xtqwdhxkhw/edit?usp=sharing"",""ลพบุรี!I412"")"),0)</f>
        <v>0</v>
      </c>
      <c r="J517" s="304">
        <f ca="1">IFERROR(__xludf.DUMMYFUNCTION("IMPORTRANGE(""https://docs.google.com/spreadsheets/d/1SX6NBoVAgQJ6U1MVXOaj8PK2l7WJ3RER9xtqwdhxkhw/edit?usp=sharing"",""ลพบุรี!J412"")"),0)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IFERROR(__xludf.DUMMYFUNCTION("IMPORTRANGE(""https://docs.google.com/spreadsheets/d/1SX6NBoVAgQJ6U1MVXOaj8PK2l7WJ3RER9xtqwdhxkhw/edit?usp=sharing"",""ลพบุรี!I413"")"),0)</f>
        <v>0</v>
      </c>
      <c r="J518" s="304">
        <f ca="1">IFERROR(__xludf.DUMMYFUNCTION("IMPORTRANGE(""https://docs.google.com/spreadsheets/d/1SX6NBoVAgQJ6U1MVXOaj8PK2l7WJ3RER9xtqwdhxkhw/edit?usp=sharing"",""ลพบุรี!J413"")"),0)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IFERROR(__xludf.DUMMYFUNCTION("IMPORTRANGE(""https://docs.google.com/spreadsheets/d/1SX6NBoVAgQJ6U1MVXOaj8PK2l7WJ3RER9xtqwdhxkhw/edit?usp=sharing"",""ลพบุรี!I414"")"),0)</f>
        <v>0</v>
      </c>
      <c r="J519" s="218">
        <f ca="1">IFERROR(__xludf.DUMMYFUNCTION("IMPORTRANGE(""https://docs.google.com/spreadsheets/d/1SX6NBoVAgQJ6U1MVXOaj8PK2l7WJ3RER9xtqwdhxkhw/edit?usp=sharing"",""ลพบุรี!J414"")"),0)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IFERROR(__xludf.DUMMYFUNCTION("IMPORTRANGE(""https://docs.google.com/spreadsheets/d/1SX6NBoVAgQJ6U1MVXOaj8PK2l7WJ3RER9xtqwdhxkhw/edit?usp=sharing"",""ลพบุรี!I415"")"),0)</f>
        <v>0</v>
      </c>
      <c r="J520" s="218">
        <f ca="1">IFERROR(__xludf.DUMMYFUNCTION("IMPORTRANGE(""https://docs.google.com/spreadsheets/d/1SX6NBoVAgQJ6U1MVXOaj8PK2l7WJ3RER9xtqwdhxkhw/edit?usp=sharing"",""ลพบุรี!J415"")"),0)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IFERROR(__xludf.DUMMYFUNCTION("IMPORTRANGE(""https://docs.google.com/spreadsheets/d/1SX6NBoVAgQJ6U1MVXOaj8PK2l7WJ3RER9xtqwdhxkhw/edit?usp=sharing"",""ลพบุรี!I416"")"),0)</f>
        <v>0</v>
      </c>
      <c r="J521" s="218">
        <f ca="1">IFERROR(__xludf.DUMMYFUNCTION("IMPORTRANGE(""https://docs.google.com/spreadsheets/d/1SX6NBoVAgQJ6U1MVXOaj8PK2l7WJ3RER9xtqwdhxkhw/edit?usp=sharing"",""ลพบุรี!J416"")"),0)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IFERROR(__xludf.DUMMYFUNCTION("IMPORTRANGE(""https://docs.google.com/spreadsheets/d/1SX6NBoVAgQJ6U1MVXOaj8PK2l7WJ3RER9xtqwdhxkhw/edit?usp=sharing"",""ลพบุรี!I417"")"),0)</f>
        <v>0</v>
      </c>
      <c r="J522" s="218">
        <f ca="1">IFERROR(__xludf.DUMMYFUNCTION("IMPORTRANGE(""https://docs.google.com/spreadsheets/d/1SX6NBoVAgQJ6U1MVXOaj8PK2l7WJ3RER9xtqwdhxkhw/edit?usp=sharing"",""ลพบุรี!J417"")"),0)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IFERROR(__xludf.DUMMYFUNCTION("IMPORTRANGE(""https://docs.google.com/spreadsheets/d/1SX6NBoVAgQJ6U1MVXOaj8PK2l7WJ3RER9xtqwdhxkhw/edit?usp=sharing"",""ลพบุรี!I418"")"),0)</f>
        <v>0</v>
      </c>
      <c r="J523" s="218">
        <f ca="1">IFERROR(__xludf.DUMMYFUNCTION("IMPORTRANGE(""https://docs.google.com/spreadsheets/d/1SX6NBoVAgQJ6U1MVXOaj8PK2l7WJ3RER9xtqwdhxkhw/edit?usp=sharing"",""ลพบุรี!J418"")"),0)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IFERROR(__xludf.DUMMYFUNCTION("IMPORTRANGE(""https://docs.google.com/spreadsheets/d/1SX6NBoVAgQJ6U1MVXOaj8PK2l7WJ3RER9xtqwdhxkhw/edit?usp=sharing"",""ลพบุรี!I419"")"),0)</f>
        <v>0</v>
      </c>
      <c r="J524" s="218">
        <f ca="1">IFERROR(__xludf.DUMMYFUNCTION("IMPORTRANGE(""https://docs.google.com/spreadsheets/d/1SX6NBoVAgQJ6U1MVXOaj8PK2l7WJ3RER9xtqwdhxkhw/edit?usp=sharing"",""ลพบุรี!J419"")"),0)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IFERROR(__xludf.DUMMYFUNCTION("IMPORTRANGE(""https://docs.google.com/spreadsheets/d/1SX6NBoVAgQJ6U1MVXOaj8PK2l7WJ3RER9xtqwdhxkhw/edit?usp=sharing"",""ลพบุรี!I420"")"),0)</f>
        <v>0</v>
      </c>
      <c r="J525" s="304">
        <f ca="1">IFERROR(__xludf.DUMMYFUNCTION("IMPORTRANGE(""https://docs.google.com/spreadsheets/d/1SX6NBoVAgQJ6U1MVXOaj8PK2l7WJ3RER9xtqwdhxkhw/edit?usp=sharing"",""ลพบุรี!J420"")"),0)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IFERROR(__xludf.DUMMYFUNCTION("IMPORTRANGE(""https://docs.google.com/spreadsheets/d/1SX6NBoVAgQJ6U1MVXOaj8PK2l7WJ3RER9xtqwdhxkhw/edit?usp=sharing"",""ลพบุรี!I421"")"),0)</f>
        <v>0</v>
      </c>
      <c r="J526" s="304">
        <f ca="1">IFERROR(__xludf.DUMMYFUNCTION("IMPORTRANGE(""https://docs.google.com/spreadsheets/d/1SX6NBoVAgQJ6U1MVXOaj8PK2l7WJ3RER9xtqwdhxkhw/edit?usp=sharing"",""ลพบุรี!J421"")"),0)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IFERROR(__xludf.DUMMYFUNCTION("IMPORTRANGE(""https://docs.google.com/spreadsheets/d/1SX6NBoVAgQJ6U1MVXOaj8PK2l7WJ3RER9xtqwdhxkhw/edit?usp=sharing"",""ลพบุรี!I422"")"),0)</f>
        <v>0</v>
      </c>
      <c r="J527" s="219">
        <f ca="1">IFERROR(__xludf.DUMMYFUNCTION("IMPORTRANGE(""https://docs.google.com/spreadsheets/d/1SX6NBoVAgQJ6U1MVXOaj8PK2l7WJ3RER9xtqwdhxkhw/edit?usp=sharing"",""ลพบุรี!J422"")"),0)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IFERROR(__xludf.DUMMYFUNCTION("IMPORTRANGE(""https://docs.google.com/spreadsheets/d/1SX6NBoVAgQJ6U1MVXOaj8PK2l7WJ3RER9xtqwdhxkhw/edit?usp=sharing"",""ลพบุรี!I423"")"),0)</f>
        <v>0</v>
      </c>
      <c r="J528" s="219">
        <f ca="1">IFERROR(__xludf.DUMMYFUNCTION("IMPORTRANGE(""https://docs.google.com/spreadsheets/d/1SX6NBoVAgQJ6U1MVXOaj8PK2l7WJ3RER9xtqwdhxkhw/edit?usp=sharing"",""ลพบุรี!J423"")"),0)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IFERROR(__xludf.DUMMYFUNCTION("IMPORTRANGE(""https://docs.google.com/spreadsheets/d/1SX6NBoVAgQJ6U1MVXOaj8PK2l7WJ3RER9xtqwdhxkhw/edit?usp=sharing"",""ลพบุรี!I424"")"),0)</f>
        <v>0</v>
      </c>
      <c r="J529" s="219">
        <f ca="1">IFERROR(__xludf.DUMMYFUNCTION("IMPORTRANGE(""https://docs.google.com/spreadsheets/d/1SX6NBoVAgQJ6U1MVXOaj8PK2l7WJ3RER9xtqwdhxkhw/edit?usp=sharing"",""ลพบุรี!J424"")"),0)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IFERROR(__xludf.DUMMYFUNCTION("IMPORTRANGE(""https://docs.google.com/spreadsheets/d/1SX6NBoVAgQJ6U1MVXOaj8PK2l7WJ3RER9xtqwdhxkhw/edit?usp=sharing"",""ลพบุรี!I425"")"),0)</f>
        <v>0</v>
      </c>
      <c r="J530" s="219">
        <f ca="1">IFERROR(__xludf.DUMMYFUNCTION("IMPORTRANGE(""https://docs.google.com/spreadsheets/d/1SX6NBoVAgQJ6U1MVXOaj8PK2l7WJ3RER9xtqwdhxkhw/edit?usp=sharing"",""ลพบุรี!J425"")"),0)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IFERROR(__xludf.DUMMYFUNCTION("IMPORTRANGE(""https://docs.google.com/spreadsheets/d/1SX6NBoVAgQJ6U1MVXOaj8PK2l7WJ3RER9xtqwdhxkhw/edit?usp=sharing"",""ลพบุรี!I426"")"),0)</f>
        <v>0</v>
      </c>
      <c r="J531" s="219">
        <f ca="1">IFERROR(__xludf.DUMMYFUNCTION("IMPORTRANGE(""https://docs.google.com/spreadsheets/d/1SX6NBoVAgQJ6U1MVXOaj8PK2l7WJ3RER9xtqwdhxkhw/edit?usp=sharing"",""ลพบุรี!J426"")"),0)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IFERROR(__xludf.DUMMYFUNCTION("IMPORTRANGE(""https://docs.google.com/spreadsheets/d/1SX6NBoVAgQJ6U1MVXOaj8PK2l7WJ3RER9xtqwdhxkhw/edit?usp=sharing"",""ลพบุรี!I427"")"),0)</f>
        <v>0</v>
      </c>
      <c r="J532" s="472">
        <f ca="1">IFERROR(__xludf.DUMMYFUNCTION("IMPORTRANGE(""https://docs.google.com/spreadsheets/d/1SX6NBoVAgQJ6U1MVXOaj8PK2l7WJ3RER9xtqwdhxkhw/edit?usp=sharing"",""ลพบุรี!J427"")"),0)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IFERROR(__xludf.DUMMYFUNCTION("IMPORTRANGE(""https://docs.google.com/spreadsheets/d/1SX6NBoVAgQJ6U1MVXOaj8PK2l7WJ3RER9xtqwdhxkhw/edit?usp=sharing"",""ลพบุรี!I428"")"),22)</f>
        <v>22</v>
      </c>
      <c r="J533" s="420">
        <f ca="1">IFERROR(__xludf.DUMMYFUNCTION("IMPORTRANGE(""https://docs.google.com/spreadsheets/d/1SX6NBoVAgQJ6U1MVXOaj8PK2l7WJ3RER9xtqwdhxkhw/edit?usp=sharing"",""ลพบุรี!J428"")"),22)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IFERROR(__xludf.DUMMYFUNCTION("IMPORTRANGE(""https://docs.google.com/spreadsheets/d/1SX6NBoVAgQJ6U1MVXOaj8PK2l7WJ3RER9xtqwdhxkhw/edit?usp=sharing"",""ลพบุรี!L428"")"),34340)</f>
        <v>34340</v>
      </c>
      <c r="M533" s="422"/>
      <c r="N533" s="422">
        <f ca="1">IFERROR(__xludf.DUMMYFUNCTION("IMPORTRANGE(""https://docs.google.com/spreadsheets/d/1SX6NBoVAgQJ6U1MVXOaj8PK2l7WJ3RER9xtqwdhxkhw/edit?usp=sharing"",""ลพบุรี!M428"")"),21220)</f>
        <v>21220</v>
      </c>
      <c r="O533" s="422">
        <f t="shared" ref="O533:O537" ca="1" si="118">+IF(L533&gt;0,N533*100/L533,0)</f>
        <v>61.793826441467679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IFERROR(__xludf.DUMMYFUNCTION("IMPORTRANGE(""https://docs.google.com/spreadsheets/d/1SX6NBoVAgQJ6U1MVXOaj8PK2l7WJ3RER9xtqwdhxkhw/edit?usp=sharing"",""ลพบุรี!L429"")"),0)</f>
        <v>0</v>
      </c>
      <c r="M534" s="196"/>
      <c r="N534" s="198">
        <f ca="1">IFERROR(__xludf.DUMMYFUNCTION("IMPORTRANGE(""https://docs.google.com/spreadsheets/d/1SX6NBoVAgQJ6U1MVXOaj8PK2l7WJ3RER9xtqwdhxkhw/edit?usp=sharing"",""ลพบุรี!M429"")"),0)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IFERROR(__xludf.DUMMYFUNCTION("IMPORTRANGE(""https://docs.google.com/spreadsheets/d/1SX6NBoVAgQJ6U1MVXOaj8PK2l7WJ3RER9xtqwdhxkhw/edit?usp=sharing"",""ลพบุรี!L430"")"),34340)</f>
        <v>34340</v>
      </c>
      <c r="M535" s="196"/>
      <c r="N535" s="198">
        <f ca="1">IFERROR(__xludf.DUMMYFUNCTION("IMPORTRANGE(""https://docs.google.com/spreadsheets/d/1SX6NBoVAgQJ6U1MVXOaj8PK2l7WJ3RER9xtqwdhxkhw/edit?usp=sharing"",""ลพบุรี!M430"")"),21220)</f>
        <v>21220</v>
      </c>
      <c r="O535" s="198">
        <f t="shared" ca="1" si="118"/>
        <v>61.793826441467679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IFERROR(__xludf.DUMMYFUNCTION("IMPORTRANGE(""https://docs.google.com/spreadsheets/d/1SX6NBoVAgQJ6U1MVXOaj8PK2l7WJ3RER9xtqwdhxkhw/edit?usp=sharing"",""ลพบุรี!L431"")"),0)</f>
        <v>0</v>
      </c>
      <c r="M536" s="198"/>
      <c r="N536" s="198">
        <f ca="1">IFERROR(__xludf.DUMMYFUNCTION("IMPORTRANGE(""https://docs.google.com/spreadsheets/d/1SX6NBoVAgQJ6U1MVXOaj8PK2l7WJ3RER9xtqwdhxkhw/edit?usp=sharing"",""ลพบุรี!M431"")"),0)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IFERROR(__xludf.DUMMYFUNCTION("IMPORTRANGE(""https://docs.google.com/spreadsheets/d/1SX6NBoVAgQJ6U1MVXOaj8PK2l7WJ3RER9xtqwdhxkhw/edit?usp=sharing"",""ลพบุรี!L432"")"),34340)</f>
        <v>34340</v>
      </c>
      <c r="M537" s="198"/>
      <c r="N537" s="198">
        <f ca="1">IFERROR(__xludf.DUMMYFUNCTION("IMPORTRANGE(""https://docs.google.com/spreadsheets/d/1SX6NBoVAgQJ6U1MVXOaj8PK2l7WJ3RER9xtqwdhxkhw/edit?usp=sharing"",""ลพบุรี!M432"")"),21220)</f>
        <v>21220</v>
      </c>
      <c r="O537" s="198">
        <f t="shared" ca="1" si="118"/>
        <v>61.793826441467679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IFERROR(__xludf.DUMMYFUNCTION("IMPORTRANGE(""https://docs.google.com/spreadsheets/d/1SX6NBoVAgQJ6U1MVXOaj8PK2l7WJ3RER9xtqwdhxkhw/edit?usp=sharing"",""ลพบุรี!M433"")"),18740)</f>
        <v>18740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IFERROR(__xludf.DUMMYFUNCTION("IMPORTRANGE(""https://docs.google.com/spreadsheets/d/1SX6NBoVAgQJ6U1MVXOaj8PK2l7WJ3RER9xtqwdhxkhw/edit?usp=sharing"",""ลพบุรี!M434"")"),0)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IFERROR(__xludf.DUMMYFUNCTION("IMPORTRANGE(""https://docs.google.com/spreadsheets/d/1SX6NBoVAgQJ6U1MVXOaj8PK2l7WJ3RER9xtqwdhxkhw/edit?usp=sharing"",""ลพบุรี!M435"")"),0)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IFERROR(__xludf.DUMMYFUNCTION("IMPORTRANGE(""https://docs.google.com/spreadsheets/d/1SX6NBoVAgQJ6U1MVXOaj8PK2l7WJ3RER9xtqwdhxkhw/edit?usp=sharing"",""ลพบุรี!M436"")"),2480)</f>
        <v>2480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IFERROR(__xludf.DUMMYFUNCTION("IMPORTRANGE(""https://docs.google.com/spreadsheets/d/1SX6NBoVAgQJ6U1MVXOaj8PK2l7WJ3RER9xtqwdhxkhw/edit?usp=sharing"",""ลพบุรี!J438"")"),0)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IFERROR(__xludf.DUMMYFUNCTION("IMPORTRANGE(""https://docs.google.com/spreadsheets/d/1SX6NBoVAgQJ6U1MVXOaj8PK2l7WJ3RER9xtqwdhxkhw/edit?usp=sharing"",""ลพบุรี!J439"")"),0)</f>
        <v>0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IFERROR(__xludf.DUMMYFUNCTION("IMPORTRANGE(""https://docs.google.com/spreadsheets/d/1SX6NBoVAgQJ6U1MVXOaj8PK2l7WJ3RER9xtqwdhxkhw/edit?usp=sharing"",""ลพบุรี!J440"")"),1)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IFERROR(__xludf.DUMMYFUNCTION("IMPORTRANGE(""https://docs.google.com/spreadsheets/d/1SX6NBoVAgQJ6U1MVXOaj8PK2l7WJ3RER9xtqwdhxkhw/edit?usp=sharing"",""ลพบุรี!J441"")"),0)</f>
        <v>0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IFERROR(__xludf.DUMMYFUNCTION("IMPORTRANGE(""https://docs.google.com/spreadsheets/d/1SX6NBoVAgQJ6U1MVXOaj8PK2l7WJ3RER9xtqwdhxkhw/edit?usp=sharing"",""ลพบุรี!I442"")"),22)</f>
        <v>22</v>
      </c>
      <c r="J547" s="219">
        <f ca="1">IFERROR(__xludf.DUMMYFUNCTION("IMPORTRANGE(""https://docs.google.com/spreadsheets/d/1SX6NBoVAgQJ6U1MVXOaj8PK2l7WJ3RER9xtqwdhxkhw/edit?usp=sharing"",""ลพบุรี!J442"")"),22)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IFERROR(__xludf.DUMMYFUNCTION("IMPORTRANGE(""https://docs.google.com/spreadsheets/d/1SX6NBoVAgQJ6U1MVXOaj8PK2l7WJ3RER9xtqwdhxkhw/edit?usp=sharing"",""ลพบุรี!J166"")"),0)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IFERROR(__xludf.DUMMYFUNCTION("IMPORTRANGE(""https://docs.google.com/spreadsheets/d/1SX6NBoVAgQJ6U1MVXOaj8PK2l7WJ3RER9xtqwdhxkhw/edit?usp=sharing"",""ลพบุรี!J444"")"),1)</f>
        <v>1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IFERROR(__xludf.DUMMYFUNCTION("IMPORTRANGE(""https://docs.google.com/spreadsheets/d/1SX6NBoVAgQJ6U1MVXOaj8PK2l7WJ3RER9xtqwdhxkhw/edit?usp=sharing"",""ลพบุรี!J445"")"),1)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IFERROR(__xludf.DUMMYFUNCTION("IMPORTRANGE(""https://docs.google.com/spreadsheets/d/1SX6NBoVAgQJ6U1MVXOaj8PK2l7WJ3RER9xtqwdhxkhw/edit?usp=sharing"",""ลพบุรี!I446"")"),0)</f>
        <v>0</v>
      </c>
      <c r="J551" s="420">
        <f ca="1">IFERROR(__xludf.DUMMYFUNCTION("IMPORTRANGE(""https://docs.google.com/spreadsheets/d/1SX6NBoVAgQJ6U1MVXOaj8PK2l7WJ3RER9xtqwdhxkhw/edit?usp=sharing"",""ลพบุรี!J446"")"),0)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IFERROR(__xludf.DUMMYFUNCTION("IMPORTRANGE(""https://docs.google.com/spreadsheets/d/1SX6NBoVAgQJ6U1MVXOaj8PK2l7WJ3RER9xtqwdhxkhw/edit?usp=sharing"",""ลพบุรี!L446"")"),0)</f>
        <v>0</v>
      </c>
      <c r="M551" s="422"/>
      <c r="N551" s="422">
        <f ca="1">IFERROR(__xludf.DUMMYFUNCTION("IMPORTRANGE(""https://docs.google.com/spreadsheets/d/1SX6NBoVAgQJ6U1MVXOaj8PK2l7WJ3RER9xtqwdhxkhw/edit?usp=sharing"",""ลพบุรี!M446"")"),0)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IFERROR(__xludf.DUMMYFUNCTION("IMPORTRANGE(""https://docs.google.com/spreadsheets/d/1SX6NBoVAgQJ6U1MVXOaj8PK2l7WJ3RER9xtqwdhxkhw/edit?usp=sharing"",""ลพบุรี!L447"")"),0)</f>
        <v>0</v>
      </c>
      <c r="M552" s="196"/>
      <c r="N552" s="198">
        <f ca="1">IFERROR(__xludf.DUMMYFUNCTION("IMPORTRANGE(""https://docs.google.com/spreadsheets/d/1SX6NBoVAgQJ6U1MVXOaj8PK2l7WJ3RER9xtqwdhxkhw/edit?usp=sharing"",""ลพบุรี!M447"")"),0)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IFERROR(__xludf.DUMMYFUNCTION("IMPORTRANGE(""https://docs.google.com/spreadsheets/d/1SX6NBoVAgQJ6U1MVXOaj8PK2l7WJ3RER9xtqwdhxkhw/edit?usp=sharing"",""ลพบุรี!L448"")"),0)</f>
        <v>0</v>
      </c>
      <c r="M553" s="196"/>
      <c r="N553" s="198">
        <f ca="1">IFERROR(__xludf.DUMMYFUNCTION("IMPORTRANGE(""https://docs.google.com/spreadsheets/d/1SX6NBoVAgQJ6U1MVXOaj8PK2l7WJ3RER9xtqwdhxkhw/edit?usp=sharing"",""ลพบุรี!M448"")"),0)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IFERROR(__xludf.DUMMYFUNCTION("IMPORTRANGE(""https://docs.google.com/spreadsheets/d/1SX6NBoVAgQJ6U1MVXOaj8PK2l7WJ3RER9xtqwdhxkhw/edit?usp=sharing"",""ลพบุรี!L449"")"),0)</f>
        <v>0</v>
      </c>
      <c r="M554" s="198"/>
      <c r="N554" s="198">
        <f ca="1">IFERROR(__xludf.DUMMYFUNCTION("IMPORTRANGE(""https://docs.google.com/spreadsheets/d/1SX6NBoVAgQJ6U1MVXOaj8PK2l7WJ3RER9xtqwdhxkhw/edit?usp=sharing"",""ลพบุรี!M449"")"),0)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IFERROR(__xludf.DUMMYFUNCTION("IMPORTRANGE(""https://docs.google.com/spreadsheets/d/1SX6NBoVAgQJ6U1MVXOaj8PK2l7WJ3RER9xtqwdhxkhw/edit?usp=sharing"",""ลพบุรี!L450"")"),0)</f>
        <v>0</v>
      </c>
      <c r="M555" s="198"/>
      <c r="N555" s="198">
        <f ca="1">IFERROR(__xludf.DUMMYFUNCTION("IMPORTRANGE(""https://docs.google.com/spreadsheets/d/1SX6NBoVAgQJ6U1MVXOaj8PK2l7WJ3RER9xtqwdhxkhw/edit?usp=sharing"",""ลพบุรี!M450"")"),0)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IFERROR(__xludf.DUMMYFUNCTION("IMPORTRANGE(""https://docs.google.com/spreadsheets/d/1SX6NBoVAgQJ6U1MVXOaj8PK2l7WJ3RER9xtqwdhxkhw/edit?usp=sharing"",""ลพบุรี!M451"")"),0)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IFERROR(__xludf.DUMMYFUNCTION("IMPORTRANGE(""https://docs.google.com/spreadsheets/d/1SX6NBoVAgQJ6U1MVXOaj8PK2l7WJ3RER9xtqwdhxkhw/edit?usp=sharing"",""ลพบุรี!M452"")"),0)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IFERROR(__xludf.DUMMYFUNCTION("IMPORTRANGE(""https://docs.google.com/spreadsheets/d/1SX6NBoVAgQJ6U1MVXOaj8PK2l7WJ3RER9xtqwdhxkhw/edit?usp=sharing"",""ลพบุรี!M453"")"),0)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IFERROR(__xludf.DUMMYFUNCTION("IMPORTRANGE(""https://docs.google.com/spreadsheets/d/1SX6NBoVAgQJ6U1MVXOaj8PK2l7WJ3RER9xtqwdhxkhw/edit?usp=sharing"",""ลพบุรี!M454"")"),0)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IFERROR(__xludf.DUMMYFUNCTION("IMPORTRANGE(""https://docs.google.com/spreadsheets/d/1SX6NBoVAgQJ6U1MVXOaj8PK2l7WJ3RER9xtqwdhxkhw/edit?usp=sharing"",""ลพบุรี!I455"")"),0)</f>
        <v>0</v>
      </c>
      <c r="J560" s="194">
        <f ca="1">IFERROR(__xludf.DUMMYFUNCTION("IMPORTRANGE(""https://docs.google.com/spreadsheets/d/1SX6NBoVAgQJ6U1MVXOaj8PK2l7WJ3RER9xtqwdhxkhw/edit?usp=sharing"",""ลพบุรี!J455"")"),0)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IFERROR(__xludf.DUMMYFUNCTION("IMPORTRANGE(""https://docs.google.com/spreadsheets/d/1SX6NBoVAgQJ6U1MVXOaj8PK2l7WJ3RER9xtqwdhxkhw/edit?usp=sharing"",""ลพบุรี!I456"")"),0)</f>
        <v>0</v>
      </c>
      <c r="J561" s="218">
        <f ca="1">IFERROR(__xludf.DUMMYFUNCTION("IMPORTRANGE(""https://docs.google.com/spreadsheets/d/1SX6NBoVAgQJ6U1MVXOaj8PK2l7WJ3RER9xtqwdhxkhw/edit?usp=sharing"",""ลพบุรี!J456"")"),0)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IFERROR(__xludf.DUMMYFUNCTION("IMPORTRANGE(""https://docs.google.com/spreadsheets/d/1SX6NBoVAgQJ6U1MVXOaj8PK2l7WJ3RER9xtqwdhxkhw/edit?usp=sharing"",""ลพบุรี!I457"")"),"")</f>
        <v/>
      </c>
      <c r="J562" s="218" t="str">
        <f ca="1">IFERROR(__xludf.DUMMYFUNCTION("IMPORTRANGE(""https://docs.google.com/spreadsheets/d/1SX6NBoVAgQJ6U1MVXOaj8PK2l7WJ3RER9xtqwdhxkhw/edit?usp=sharing"",""ลพบุรี!J457"")"),"")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IFERROR(__xludf.DUMMYFUNCTION("IMPORTRANGE(""https://docs.google.com/spreadsheets/d/1SX6NBoVAgQJ6U1MVXOaj8PK2l7WJ3RER9xtqwdhxkhw/edit?usp=sharing"",""ลพบุรี!I458"")"),"")</f>
        <v/>
      </c>
      <c r="J563" s="218" t="str">
        <f ca="1">IFERROR(__xludf.DUMMYFUNCTION("IMPORTRANGE(""https://docs.google.com/spreadsheets/d/1SX6NBoVAgQJ6U1MVXOaj8PK2l7WJ3RER9xtqwdhxkhw/edit?usp=sharing"",""ลพบุรี!J458"")"),"")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IFERROR(__xludf.DUMMYFUNCTION("IMPORTRANGE(""https://docs.google.com/spreadsheets/d/1SX6NBoVAgQJ6U1MVXOaj8PK2l7WJ3RER9xtqwdhxkhw/edit?usp=sharing"",""ลพบุรี!I459"")"),1350)</f>
        <v>1350</v>
      </c>
      <c r="J564" s="387">
        <f ca="1">IFERROR(__xludf.DUMMYFUNCTION("IMPORTRANGE(""https://docs.google.com/spreadsheets/d/1SX6NBoVAgQJ6U1MVXOaj8PK2l7WJ3RER9xtqwdhxkhw/edit?usp=sharing"",""ลพบุรี!J459"")"),0)</f>
        <v>0</v>
      </c>
      <c r="K564" s="388">
        <f t="shared" ca="1" si="121"/>
        <v>0</v>
      </c>
      <c r="L564" s="389">
        <f ca="1">IFERROR(__xludf.DUMMYFUNCTION("IMPORTRANGE(""https://docs.google.com/spreadsheets/d/1SX6NBoVAgQJ6U1MVXOaj8PK2l7WJ3RER9xtqwdhxkhw/edit?usp=sharing"",""ลพบุรี!L459"")"),127680)</f>
        <v>127680</v>
      </c>
      <c r="M564" s="389"/>
      <c r="N564" s="389">
        <f ca="1">IFERROR(__xludf.DUMMYFUNCTION("IMPORTRANGE(""https://docs.google.com/spreadsheets/d/1SX6NBoVAgQJ6U1MVXOaj8PK2l7WJ3RER9xtqwdhxkhw/edit?usp=sharing"",""ลพบุรี!M459"")"),0)</f>
        <v>0</v>
      </c>
      <c r="O564" s="389">
        <f t="shared" ref="O564:O568" ca="1" si="122">+IF(L564&gt;0,N564*100/L564,0)</f>
        <v>0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IFERROR(__xludf.DUMMYFUNCTION("IMPORTRANGE(""https://docs.google.com/spreadsheets/d/1SX6NBoVAgQJ6U1MVXOaj8PK2l7WJ3RER9xtqwdhxkhw/edit?usp=sharing"",""ลพบุรี!L460"")"),0)</f>
        <v>0</v>
      </c>
      <c r="M565" s="196"/>
      <c r="N565" s="198">
        <f ca="1">IFERROR(__xludf.DUMMYFUNCTION("IMPORTRANGE(""https://docs.google.com/spreadsheets/d/1SX6NBoVAgQJ6U1MVXOaj8PK2l7WJ3RER9xtqwdhxkhw/edit?usp=sharing"",""ลพบุรี!M460"")"),0)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IFERROR(__xludf.DUMMYFUNCTION("IMPORTRANGE(""https://docs.google.com/spreadsheets/d/1SX6NBoVAgQJ6U1MVXOaj8PK2l7WJ3RER9xtqwdhxkhw/edit?usp=sharing"",""ลพบุรี!L461"")"),127680)</f>
        <v>127680</v>
      </c>
      <c r="M566" s="196"/>
      <c r="N566" s="198">
        <f ca="1">IFERROR(__xludf.DUMMYFUNCTION("IMPORTRANGE(""https://docs.google.com/spreadsheets/d/1SX6NBoVAgQJ6U1MVXOaj8PK2l7WJ3RER9xtqwdhxkhw/edit?usp=sharing"",""ลพบุรี!M461"")"),0)</f>
        <v>0</v>
      </c>
      <c r="O566" s="198">
        <f t="shared" ca="1" si="122"/>
        <v>0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IFERROR(__xludf.DUMMYFUNCTION("IMPORTRANGE(""https://docs.google.com/spreadsheets/d/1SX6NBoVAgQJ6U1MVXOaj8PK2l7WJ3RER9xtqwdhxkhw/edit?usp=sharing"",""ลพบุรี!L462"")"),0)</f>
        <v>0</v>
      </c>
      <c r="M567" s="198"/>
      <c r="N567" s="198">
        <f ca="1">IFERROR(__xludf.DUMMYFUNCTION("IMPORTRANGE(""https://docs.google.com/spreadsheets/d/1SX6NBoVAgQJ6U1MVXOaj8PK2l7WJ3RER9xtqwdhxkhw/edit?usp=sharing"",""ลพบุรี!M462"")"),0)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IFERROR(__xludf.DUMMYFUNCTION("IMPORTRANGE(""https://docs.google.com/spreadsheets/d/1SX6NBoVAgQJ6U1MVXOaj8PK2l7WJ3RER9xtqwdhxkhw/edit?usp=sharing"",""ลพบุรี!L463"")"),127680)</f>
        <v>127680</v>
      </c>
      <c r="M568" s="198"/>
      <c r="N568" s="198">
        <f ca="1">IFERROR(__xludf.DUMMYFUNCTION("IMPORTRANGE(""https://docs.google.com/spreadsheets/d/1SX6NBoVAgQJ6U1MVXOaj8PK2l7WJ3RER9xtqwdhxkhw/edit?usp=sharing"",""ลพบุรี!M463"")"),0)</f>
        <v>0</v>
      </c>
      <c r="O568" s="198">
        <f t="shared" ca="1" si="122"/>
        <v>0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IFERROR(__xludf.DUMMYFUNCTION("IMPORTRANGE(""https://docs.google.com/spreadsheets/d/1SX6NBoVAgQJ6U1MVXOaj8PK2l7WJ3RER9xtqwdhxkhw/edit?usp=sharing"",""ลพบุรี!M464"")"),0)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IFERROR(__xludf.DUMMYFUNCTION("IMPORTRANGE(""https://docs.google.com/spreadsheets/d/1SX6NBoVAgQJ6U1MVXOaj8PK2l7WJ3RER9xtqwdhxkhw/edit?usp=sharing"",""ลพบุรี!M465"")"),0)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IFERROR(__xludf.DUMMYFUNCTION("IMPORTRANGE(""https://docs.google.com/spreadsheets/d/1SX6NBoVAgQJ6U1MVXOaj8PK2l7WJ3RER9xtqwdhxkhw/edit?usp=sharing"",""ลพบุรี!M466"")"),0)</f>
        <v>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IFERROR(__xludf.DUMMYFUNCTION("IMPORTRANGE(""https://docs.google.com/spreadsheets/d/1SX6NBoVAgQJ6U1MVXOaj8PK2l7WJ3RER9xtqwdhxkhw/edit?usp=sharing"",""ลพบุรี!M467"")"),0)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IFERROR(__xludf.DUMMYFUNCTION("IMPORTRANGE(""https://docs.google.com/spreadsheets/d/1SX6NBoVAgQJ6U1MVXOaj8PK2l7WJ3RER9xtqwdhxkhw/edit?usp=sharing"",""ลพบุรี!I468"")"),1350)</f>
        <v>1350</v>
      </c>
      <c r="J573" s="428">
        <f ca="1">IFERROR(__xludf.DUMMYFUNCTION("IMPORTRANGE(""https://docs.google.com/spreadsheets/d/1SX6NBoVAgQJ6U1MVXOaj8PK2l7WJ3RER9xtqwdhxkhw/edit?usp=sharing"",""ลพบุรี!J468"")"),0)</f>
        <v>0</v>
      </c>
      <c r="K573" s="231">
        <f ca="1">IF(I573&gt;0,J573*100/I573,0)</f>
        <v>0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IFERROR(__xludf.DUMMYFUNCTION("IMPORTRANGE(""https://docs.google.com/spreadsheets/d/1SX6NBoVAgQJ6U1MVXOaj8PK2l7WJ3RER9xtqwdhxkhw/edit?usp=sharing"",""ลพบุรี!I470"")"),0)</f>
        <v>0</v>
      </c>
      <c r="J575" s="219">
        <f ca="1">IFERROR(__xludf.DUMMYFUNCTION("IMPORTRANGE(""https://docs.google.com/spreadsheets/d/1SX6NBoVAgQJ6U1MVXOaj8PK2l7WJ3RER9xtqwdhxkhw/edit?usp=sharing"",""ลพบุรี!J470"")"),0)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IFERROR(__xludf.DUMMYFUNCTION("IMPORTRANGE(""https://docs.google.com/spreadsheets/d/1SX6NBoVAgQJ6U1MVXOaj8PK2l7WJ3RER9xtqwdhxkhw/edit?usp=sharing"",""ลพบุรี!I471"")"),0)</f>
        <v>0</v>
      </c>
      <c r="J576" s="219">
        <f ca="1">IFERROR(__xludf.DUMMYFUNCTION("IMPORTRANGE(""https://docs.google.com/spreadsheets/d/1SX6NBoVAgQJ6U1MVXOaj8PK2l7WJ3RER9xtqwdhxkhw/edit?usp=sharing"",""ลพบุรี!J471"")"),0)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IFERROR(__xludf.DUMMYFUNCTION("IMPORTRANGE(""https://docs.google.com/spreadsheets/d/1SX6NBoVAgQJ6U1MVXOaj8PK2l7WJ3RER9xtqwdhxkhw/edit?usp=sharing"",""ลพบุรี!I472"")"),0)</f>
        <v>0</v>
      </c>
      <c r="J577" s="219">
        <f ca="1">IFERROR(__xludf.DUMMYFUNCTION("IMPORTRANGE(""https://docs.google.com/spreadsheets/d/1SX6NBoVAgQJ6U1MVXOaj8PK2l7WJ3RER9xtqwdhxkhw/edit?usp=sharing"",""ลพบุรี!J472"")"),0)</f>
        <v>0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IFERROR(__xludf.DUMMYFUNCTION("IMPORTRANGE(""https://docs.google.com/spreadsheets/d/1SX6NBoVAgQJ6U1MVXOaj8PK2l7WJ3RER9xtqwdhxkhw/edit?usp=sharing"",""ลพบุรี!I473"")"),0)</f>
        <v>0</v>
      </c>
      <c r="J578" s="219">
        <f ca="1">IFERROR(__xludf.DUMMYFUNCTION("IMPORTRANGE(""https://docs.google.com/spreadsheets/d/1SX6NBoVAgQJ6U1MVXOaj8PK2l7WJ3RER9xtqwdhxkhw/edit?usp=sharing"",""ลพบุรี!J473"")"),0)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IFERROR(__xludf.DUMMYFUNCTION("IMPORTRANGE(""https://docs.google.com/spreadsheets/d/1SX6NBoVAgQJ6U1MVXOaj8PK2l7WJ3RER9xtqwdhxkhw/edit?usp=sharing"",""ลพบุรี!I474"")"),0)</f>
        <v>0</v>
      </c>
      <c r="J579" s="219">
        <f ca="1">IFERROR(__xludf.DUMMYFUNCTION("IMPORTRANGE(""https://docs.google.com/spreadsheets/d/1SX6NBoVAgQJ6U1MVXOaj8PK2l7WJ3RER9xtqwdhxkhw/edit?usp=sharing"",""ลพบุรี!J474"")"),0)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IFERROR(__xludf.DUMMYFUNCTION("IMPORTRANGE(""https://docs.google.com/spreadsheets/d/1SX6NBoVAgQJ6U1MVXOaj8PK2l7WJ3RER9xtqwdhxkhw/edit?usp=sharing"",""ลพบุรี!I475"")"),0)</f>
        <v>0</v>
      </c>
      <c r="J580" s="387">
        <f ca="1">IFERROR(__xludf.DUMMYFUNCTION("IMPORTRANGE(""https://docs.google.com/spreadsheets/d/1SX6NBoVAgQJ6U1MVXOaj8PK2l7WJ3RER9xtqwdhxkhw/edit?usp=sharing"",""ลพบุรี!J475"")"),2)</f>
        <v>2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IFERROR(__xludf.DUMMYFUNCTION("IMPORTRANGE(""https://docs.google.com/spreadsheets/d/1SX6NBoVAgQJ6U1MVXOaj8PK2l7WJ3RER9xtqwdhxkhw/edit?usp=sharing"",""ลพบุรี!L475"")"),0)</f>
        <v>0</v>
      </c>
      <c r="M580" s="389"/>
      <c r="N580" s="389">
        <f ca="1">IFERROR(__xludf.DUMMYFUNCTION("IMPORTRANGE(""https://docs.google.com/spreadsheets/d/1SX6NBoVAgQJ6U1MVXOaj8PK2l7WJ3RER9xtqwdhxkhw/edit?usp=sharing"",""ลพบุรี!M475"")"),0)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IFERROR(__xludf.DUMMYFUNCTION("IMPORTRANGE(""https://docs.google.com/spreadsheets/d/1SX6NBoVAgQJ6U1MVXOaj8PK2l7WJ3RER9xtqwdhxkhw/edit?usp=sharing"",""ลพบุรี!L476"")"),0)</f>
        <v>0</v>
      </c>
      <c r="M581" s="196"/>
      <c r="N581" s="198">
        <f ca="1">IFERROR(__xludf.DUMMYFUNCTION("IMPORTRANGE(""https://docs.google.com/spreadsheets/d/1SX6NBoVAgQJ6U1MVXOaj8PK2l7WJ3RER9xtqwdhxkhw/edit?usp=sharing"",""ลพบุรี!M476"")"),0)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IFERROR(__xludf.DUMMYFUNCTION("IMPORTRANGE(""https://docs.google.com/spreadsheets/d/1SX6NBoVAgQJ6U1MVXOaj8PK2l7WJ3RER9xtqwdhxkhw/edit?usp=sharing"",""ลพบุรี!L477"")"),0)</f>
        <v>0</v>
      </c>
      <c r="M582" s="196"/>
      <c r="N582" s="198">
        <f ca="1">IFERROR(__xludf.DUMMYFUNCTION("IMPORTRANGE(""https://docs.google.com/spreadsheets/d/1SX6NBoVAgQJ6U1MVXOaj8PK2l7WJ3RER9xtqwdhxkhw/edit?usp=sharing"",""ลพบุรี!M477"")"),0)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IFERROR(__xludf.DUMMYFUNCTION("IMPORTRANGE(""https://docs.google.com/spreadsheets/d/1SX6NBoVAgQJ6U1MVXOaj8PK2l7WJ3RER9xtqwdhxkhw/edit?usp=sharing"",""ลพบุรี!L478"")"),0)</f>
        <v>0</v>
      </c>
      <c r="M583" s="198"/>
      <c r="N583" s="198">
        <f ca="1">IFERROR(__xludf.DUMMYFUNCTION("IMPORTRANGE(""https://docs.google.com/spreadsheets/d/1SX6NBoVAgQJ6U1MVXOaj8PK2l7WJ3RER9xtqwdhxkhw/edit?usp=sharing"",""ลพบุรี!M478"")"),0)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IFERROR(__xludf.DUMMYFUNCTION("IMPORTRANGE(""https://docs.google.com/spreadsheets/d/1SX6NBoVAgQJ6U1MVXOaj8PK2l7WJ3RER9xtqwdhxkhw/edit?usp=sharing"",""ลพบุรี!L479"")"),0)</f>
        <v>0</v>
      </c>
      <c r="M584" s="198"/>
      <c r="N584" s="198">
        <f ca="1">IFERROR(__xludf.DUMMYFUNCTION("IMPORTRANGE(""https://docs.google.com/spreadsheets/d/1SX6NBoVAgQJ6U1MVXOaj8PK2l7WJ3RER9xtqwdhxkhw/edit?usp=sharing"",""ลพบุรี!M479"")"),0)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IFERROR(__xludf.DUMMYFUNCTION("IMPORTRANGE(""https://docs.google.com/spreadsheets/d/1SX6NBoVAgQJ6U1MVXOaj8PK2l7WJ3RER9xtqwdhxkhw/edit?usp=sharing"",""ลพบุรี!M480"")"),0)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IFERROR(__xludf.DUMMYFUNCTION("IMPORTRANGE(""https://docs.google.com/spreadsheets/d/1SX6NBoVAgQJ6U1MVXOaj8PK2l7WJ3RER9xtqwdhxkhw/edit?usp=sharing"",""ลพบุรี!M481"")"),0)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IFERROR(__xludf.DUMMYFUNCTION("IMPORTRANGE(""https://docs.google.com/spreadsheets/d/1SX6NBoVAgQJ6U1MVXOaj8PK2l7WJ3RER9xtqwdhxkhw/edit?usp=sharing"",""ลพบุรี!M482"")"),0)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IFERROR(__xludf.DUMMYFUNCTION("IMPORTRANGE(""https://docs.google.com/spreadsheets/d/1SX6NBoVAgQJ6U1MVXOaj8PK2l7WJ3RER9xtqwdhxkhw/edit?usp=sharing"",""ลพบุรี!M483"")"),0)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IFERROR(__xludf.DUMMYFUNCTION("IMPORTRANGE(""https://docs.google.com/spreadsheets/d/1SX6NBoVAgQJ6U1MVXOaj8PK2l7WJ3RER9xtqwdhxkhw/edit?usp=sharing"",""ลพบุรี!I484"")"),0)</f>
        <v>0</v>
      </c>
      <c r="J589" s="218">
        <f ca="1">IFERROR(__xludf.DUMMYFUNCTION("IMPORTRANGE(""https://docs.google.com/spreadsheets/d/1SX6NBoVAgQJ6U1MVXOaj8PK2l7WJ3RER9xtqwdhxkhw/edit?usp=sharing"",""ลพบุรี!J484"")"),0)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IFERROR(__xludf.DUMMYFUNCTION("IMPORTRANGE(""https://docs.google.com/spreadsheets/d/1SX6NBoVAgQJ6U1MVXOaj8PK2l7WJ3RER9xtqwdhxkhw/edit?usp=sharing"",""ลพบุรี!I485"")"),0)</f>
        <v>0</v>
      </c>
      <c r="J590" s="218">
        <f ca="1">IFERROR(__xludf.DUMMYFUNCTION("IMPORTRANGE(""https://docs.google.com/spreadsheets/d/1SX6NBoVAgQJ6U1MVXOaj8PK2l7WJ3RER9xtqwdhxkhw/edit?usp=sharing"",""ลพบุรี!J485"")"),0)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IFERROR(__xludf.DUMMYFUNCTION("IMPORTRANGE(""https://docs.google.com/spreadsheets/d/1SX6NBoVAgQJ6U1MVXOaj8PK2l7WJ3RER9xtqwdhxkhw/edit?usp=sharing"",""ลพบุรี!I486"")"),0)</f>
        <v>0</v>
      </c>
      <c r="J591" s="218">
        <f ca="1">IFERROR(__xludf.DUMMYFUNCTION("IMPORTRANGE(""https://docs.google.com/spreadsheets/d/1SX6NBoVAgQJ6U1MVXOaj8PK2l7WJ3RER9xtqwdhxkhw/edit?usp=sharing"",""ลพบุรี!J486"")"),4)</f>
        <v>4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IFERROR(__xludf.DUMMYFUNCTION("IMPORTRANGE(""https://docs.google.com/spreadsheets/d/1SX6NBoVAgQJ6U1MVXOaj8PK2l7WJ3RER9xtqwdhxkhw/edit?usp=sharing"",""ลพบุรี!I487"")"),0)</f>
        <v>0</v>
      </c>
      <c r="J592" s="218">
        <f ca="1">IFERROR(__xludf.DUMMYFUNCTION("IMPORTRANGE(""https://docs.google.com/spreadsheets/d/1SX6NBoVAgQJ6U1MVXOaj8PK2l7WJ3RER9xtqwdhxkhw/edit?usp=sharing"",""ลพบุรี!J487"")"),1.29)</f>
        <v>1.29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IFERROR(__xludf.DUMMYFUNCTION("IMPORTRANGE(""https://docs.google.com/spreadsheets/d/1SX6NBoVAgQJ6U1MVXOaj8PK2l7WJ3RER9xtqwdhxkhw/edit?usp=sharing"",""ลพบุรี!I488"")"),0)</f>
        <v>0</v>
      </c>
      <c r="J593" s="218">
        <f ca="1">IFERROR(__xludf.DUMMYFUNCTION("IMPORTRANGE(""https://docs.google.com/spreadsheets/d/1SX6NBoVAgQJ6U1MVXOaj8PK2l7WJ3RER9xtqwdhxkhw/edit?usp=sharing"",""ลพบุรี!J488"")"),0)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IFERROR(__xludf.DUMMYFUNCTION("IMPORTRANGE(""https://docs.google.com/spreadsheets/d/1SX6NBoVAgQJ6U1MVXOaj8PK2l7WJ3RER9xtqwdhxkhw/edit?usp=sharing"",""ลพบุรี!I489"")"),0)</f>
        <v>0</v>
      </c>
      <c r="J594" s="218">
        <f ca="1">IFERROR(__xludf.DUMMYFUNCTION("IMPORTRANGE(""https://docs.google.com/spreadsheets/d/1SX6NBoVAgQJ6U1MVXOaj8PK2l7WJ3RER9xtqwdhxkhw/edit?usp=sharing"",""ลพบุรี!J489"")"),0)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IFERROR(__xludf.DUMMYFUNCTION("IMPORTRANGE(""https://docs.google.com/spreadsheets/d/1SX6NBoVAgQJ6U1MVXOaj8PK2l7WJ3RER9xtqwdhxkhw/edit?usp=sharing"",""ลพบุรี!I490"")"),0)</f>
        <v>0</v>
      </c>
      <c r="J595" s="218">
        <f ca="1">IFERROR(__xludf.DUMMYFUNCTION("IMPORTRANGE(""https://docs.google.com/spreadsheets/d/1SX6NBoVAgQJ6U1MVXOaj8PK2l7WJ3RER9xtqwdhxkhw/edit?usp=sharing"",""ลพบุรี!J490"")"),2)</f>
        <v>2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IFERROR(__xludf.DUMMYFUNCTION("IMPORTRANGE(""https://docs.google.com/spreadsheets/d/1SX6NBoVAgQJ6U1MVXOaj8PK2l7WJ3RER9xtqwdhxkhw/edit?usp=sharing"",""ลพบุรี!I491"")"),0)</f>
        <v>0</v>
      </c>
      <c r="J596" s="265">
        <f ca="1">IFERROR(__xludf.DUMMYFUNCTION("IMPORTRANGE(""https://docs.google.com/spreadsheets/d/1SX6NBoVAgQJ6U1MVXOaj8PK2l7WJ3RER9xtqwdhxkhw/edit?usp=sharing"",""ลพบุรี!J491"")"),0.92)</f>
        <v>0.92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IFERROR(__xludf.DUMMYFUNCTION("IMPORTRANGE(""https://docs.google.com/spreadsheets/d/1SX6NBoVAgQJ6U1MVXOaj8PK2l7WJ3RER9xtqwdhxkhw/edit?usp=sharing"",""ลพบุรี!I492"")"),100)</f>
        <v>100</v>
      </c>
      <c r="J597" s="491">
        <f ca="1">IFERROR(__xludf.DUMMYFUNCTION("IMPORTRANGE(""https://docs.google.com/spreadsheets/d/1SX6NBoVAgQJ6U1MVXOaj8PK2l7WJ3RER9xtqwdhxkhw/edit?usp=sharing"",""ลพบุรี!J492"")"),0)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IFERROR(__xludf.DUMMYFUNCTION("IMPORTRANGE(""https://docs.google.com/spreadsheets/d/1SX6NBoVAgQJ6U1MVXOaj8PK2l7WJ3RER9xtqwdhxkhw/edit?usp=sharing"",""ลพบุรี!L492"")"),8900)</f>
        <v>8900</v>
      </c>
      <c r="M597" s="422"/>
      <c r="N597" s="422">
        <f ca="1">IFERROR(__xludf.DUMMYFUNCTION("IMPORTRANGE(""https://docs.google.com/spreadsheets/d/1SX6NBoVAgQJ6U1MVXOaj8PK2l7WJ3RER9xtqwdhxkhw/edit?usp=sharing"",""ลพบุรี!M492"")"),0)</f>
        <v>0</v>
      </c>
      <c r="O597" s="422">
        <f t="shared" ref="O597:O601" ca="1" si="126">+IF(L597&gt;0,N597*100/L597,0)</f>
        <v>0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IFERROR(__xludf.DUMMYFUNCTION("IMPORTRANGE(""https://docs.google.com/spreadsheets/d/1SX6NBoVAgQJ6U1MVXOaj8PK2l7WJ3RER9xtqwdhxkhw/edit?usp=sharing"",""ลพบุรี!L493"")"),0)</f>
        <v>0</v>
      </c>
      <c r="M598" s="196"/>
      <c r="N598" s="198">
        <f ca="1">IFERROR(__xludf.DUMMYFUNCTION("IMPORTRANGE(""https://docs.google.com/spreadsheets/d/1SX6NBoVAgQJ6U1MVXOaj8PK2l7WJ3RER9xtqwdhxkhw/edit?usp=sharing"",""ลพบุรี!M493"")"),0)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IFERROR(__xludf.DUMMYFUNCTION("IMPORTRANGE(""https://docs.google.com/spreadsheets/d/1SX6NBoVAgQJ6U1MVXOaj8PK2l7WJ3RER9xtqwdhxkhw/edit?usp=sharing"",""ลพบุรี!L494"")"),8900)</f>
        <v>8900</v>
      </c>
      <c r="M599" s="196"/>
      <c r="N599" s="198">
        <f ca="1">IFERROR(__xludf.DUMMYFUNCTION("IMPORTRANGE(""https://docs.google.com/spreadsheets/d/1SX6NBoVAgQJ6U1MVXOaj8PK2l7WJ3RER9xtqwdhxkhw/edit?usp=sharing"",""ลพบุรี!M494"")"),0)</f>
        <v>0</v>
      </c>
      <c r="O599" s="198">
        <f t="shared" ca="1" si="126"/>
        <v>0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IFERROR(__xludf.DUMMYFUNCTION("IMPORTRANGE(""https://docs.google.com/spreadsheets/d/1SX6NBoVAgQJ6U1MVXOaj8PK2l7WJ3RER9xtqwdhxkhw/edit?usp=sharing"",""ลพบุรี!L495"")"),0)</f>
        <v>0</v>
      </c>
      <c r="M600" s="198"/>
      <c r="N600" s="198">
        <f ca="1">IFERROR(__xludf.DUMMYFUNCTION("IMPORTRANGE(""https://docs.google.com/spreadsheets/d/1SX6NBoVAgQJ6U1MVXOaj8PK2l7WJ3RER9xtqwdhxkhw/edit?usp=sharing"",""ลพบุรี!M495"")"),0)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IFERROR(__xludf.DUMMYFUNCTION("IMPORTRANGE(""https://docs.google.com/spreadsheets/d/1SX6NBoVAgQJ6U1MVXOaj8PK2l7WJ3RER9xtqwdhxkhw/edit?usp=sharing"",""ลพบุรี!L496"")"),8900)</f>
        <v>8900</v>
      </c>
      <c r="M601" s="198"/>
      <c r="N601" s="198">
        <f ca="1">IFERROR(__xludf.DUMMYFUNCTION("IMPORTRANGE(""https://docs.google.com/spreadsheets/d/1SX6NBoVAgQJ6U1MVXOaj8PK2l7WJ3RER9xtqwdhxkhw/edit?usp=sharing"",""ลพบุรี!M496"")"),0)</f>
        <v>0</v>
      </c>
      <c r="O601" s="198">
        <f t="shared" ca="1" si="126"/>
        <v>0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IFERROR(__xludf.DUMMYFUNCTION("IMPORTRANGE(""https://docs.google.com/spreadsheets/d/1SX6NBoVAgQJ6U1MVXOaj8PK2l7WJ3RER9xtqwdhxkhw/edit?usp=sharing"",""ลพบุรี!M497"")"),0)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IFERROR(__xludf.DUMMYFUNCTION("IMPORTRANGE(""https://docs.google.com/spreadsheets/d/1SX6NBoVAgQJ6U1MVXOaj8PK2l7WJ3RER9xtqwdhxkhw/edit?usp=sharing"",""ลพบุรี!M498"")"),0)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IFERROR(__xludf.DUMMYFUNCTION("IMPORTRANGE(""https://docs.google.com/spreadsheets/d/1SX6NBoVAgQJ6U1MVXOaj8PK2l7WJ3RER9xtqwdhxkhw/edit?usp=sharing"",""ลพบุรี!M499"")"),0)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IFERROR(__xludf.DUMMYFUNCTION("IMPORTRANGE(""https://docs.google.com/spreadsheets/d/1SX6NBoVAgQJ6U1MVXOaj8PK2l7WJ3RER9xtqwdhxkhw/edit?usp=sharing"",""ลพบุรี!M500"")"),0)</f>
        <v>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IFERROR(__xludf.DUMMYFUNCTION("IMPORTRANGE(""https://docs.google.com/spreadsheets/d/1SX6NBoVAgQJ6U1MVXOaj8PK2l7WJ3RER9xtqwdhxkhw/edit?usp=sharing"",""ลพบุรี!J502"")"),0)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IFERROR(__xludf.DUMMYFUNCTION("IMPORTRANGE(""https://docs.google.com/spreadsheets/d/1SX6NBoVAgQJ6U1MVXOaj8PK2l7WJ3RER9xtqwdhxkhw/edit?usp=sharing"",""ลพบุรี!J503"")"),0)</f>
        <v>0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IFERROR(__xludf.DUMMYFUNCTION("IMPORTRANGE(""https://docs.google.com/spreadsheets/d/1SX6NBoVAgQJ6U1MVXOaj8PK2l7WJ3RER9xtqwdhxkhw/edit?usp=sharing"",""ลพบุรี!J166"")"),0)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IFERROR(__xludf.DUMMYFUNCTION("IMPORTRANGE(""https://docs.google.com/spreadsheets/d/1SX6NBoVAgQJ6U1MVXOaj8PK2l7WJ3RER9xtqwdhxkhw/edit?usp=sharing"",""ลพบุรี!J166"")"),0)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IFERROR(__xludf.DUMMYFUNCTION("IMPORTRANGE(""https://docs.google.com/spreadsheets/d/1SX6NBoVAgQJ6U1MVXOaj8PK2l7WJ3RER9xtqwdhxkhw/edit?usp=sharing"",""ลพบุรี!I506"")"),100)</f>
        <v>100</v>
      </c>
      <c r="J611" s="194">
        <f ca="1">IFERROR(__xludf.DUMMYFUNCTION("IMPORTRANGE(""https://docs.google.com/spreadsheets/d/1SX6NBoVAgQJ6U1MVXOaj8PK2l7WJ3RER9xtqwdhxkhw/edit?usp=sharing"",""ลพบุรี!J506"")"),0)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IFERROR(__xludf.DUMMYFUNCTION("IMPORTRANGE(""https://docs.google.com/spreadsheets/d/1SX6NBoVAgQJ6U1MVXOaj8PK2l7WJ3RER9xtqwdhxkhw/edit?usp=sharing"",""ลพบุรี!I507"")"),0)</f>
        <v>0</v>
      </c>
      <c r="J612" s="219">
        <f ca="1">IFERROR(__xludf.DUMMYFUNCTION("IMPORTRANGE(""https://docs.google.com/spreadsheets/d/1SX6NBoVAgQJ6U1MVXOaj8PK2l7WJ3RER9xtqwdhxkhw/edit?usp=sharing"",""ลพบุรี!J507"")"),0)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IFERROR(__xludf.DUMMYFUNCTION("IMPORTRANGE(""https://docs.google.com/spreadsheets/d/1SX6NBoVAgQJ6U1MVXOaj8PK2l7WJ3RER9xtqwdhxkhw/edit?usp=sharing"",""ลพบุรี!I508"")"),0)</f>
        <v>0</v>
      </c>
      <c r="J613" s="219">
        <f ca="1">IFERROR(__xludf.DUMMYFUNCTION("IMPORTRANGE(""https://docs.google.com/spreadsheets/d/1SX6NBoVAgQJ6U1MVXOaj8PK2l7WJ3RER9xtqwdhxkhw/edit?usp=sharing"",""ลพบุรี!J508"")"),0)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IFERROR(__xludf.DUMMYFUNCTION("IMPORTRANGE(""https://docs.google.com/spreadsheets/d/1SX6NBoVAgQJ6U1MVXOaj8PK2l7WJ3RER9xtqwdhxkhw/edit?usp=sharing"",""ลพบุรี!I509"")"),0)</f>
        <v>0</v>
      </c>
      <c r="J614" s="219">
        <f ca="1">IFERROR(__xludf.DUMMYFUNCTION("IMPORTRANGE(""https://docs.google.com/spreadsheets/d/1SX6NBoVAgQJ6U1MVXOaj8PK2l7WJ3RER9xtqwdhxkhw/edit?usp=sharing"",""ลพบุรี!J509"")"),0)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IFERROR(__xludf.DUMMYFUNCTION("IMPORTRANGE(""https://docs.google.com/spreadsheets/d/1SX6NBoVAgQJ6U1MVXOaj8PK2l7WJ3RER9xtqwdhxkhw/edit?usp=sharing"",""ลพบุรี!I510"")"),0)</f>
        <v>0</v>
      </c>
      <c r="J615" s="219">
        <f ca="1">IFERROR(__xludf.DUMMYFUNCTION("IMPORTRANGE(""https://docs.google.com/spreadsheets/d/1SX6NBoVAgQJ6U1MVXOaj8PK2l7WJ3RER9xtqwdhxkhw/edit?usp=sharing"",""ลพบุรี!J510"")"),0)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IFERROR(__xludf.DUMMYFUNCTION("IMPORTRANGE(""https://docs.google.com/spreadsheets/d/1SX6NBoVAgQJ6U1MVXOaj8PK2l7WJ3RER9xtqwdhxkhw/edit?usp=sharing"",""ลพบุรี!I511"")"),0)</f>
        <v>0</v>
      </c>
      <c r="J616" s="219">
        <f ca="1">IFERROR(__xludf.DUMMYFUNCTION("IMPORTRANGE(""https://docs.google.com/spreadsheets/d/1SX6NBoVAgQJ6U1MVXOaj8PK2l7WJ3RER9xtqwdhxkhw/edit?usp=sharing"",""ลพบุรี!J511"")"),0)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IFERROR(__xludf.DUMMYFUNCTION("IMPORTRANGE(""https://docs.google.com/spreadsheets/d/1SX6NBoVAgQJ6U1MVXOaj8PK2l7WJ3RER9xtqwdhxkhw/edit?usp=sharing"",""ลพบุรี!I512"")"),0)</f>
        <v>0</v>
      </c>
      <c r="J617" s="218">
        <f ca="1">IFERROR(__xludf.DUMMYFUNCTION("IMPORTRANGE(""https://docs.google.com/spreadsheets/d/1SX6NBoVAgQJ6U1MVXOaj8PK2l7WJ3RER9xtqwdhxkhw/edit?usp=sharing"",""ลพบุรี!J512"")"),0)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IFERROR(__xludf.DUMMYFUNCTION("IMPORTRANGE(""https://docs.google.com/spreadsheets/d/1SX6NBoVAgQJ6U1MVXOaj8PK2l7WJ3RER9xtqwdhxkhw/edit?usp=sharing"",""ลพบุรี!I513"")"),0)</f>
        <v>0</v>
      </c>
      <c r="J618" s="219">
        <f ca="1">IFERROR(__xludf.DUMMYFUNCTION("IMPORTRANGE(""https://docs.google.com/spreadsheets/d/1SX6NBoVAgQJ6U1MVXOaj8PK2l7WJ3RER9xtqwdhxkhw/edit?usp=sharing"",""ลพบุรี!J513"")"),0)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IFERROR(__xludf.DUMMYFUNCTION("IMPORTRANGE(""https://docs.google.com/spreadsheets/d/1SX6NBoVAgQJ6U1MVXOaj8PK2l7WJ3RER9xtqwdhxkhw/edit?usp=sharing"",""ลพบุรี!I514"")"),0)</f>
        <v>0</v>
      </c>
      <c r="J619" s="219">
        <f ca="1">IFERROR(__xludf.DUMMYFUNCTION("IMPORTRANGE(""https://docs.google.com/spreadsheets/d/1SX6NBoVAgQJ6U1MVXOaj8PK2l7WJ3RER9xtqwdhxkhw/edit?usp=sharing"",""ลพบุรี!J514"")"),0)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IFERROR(__xludf.DUMMYFUNCTION("IMPORTRANGE(""https://docs.google.com/spreadsheets/d/1SX6NBoVAgQJ6U1MVXOaj8PK2l7WJ3RER9xtqwdhxkhw/edit?usp=sharing"",""ลพบุรี!I515"")"),760)</f>
        <v>760</v>
      </c>
      <c r="J620" s="194">
        <f ca="1">IFERROR(__xludf.DUMMYFUNCTION("IMPORTRANGE(""https://docs.google.com/spreadsheets/d/1SX6NBoVAgQJ6U1MVXOaj8PK2l7WJ3RER9xtqwdhxkhw/edit?usp=sharing"",""ลพบุรี!J515"")"),0)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IFERROR(__xludf.DUMMYFUNCTION("IMPORTRANGE(""https://docs.google.com/spreadsheets/d/1SX6NBoVAgQJ6U1MVXOaj8PK2l7WJ3RER9xtqwdhxkhw/edit?usp=sharing"",""ลพบุรี!I516"")"),0)</f>
        <v>0</v>
      </c>
      <c r="J621" s="194">
        <f ca="1">IFERROR(__xludf.DUMMYFUNCTION("IMPORTRANGE(""https://docs.google.com/spreadsheets/d/1SX6NBoVAgQJ6U1MVXOaj8PK2l7WJ3RER9xtqwdhxkhw/edit?usp=sharing"",""ลพบุรี!J516"")"),0)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IFERROR(__xludf.DUMMYFUNCTION("IMPORTRANGE(""https://docs.google.com/spreadsheets/d/1SX6NBoVAgQJ6U1MVXOaj8PK2l7WJ3RER9xtqwdhxkhw/edit?usp=sharing"",""ลพบุรี!I517"")"),0)</f>
        <v>0</v>
      </c>
      <c r="J622" s="219">
        <f ca="1">IFERROR(__xludf.DUMMYFUNCTION("IMPORTRANGE(""https://docs.google.com/spreadsheets/d/1SX6NBoVAgQJ6U1MVXOaj8PK2l7WJ3RER9xtqwdhxkhw/edit?usp=sharing"",""ลพบุรี!J517"")"),0)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IFERROR(__xludf.DUMMYFUNCTION("IMPORTRANGE(""https://docs.google.com/spreadsheets/d/1SX6NBoVAgQJ6U1MVXOaj8PK2l7WJ3RER9xtqwdhxkhw/edit?usp=sharing"",""ลพบุรี!I518"")"),0)</f>
        <v>0</v>
      </c>
      <c r="J623" s="219">
        <f ca="1">IFERROR(__xludf.DUMMYFUNCTION("IMPORTRANGE(""https://docs.google.com/spreadsheets/d/1SX6NBoVAgQJ6U1MVXOaj8PK2l7WJ3RER9xtqwdhxkhw/edit?usp=sharing"",""ลพบุรี!J518"")"),0)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IFERROR(__xludf.DUMMYFUNCTION("IMPORTRANGE(""https://docs.google.com/spreadsheets/d/1SX6NBoVAgQJ6U1MVXOaj8PK2l7WJ3RER9xtqwdhxkhw/edit?usp=sharing"",""ลพบุรี!I519"")"),0)</f>
        <v>0</v>
      </c>
      <c r="J624" s="218">
        <f ca="1">IFERROR(__xludf.DUMMYFUNCTION("IMPORTRANGE(""https://docs.google.com/spreadsheets/d/1SX6NBoVAgQJ6U1MVXOaj8PK2l7WJ3RER9xtqwdhxkhw/edit?usp=sharing"",""ลพบุรี!J519"")"),0)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IFERROR(__xludf.DUMMYFUNCTION("IMPORTRANGE(""https://docs.google.com/spreadsheets/d/1SX6NBoVAgQJ6U1MVXOaj8PK2l7WJ3RER9xtqwdhxkhw/edit?usp=sharing"",""ลพบุรี!I520"")"),0)</f>
        <v>0</v>
      </c>
      <c r="J625" s="219">
        <f ca="1">IFERROR(__xludf.DUMMYFUNCTION("IMPORTRANGE(""https://docs.google.com/spreadsheets/d/1SX6NBoVAgQJ6U1MVXOaj8PK2l7WJ3RER9xtqwdhxkhw/edit?usp=sharing"",""ลพบุรี!J520"")"),0)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IFERROR(__xludf.DUMMYFUNCTION("IMPORTRANGE(""https://docs.google.com/spreadsheets/d/1SX6NBoVAgQJ6U1MVXOaj8PK2l7WJ3RER9xtqwdhxkhw/edit?usp=sharing"",""ลพบุรี!I521"")"),0)</f>
        <v>0</v>
      </c>
      <c r="J626" s="219">
        <f ca="1">IFERROR(__xludf.DUMMYFUNCTION("IMPORTRANGE(""https://docs.google.com/spreadsheets/d/1SX6NBoVAgQJ6U1MVXOaj8PK2l7WJ3RER9xtqwdhxkhw/edit?usp=sharing"",""ลพบุรี!J521"")"),0)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59">
        <f ca="1">IFERROR(__xludf.DUMMYFUNCTION("IMPORTRANGE(""https://docs.google.com/spreadsheets/d/1SX6NBoVAgQJ6U1MVXOaj8PK2l7WJ3RER9xtqwdhxkhw/edit?usp=sharing"",""ลพบุรี!J523"")"),120000)</f>
        <v>120000</v>
      </c>
      <c r="K628" s="360">
        <f t="shared" ref="K628:K635" ca="1" si="129">IF(I628&gt;0,J628*100/I628,0)</f>
        <v>1.0968932378381981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IFERROR(__xludf.DUMMYFUNCTION("IMPORTRANGE(""https://docs.google.com/spreadsheets/d/1SX6NBoVAgQJ6U1MVXOaj8PK2l7WJ3RER9xtqwdhxkhw/edit?usp=sharing"",""ลพบุรี!I524"")"),387)</f>
        <v>387</v>
      </c>
      <c r="J629" s="359">
        <f ca="1">IFERROR(__xludf.DUMMYFUNCTION("IMPORTRANGE(""https://docs.google.com/spreadsheets/d/1SX6NBoVAgQJ6U1MVXOaj8PK2l7WJ3RER9xtqwdhxkhw/edit?usp=sharing"",""ลพบุรี!J524"")"),4)</f>
        <v>4</v>
      </c>
      <c r="K629" s="360">
        <f t="shared" ca="1" si="129"/>
        <v>1.0335917312661498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59">
        <f ca="1">IFERROR(__xludf.DUMMYFUNCTION("IMPORTRANGE(""https://docs.google.com/spreadsheets/d/1SX6NBoVAgQJ6U1MVXOaj8PK2l7WJ3RER9xtqwdhxkhw/edit?usp=sharing"",""ลพบุรี!J525"")"),135109.51)</f>
        <v>135109.51</v>
      </c>
      <c r="K630" s="360">
        <f t="shared" ca="1" si="129"/>
        <v>2.0484962093380954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IFERROR(__xludf.DUMMYFUNCTION("IMPORTRANGE(""https://docs.google.com/spreadsheets/d/1SX6NBoVAgQJ6U1MVXOaj8PK2l7WJ3RER9xtqwdhxkhw/edit?usp=sharing"",""ลพบุรี!I526"")"),307)</f>
        <v>307</v>
      </c>
      <c r="J631" s="359">
        <f ca="1">IFERROR(__xludf.DUMMYFUNCTION("IMPORTRANGE(""https://docs.google.com/spreadsheets/d/1SX6NBoVAgQJ6U1MVXOaj8PK2l7WJ3RER9xtqwdhxkhw/edit?usp=sharing"",""ลพบุรี!J526"")"),14)</f>
        <v>14</v>
      </c>
      <c r="K631" s="360">
        <f t="shared" ca="1" si="129"/>
        <v>4.5602605863192185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IFERROR(__xludf.DUMMYFUNCTION("IMPORTRANGE(""https://docs.google.com/spreadsheets/d/1SX6NBoVAgQJ6U1MVXOaj8PK2l7WJ3RER9xtqwdhxkhw/edit?usp=sharing"",""ลพบุรี!I527"")"),5091523.71)</f>
        <v>5091523.71</v>
      </c>
      <c r="J632" s="359">
        <f ca="1">IFERROR(__xludf.DUMMYFUNCTION("IMPORTRANGE(""https://docs.google.com/spreadsheets/d/1SX6NBoVAgQJ6U1MVXOaj8PK2l7WJ3RER9xtqwdhxkhw/edit?usp=sharing"",""ลพบุรี!J527"")"),481780.11)</f>
        <v>481780.11</v>
      </c>
      <c r="K632" s="360">
        <f t="shared" ca="1" si="129"/>
        <v>9.4623954918202671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IFERROR(__xludf.DUMMYFUNCTION("IMPORTRANGE(""https://docs.google.com/spreadsheets/d/1SX6NBoVAgQJ6U1MVXOaj8PK2l7WJ3RER9xtqwdhxkhw/edit?usp=sharing"",""ลพบุรี!I528"")"),239)</f>
        <v>239</v>
      </c>
      <c r="J633" s="359">
        <f ca="1">IFERROR(__xludf.DUMMYFUNCTION("IMPORTRANGE(""https://docs.google.com/spreadsheets/d/1SX6NBoVAgQJ6U1MVXOaj8PK2l7WJ3RER9xtqwdhxkhw/edit?usp=sharing"",""ลพบุรี!J528"")"),93)</f>
        <v>93</v>
      </c>
      <c r="K633" s="360">
        <f t="shared" ca="1" si="129"/>
        <v>38.912133891213387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IFERROR(__xludf.DUMMYFUNCTION("IMPORTRANGE(""https://docs.google.com/spreadsheets/d/1SX6NBoVAgQJ6U1MVXOaj8PK2l7WJ3RER9xtqwdhxkhw/edit?usp=sharing"",""ลพบุรี!I529"")"),10000000)</f>
        <v>10000000</v>
      </c>
      <c r="J634" s="359">
        <f ca="1">IFERROR(__xludf.DUMMYFUNCTION("IMPORTRANGE(""https://docs.google.com/spreadsheets/d/1SX6NBoVAgQJ6U1MVXOaj8PK2l7WJ3RER9xtqwdhxkhw/edit?usp=sharing"",""ลพบุรี!J529"")"),0)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IFERROR(__xludf.DUMMYFUNCTION("IMPORTRANGE(""https://docs.google.com/spreadsheets/d/1SX6NBoVAgQJ6U1MVXOaj8PK2l7WJ3RER9xtqwdhxkhw/edit?usp=sharing"",""ลพบุรี!I530"")"),333)</f>
        <v>333</v>
      </c>
      <c r="J635" s="489">
        <f ca="1">IFERROR(__xludf.DUMMYFUNCTION("IMPORTRANGE(""https://docs.google.com/spreadsheets/d/1SX6NBoVAgQJ6U1MVXOaj8PK2l7WJ3RER9xtqwdhxkhw/edit?usp=sharing"",""ลพบุรี!J530"")"),0)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workbookViewId="0">
      <pane ySplit="6" topLeftCell="A571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253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7667753</v>
      </c>
      <c r="M8" s="43">
        <f t="shared" ca="1" si="0"/>
        <v>2503005</v>
      </c>
      <c r="N8" s="43">
        <f t="shared" ca="1" si="0"/>
        <v>1109188</v>
      </c>
      <c r="O8" s="42">
        <f t="shared" ref="O8:O16" ca="1" si="1">IF(L8&gt;0,N8*100/L8,0)</f>
        <v>14.465619849778678</v>
      </c>
      <c r="P8" s="42">
        <f t="shared" ref="P8:P16" ca="1" si="2">IF(M8&gt;0,N8*100/M8,0)</f>
        <v>44.314254266371819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7667753</v>
      </c>
      <c r="M10" s="50">
        <f t="shared" ca="1" si="4"/>
        <v>2503005</v>
      </c>
      <c r="N10" s="50">
        <f t="shared" ca="1" si="4"/>
        <v>1109188</v>
      </c>
      <c r="O10" s="49">
        <f t="shared" ca="1" si="1"/>
        <v>14.465619849778678</v>
      </c>
      <c r="P10" s="49">
        <f t="shared" ca="1" si="2"/>
        <v>44.314254266371819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7472753</v>
      </c>
      <c r="M12" s="60">
        <f t="shared" ca="1" si="6"/>
        <v>2503005</v>
      </c>
      <c r="N12" s="60">
        <f t="shared" ca="1" si="6"/>
        <v>914188</v>
      </c>
      <c r="O12" s="60">
        <f t="shared" ca="1" si="1"/>
        <v>12.233617249225286</v>
      </c>
      <c r="P12" s="60">
        <f t="shared" ca="1" si="2"/>
        <v>36.523618610430262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1924400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5548353</v>
      </c>
      <c r="M14" s="60">
        <f t="shared" si="8"/>
        <v>0</v>
      </c>
      <c r="N14" s="60">
        <f t="shared" ca="1" si="8"/>
        <v>77015</v>
      </c>
      <c r="O14" s="63">
        <f t="shared" ca="1" si="1"/>
        <v>1.388069576683387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195000</v>
      </c>
      <c r="M16" s="60">
        <f t="shared" si="10"/>
        <v>0</v>
      </c>
      <c r="N16" s="60">
        <f t="shared" ca="1" si="10"/>
        <v>195000</v>
      </c>
      <c r="O16" s="72">
        <f t="shared" ca="1" si="1"/>
        <v>100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4704275</v>
      </c>
      <c r="M18" s="43">
        <f t="shared" ca="1" si="11"/>
        <v>2503005</v>
      </c>
      <c r="N18" s="43">
        <f t="shared" ca="1" si="11"/>
        <v>1032173</v>
      </c>
      <c r="O18" s="42">
        <f t="shared" ref="O18:O20" ca="1" si="12">IF(L18&gt;0,N18*100/L18,0)</f>
        <v>21.941170531059516</v>
      </c>
      <c r="P18" s="42">
        <f t="shared" ref="P18:P26" ca="1" si="13">IF(M18&gt;0,N18*100/M18,0)</f>
        <v>41.237352702052135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4704275</v>
      </c>
      <c r="M20" s="50">
        <f t="shared" ca="1" si="15"/>
        <v>2503005</v>
      </c>
      <c r="N20" s="50">
        <f t="shared" ca="1" si="15"/>
        <v>1032173</v>
      </c>
      <c r="O20" s="49">
        <f t="shared" ca="1" si="12"/>
        <v>21.941170531059516</v>
      </c>
      <c r="P20" s="49">
        <f t="shared" ca="1" si="13"/>
        <v>41.237352702052135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4509275</v>
      </c>
      <c r="M22" s="64">
        <f t="shared" ca="1" si="18"/>
        <v>2503005</v>
      </c>
      <c r="N22" s="63">
        <f t="shared" ca="1" si="18"/>
        <v>837173</v>
      </c>
      <c r="O22" s="63">
        <f t="shared" ca="1" si="17"/>
        <v>18.565578723852504</v>
      </c>
      <c r="P22" s="63">
        <f t="shared" ca="1" si="13"/>
        <v>33.446717046110578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1924400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2584875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195000</v>
      </c>
      <c r="M26" s="72">
        <f t="shared" si="22"/>
        <v>0</v>
      </c>
      <c r="N26" s="72">
        <f t="shared" ca="1" si="22"/>
        <v>195000</v>
      </c>
      <c r="O26" s="72">
        <f t="shared" ca="1" si="17"/>
        <v>100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2963478</v>
      </c>
      <c r="M28" s="43">
        <f t="shared" si="23"/>
        <v>0</v>
      </c>
      <c r="N28" s="43">
        <f t="shared" ca="1" si="23"/>
        <v>77015</v>
      </c>
      <c r="O28" s="42">
        <f t="shared" ref="O28:O30" ca="1" si="24">IF(L28&gt;0,N28*100/L28,0)</f>
        <v>2.5988045128055615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2963478</v>
      </c>
      <c r="M30" s="50">
        <f t="shared" si="27"/>
        <v>0</v>
      </c>
      <c r="N30" s="50">
        <f t="shared" ca="1" si="27"/>
        <v>77015</v>
      </c>
      <c r="O30" s="49">
        <f t="shared" ca="1" si="24"/>
        <v>2.5988045128055615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2963478</v>
      </c>
      <c r="M32" s="63">
        <f t="shared" si="30"/>
        <v>0</v>
      </c>
      <c r="N32" s="63">
        <f t="shared" ca="1" si="30"/>
        <v>77015</v>
      </c>
      <c r="O32" s="63">
        <f t="shared" ca="1" si="29"/>
        <v>2.5988045128055615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2963478</v>
      </c>
      <c r="M34" s="63">
        <f t="shared" si="32"/>
        <v>0</v>
      </c>
      <c r="N34" s="63">
        <f t="shared" ca="1" si="32"/>
        <v>77015</v>
      </c>
      <c r="O34" s="63">
        <f t="shared" ca="1" si="29"/>
        <v>2.5988045128055615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4704275</v>
      </c>
      <c r="M37" s="75">
        <f t="shared" ca="1" si="33"/>
        <v>2503005</v>
      </c>
      <c r="N37" s="75">
        <f t="shared" ca="1" si="33"/>
        <v>1032173</v>
      </c>
      <c r="O37" s="76">
        <f t="shared" ca="1" si="29"/>
        <v>21.941170531059516</v>
      </c>
      <c r="P37" s="76">
        <f t="shared" ca="1" si="25"/>
        <v>41.237352702052135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906900</v>
      </c>
      <c r="M41" s="102">
        <f t="shared" ca="1" si="34"/>
        <v>453500</v>
      </c>
      <c r="N41" s="102">
        <f t="shared" ca="1" si="34"/>
        <v>275500</v>
      </c>
      <c r="O41" s="101">
        <f t="shared" ref="O41:O43" ca="1" si="35">IF(L41&gt;0,N41*100/L41,0)</f>
        <v>30.378211489690152</v>
      </c>
      <c r="P41" s="101">
        <f t="shared" ref="P41:P43" ca="1" si="36">IF(M41&gt;0,N41*100/M41,0)</f>
        <v>60.749724366041896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906900</v>
      </c>
      <c r="M43" s="102">
        <f t="shared" ca="1" si="38"/>
        <v>453500</v>
      </c>
      <c r="N43" s="102">
        <f t="shared" ca="1" si="38"/>
        <v>275500</v>
      </c>
      <c r="O43" s="101">
        <f t="shared" ca="1" si="35"/>
        <v>30.378211489690152</v>
      </c>
      <c r="P43" s="101">
        <f t="shared" ca="1" si="36"/>
        <v>60.749724366041896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906900</v>
      </c>
      <c r="M45" s="115">
        <f ca="1">IFERROR(__xludf.DUMMYFUNCTION("IMPORTRANGE(""https://docs.google.com/spreadsheets/d/1Yj_ptqi66GCucihVvJfMjLAmec39IyEx_6qawtMGysU/edit?usp=sharing"",""สบก!Q75"")"),453500)</f>
        <v>453500</v>
      </c>
      <c r="N45" s="115">
        <f ca="1">IFERROR(__xludf.DUMMYFUNCTION("IMPORTRANGE(""https://docs.google.com/spreadsheets/d/1Yj_ptqi66GCucihVvJfMjLAmec39IyEx_6qawtMGysU/edit?usp=sharing"",""สบก!R75"")"),275500)</f>
        <v>275500</v>
      </c>
      <c r="O45" s="116">
        <f ca="1">IF(L45&gt;0,N45*100/L45,0)</f>
        <v>30.378211489690152</v>
      </c>
      <c r="P45" s="116">
        <f ca="1">IF(M45&gt;0,N45*100/M45,0)</f>
        <v>60.749724366041896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IFERROR(__xludf.DUMMYFUNCTION("IMPORTRANGE(""https://docs.google.com/spreadsheets/d/1Yj_ptqi66GCucihVvJfMjLAmec39IyEx_6qawtMGysU/edit?usp=sharing"",""สบก!M75"")"),906900)</f>
        <v>906900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IFERROR(__xludf.DUMMYFUNCTION("IMPORTRANGE(""https://docs.google.com/spreadsheets/d/1Yj_ptqi66GCucihVvJfMjLAmec39IyEx_6qawtMGysU/edit?usp=sharing"",""สบก!N75"")"),0)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IFERROR(__xludf.DUMMYFUNCTION("IMPORTRANGE(""https://docs.google.com/spreadsheets/d/1Yj_ptqi66GCucihVvJfMjLAmec39IyEx_6qawtMGysU/edit?usp=sharing"",""สบก!O75"")"),0)</f>
        <v>0</v>
      </c>
      <c r="M49" s="125"/>
      <c r="N49" s="115">
        <f ca="1">IFERROR(__xludf.DUMMYFUNCTION("IMPORTRANGE(""https://docs.google.com/spreadsheets/d/1Yj_ptqi66GCucihVvJfMjLAmec39IyEx_6qawtMGysU/edit?usp=sharing"",""สบก!S75"")"),0)</f>
        <v>0</v>
      </c>
      <c r="O49" s="125">
        <f ca="1">IF(L49&gt;0,N49*100/L49,0)</f>
        <v>0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400000</v>
      </c>
      <c r="M53" s="151">
        <f t="shared" ca="1" si="39"/>
        <v>216870</v>
      </c>
      <c r="N53" s="151">
        <f t="shared" ca="1" si="39"/>
        <v>112282</v>
      </c>
      <c r="O53" s="150">
        <f t="shared" ref="O53:O55" ca="1" si="40">IF(L53&gt;0,N53*100/L53,0)</f>
        <v>28.070499999999999</v>
      </c>
      <c r="P53" s="150">
        <f t="shared" ref="P53:P55" ca="1" si="41">IF(M53&gt;0,N53*100/M53,0)</f>
        <v>51.773873749250704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400000</v>
      </c>
      <c r="M55" s="151">
        <f t="shared" ca="1" si="43"/>
        <v>216870</v>
      </c>
      <c r="N55" s="151">
        <f t="shared" ca="1" si="43"/>
        <v>112282</v>
      </c>
      <c r="O55" s="150">
        <f t="shared" ca="1" si="40"/>
        <v>28.070499999999999</v>
      </c>
      <c r="P55" s="150">
        <f t="shared" ca="1" si="41"/>
        <v>51.773873749250704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400000</v>
      </c>
      <c r="M57" s="115">
        <f ca="1">IFERROR(__xludf.DUMMYFUNCTION("IMPORTRANGE(""https://docs.google.com/spreadsheets/d/1Yj_ptqi66GCucihVvJfMjLAmec39IyEx_6qawtMGysU/edit?usp=sharing"",""สบก!Z75"")"),216870)</f>
        <v>216870</v>
      </c>
      <c r="N57" s="115">
        <f ca="1">IFERROR(__xludf.DUMMYFUNCTION("IMPORTRANGE(""https://docs.google.com/spreadsheets/d/1Yj_ptqi66GCucihVvJfMjLAmec39IyEx_6qawtMGysU/edit?usp=sharing"",""สบก!AA75"")"),112282)</f>
        <v>112282</v>
      </c>
      <c r="O57" s="116">
        <f ca="1">IF(L57&gt;0,N57*100/L57,0)</f>
        <v>28.070499999999999</v>
      </c>
      <c r="P57" s="116">
        <f ca="1">IF(M57&gt;0,N57*100/M57,0)</f>
        <v>51.773873749250704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IFERROR(__xludf.DUMMYFUNCTION("IMPORTRANGE(""https://docs.google.com/spreadsheets/d/1Yj_ptqi66GCucihVvJfMjLAmec39IyEx_6qawtMGysU/edit?usp=sharing"",""สบก!V75"")"),400000)</f>
        <v>400000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IFERROR(__xludf.DUMMYFUNCTION("IMPORTRANGE(""https://docs.google.com/spreadsheets/d/1Yj_ptqi66GCucihVvJfMjLAmec39IyEx_6qawtMGysU/edit?usp=sharing"",""สบก!W75"")"),0)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v>0</v>
      </c>
      <c r="M61" s="125"/>
      <c r="N61" s="115">
        <f ca="1">IFERROR(__xludf.DUMMYFUNCTION("IMPORTRANGE(""https://docs.google.com/spreadsheets/d/1Yj_ptqi66GCucihVvJfMjLAmec39IyEx_6qawtMGysU/edit?usp=sharing"",""สบก!AB75"")"),0)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IFERROR(__xludf.DUMMYFUNCTION("IMPORTRANGE(""https://docs.google.com/spreadsheets/d/1SX6NBoVAgQJ6U1MVXOaj8PK2l7WJ3RER9xtqwdhxkhw/edit?usp=sharing"",""สระแก้ว!I9"")"),1)</f>
        <v>1</v>
      </c>
      <c r="J64" s="172">
        <f ca="1">IFERROR(__xludf.DUMMYFUNCTION("IMPORTRANGE(""https://docs.google.com/spreadsheets/d/1SX6NBoVAgQJ6U1MVXOaj8PK2l7WJ3RER9xtqwdhxkhw/edit?usp=sharing"",""สระแก้ว!J9"")"),0)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IFERROR(__xludf.DUMMYFUNCTION("IMPORTRANGE(""https://docs.google.com/spreadsheets/d/1SX6NBoVAgQJ6U1MVXOaj8PK2l7WJ3RER9xtqwdhxkhw/edit?usp=sharing"",""สระแก้ว!I10"")"),70)</f>
        <v>70</v>
      </c>
      <c r="J65" s="172">
        <f ca="1">IFERROR(__xludf.DUMMYFUNCTION("IMPORTRANGE(""https://docs.google.com/spreadsheets/d/1SX6NBoVAgQJ6U1MVXOaj8PK2l7WJ3RER9xtqwdhxkhw/edit?usp=sharing"",""สระแก้ว!J10"")"),0)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827500</v>
      </c>
      <c r="M66" s="182">
        <f t="shared" ca="1" si="45"/>
        <v>426320</v>
      </c>
      <c r="N66" s="182">
        <f t="shared" ca="1" si="45"/>
        <v>113235</v>
      </c>
      <c r="O66" s="181">
        <f t="shared" ref="O66:O68" ca="1" si="46">IF(L66&gt;0,N66*100/L66,0)</f>
        <v>13.683987915407855</v>
      </c>
      <c r="P66" s="181">
        <f t="shared" ref="P66:P68" ca="1" si="47">IF(M66&gt;0,N66*100/M66,0)</f>
        <v>26.561033965096641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827500</v>
      </c>
      <c r="M68" s="187">
        <f t="shared" ca="1" si="49"/>
        <v>426320</v>
      </c>
      <c r="N68" s="187">
        <f t="shared" ca="1" si="49"/>
        <v>113235</v>
      </c>
      <c r="O68" s="186">
        <f t="shared" ca="1" si="46"/>
        <v>13.683987915407855</v>
      </c>
      <c r="P68" s="186">
        <f t="shared" ca="1" si="47"/>
        <v>26.561033965096641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779500</v>
      </c>
      <c r="M70" s="199">
        <f ca="1">IFERROR(__xludf.DUMMYFUNCTION("IMPORTRANGE(""https://docs.google.com/spreadsheets/d/1Yj_ptqi66GCucihVvJfMjLAmec39IyEx_6qawtMGysU/edit?usp=sharing"",""สบก!AI75"")"),426320)</f>
        <v>426320</v>
      </c>
      <c r="N70" s="199">
        <f ca="1">IFERROR(__xludf.DUMMYFUNCTION("IMPORTRANGE(""https://docs.google.com/spreadsheets/d/1Yj_ptqi66GCucihVvJfMjLAmec39IyEx_6qawtMGysU/edit?usp=sharing"",""สบก!AJ75"")"),65235)</f>
        <v>65235</v>
      </c>
      <c r="O70" s="198">
        <f ca="1">IF(L70&gt;0,N70*100/L70,0)</f>
        <v>8.368826170622194</v>
      </c>
      <c r="P70" s="198">
        <f ca="1">IF(M70&gt;0,N70*100/M70,0)</f>
        <v>15.301885907299681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IFERROR(__xludf.DUMMYFUNCTION("IMPORTRANGE(""https://docs.google.com/spreadsheets/d/1Yj_ptqi66GCucihVvJfMjLAmec39IyEx_6qawtMGysU/edit?usp=sharing"",""สบก!AE75"")"),179500)</f>
        <v>179500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IFERROR(__xludf.DUMMYFUNCTION("IMPORTRANGE(""https://docs.google.com/spreadsheets/d/1Yj_ptqi66GCucihVvJfMjLAmec39IyEx_6qawtMGysU/edit?usp=sharing"",""สบก!AF75"")"),600000)</f>
        <v>600000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IFERROR(__xludf.DUMMYFUNCTION("IMPORTRANGE(""https://docs.google.com/spreadsheets/d/1Yj_ptqi66GCucihVvJfMjLAmec39IyEx_6qawtMGysU/edit?usp=sharing"",""สบก!AG75"")"),48000)</f>
        <v>48000</v>
      </c>
      <c r="M74" s="125"/>
      <c r="N74" s="115">
        <f ca="1">IFERROR(__xludf.DUMMYFUNCTION("IMPORTRANGE(""https://docs.google.com/spreadsheets/d/1Yj_ptqi66GCucihVvJfMjLAmec39IyEx_6qawtMGysU/edit?usp=sharing"",""สบก!AK75"")"),48000)</f>
        <v>48000</v>
      </c>
      <c r="O74" s="125">
        <f ca="1">IF(L74&gt;0,N74*100/L74,0)</f>
        <v>100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IFERROR(__xludf.DUMMYFUNCTION("IMPORTRANGE(""https://docs.google.com/spreadsheets/d/1SX6NBoVAgQJ6U1MVXOaj8PK2l7WJ3RER9xtqwdhxkhw/edit?usp=sharing"",""สระแก้ว!J16"")"),1)</f>
        <v>1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IFERROR(__xludf.DUMMYFUNCTION("IMPORTRANGE(""https://docs.google.com/spreadsheets/d/1SX6NBoVAgQJ6U1MVXOaj8PK2l7WJ3RER9xtqwdhxkhw/edit?usp=sharing"",""สระแก้ว!J17"")"),0)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IFERROR(__xludf.DUMMYFUNCTION("IMPORTRANGE(""https://docs.google.com/spreadsheets/d/1SX6NBoVAgQJ6U1MVXOaj8PK2l7WJ3RER9xtqwdhxkhw/edit?usp=sharing"",""สระแก้ว!J18"")"),0)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IFERROR(__xludf.DUMMYFUNCTION("IMPORTRANGE(""https://docs.google.com/spreadsheets/d/1SX6NBoVAgQJ6U1MVXOaj8PK2l7WJ3RER9xtqwdhxkhw/edit?usp=sharing"",""สระแก้ว!J19"")"),0)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IFERROR(__xludf.DUMMYFUNCTION("IMPORTRANGE(""https://docs.google.com/spreadsheets/d/1SX6NBoVAgQJ6U1MVXOaj8PK2l7WJ3RER9xtqwdhxkhw/edit?usp=sharing"",""สระแก้ว!I20"")"),1)</f>
        <v>1</v>
      </c>
      <c r="J80" s="230">
        <f ca="1">IFERROR(__xludf.DUMMYFUNCTION("IMPORTRANGE(""https://docs.google.com/spreadsheets/d/1SX6NBoVAgQJ6U1MVXOaj8PK2l7WJ3RER9xtqwdhxkhw/edit?usp=sharing"",""สระแก้ว!J20"")"),0)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IFERROR(__xludf.DUMMYFUNCTION("IMPORTRANGE(""https://docs.google.com/spreadsheets/d/1SX6NBoVAgQJ6U1MVXOaj8PK2l7WJ3RER9xtqwdhxkhw/edit?usp=sharing"",""สระแก้ว!I21"")"),70)</f>
        <v>70</v>
      </c>
      <c r="J81" s="230">
        <f ca="1">IFERROR(__xludf.DUMMYFUNCTION("IMPORTRANGE(""https://docs.google.com/spreadsheets/d/1SX6NBoVAgQJ6U1MVXOaj8PK2l7WJ3RER9xtqwdhxkhw/edit?usp=sharing"",""สระแก้ว!J21"")"),0)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IFERROR(__xludf.DUMMYFUNCTION("IMPORTRANGE(""https://docs.google.com/spreadsheets/d/1SX6NBoVAgQJ6U1MVXOaj8PK2l7WJ3RER9xtqwdhxkhw/edit?usp=sharing"",""สระแก้ว!I22"")"),1)</f>
        <v>1</v>
      </c>
      <c r="J82" s="218">
        <f ca="1">IFERROR(__xludf.DUMMYFUNCTION("IMPORTRANGE(""https://docs.google.com/spreadsheets/d/1SX6NBoVAgQJ6U1MVXOaj8PK2l7WJ3RER9xtqwdhxkhw/edit?usp=sharing"",""สระแก้ว!J22"")"),0)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IFERROR(__xludf.DUMMYFUNCTION("IMPORTRANGE(""https://docs.google.com/spreadsheets/d/1SX6NBoVAgQJ6U1MVXOaj8PK2l7WJ3RER9xtqwdhxkhw/edit?usp=sharing"",""สระแก้ว!I23"")"),70)</f>
        <v>70</v>
      </c>
      <c r="J83" s="218">
        <f ca="1">IFERROR(__xludf.DUMMYFUNCTION("IMPORTRANGE(""https://docs.google.com/spreadsheets/d/1SX6NBoVAgQJ6U1MVXOaj8PK2l7WJ3RER9xtqwdhxkhw/edit?usp=sharing"",""สระแก้ว!J23"")"),0)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IFERROR(__xludf.DUMMYFUNCTION("IMPORTRANGE(""https://docs.google.com/spreadsheets/d/1SX6NBoVAgQJ6U1MVXOaj8PK2l7WJ3RER9xtqwdhxkhw/edit?usp=sharing"",""สระแก้ว!I24"")"),0)</f>
        <v>0</v>
      </c>
      <c r="J84" s="219">
        <f ca="1">IFERROR(__xludf.DUMMYFUNCTION("IMPORTRANGE(""https://docs.google.com/spreadsheets/d/1SX6NBoVAgQJ6U1MVXOaj8PK2l7WJ3RER9xtqwdhxkhw/edit?usp=sharing"",""สระแก้ว!J24"")"),0)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IFERROR(__xludf.DUMMYFUNCTION("IMPORTRANGE(""https://docs.google.com/spreadsheets/d/1SX6NBoVAgQJ6U1MVXOaj8PK2l7WJ3RER9xtqwdhxkhw/edit?usp=sharing"",""สระแก้ว!I25"")"),0)</f>
        <v>0</v>
      </c>
      <c r="J85" s="219">
        <f ca="1">IFERROR(__xludf.DUMMYFUNCTION("IMPORTRANGE(""https://docs.google.com/spreadsheets/d/1SX6NBoVAgQJ6U1MVXOaj8PK2l7WJ3RER9xtqwdhxkhw/edit?usp=sharing"",""สระแก้ว!J25"")"),0)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IFERROR(__xludf.DUMMYFUNCTION("IMPORTRANGE(""https://docs.google.com/spreadsheets/d/1SX6NBoVAgQJ6U1MVXOaj8PK2l7WJ3RER9xtqwdhxkhw/edit?usp=sharing"",""สระแก้ว!I26"")"),0)</f>
        <v>0</v>
      </c>
      <c r="J86" s="218">
        <f ca="1">IFERROR(__xludf.DUMMYFUNCTION("IMPORTRANGE(""https://docs.google.com/spreadsheets/d/1SX6NBoVAgQJ6U1MVXOaj8PK2l7WJ3RER9xtqwdhxkhw/edit?usp=sharing"",""สระแก้ว!J26"")"),0)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IFERROR(__xludf.DUMMYFUNCTION("IMPORTRANGE(""https://docs.google.com/spreadsheets/d/1SX6NBoVAgQJ6U1MVXOaj8PK2l7WJ3RER9xtqwdhxkhw/edit?usp=sharing"",""สระแก้ว!I27"")"),0)</f>
        <v>0</v>
      </c>
      <c r="J87" s="218">
        <f ca="1">IFERROR(__xludf.DUMMYFUNCTION("IMPORTRANGE(""https://docs.google.com/spreadsheets/d/1SX6NBoVAgQJ6U1MVXOaj8PK2l7WJ3RER9xtqwdhxkhw/edit?usp=sharing"",""สระแก้ว!J27"")"),0)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IFERROR(__xludf.DUMMYFUNCTION("IMPORTRANGE(""https://docs.google.com/spreadsheets/d/1SX6NBoVAgQJ6U1MVXOaj8PK2l7WJ3RER9xtqwdhxkhw/edit?usp=sharing"",""สระแก้ว!I28"")"),70)</f>
        <v>70</v>
      </c>
      <c r="J88" s="218">
        <f ca="1">IFERROR(__xludf.DUMMYFUNCTION("IMPORTRANGE(""https://docs.google.com/spreadsheets/d/1SX6NBoVAgQJ6U1MVXOaj8PK2l7WJ3RER9xtqwdhxkhw/edit?usp=sharing"",""สระแก้ว!J28"")"),0)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IFERROR(__xludf.DUMMYFUNCTION("IMPORTRANGE(""https://docs.google.com/spreadsheets/d/1SX6NBoVAgQJ6U1MVXOaj8PK2l7WJ3RER9xtqwdhxkhw/edit?usp=sharing"",""สระแก้ว!J29"")"),0)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IFERROR(__xludf.DUMMYFUNCTION("IMPORTRANGE(""https://docs.google.com/spreadsheets/d/1SX6NBoVAgQJ6U1MVXOaj8PK2l7WJ3RER9xtqwdhxkhw/edit?usp=sharing"",""สระแก้ว!J30"")"),0)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IFERROR(__xludf.DUMMYFUNCTION("IMPORTRANGE(""https://docs.google.com/spreadsheets/d/1SX6NBoVAgQJ6U1MVXOaj8PK2l7WJ3RER9xtqwdhxkhw/edit?usp=sharing"",""สระแก้ว!I32"")"),0)</f>
        <v>0</v>
      </c>
      <c r="J92" s="172">
        <f ca="1">IFERROR(__xludf.DUMMYFUNCTION("IMPORTRANGE(""https://docs.google.com/spreadsheets/d/1SX6NBoVAgQJ6U1MVXOaj8PK2l7WJ3RER9xtqwdhxkhw/edit?usp=sharing"",""สระแก้ว!J32"")"),0)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IFERROR(__xludf.DUMMYFUNCTION("IMPORTRANGE(""https://docs.google.com/spreadsheets/d/1SX6NBoVAgQJ6U1MVXOaj8PK2l7WJ3RER9xtqwdhxkhw/edit?usp=sharing"",""สระแก้ว!I33"")"),0)</f>
        <v>0</v>
      </c>
      <c r="J93" s="172">
        <f ca="1">IFERROR(__xludf.DUMMYFUNCTION("IMPORTRANGE(""https://docs.google.com/spreadsheets/d/1SX6NBoVAgQJ6U1MVXOaj8PK2l7WJ3RER9xtqwdhxkhw/edit?usp=sharing"",""สระแก้ว!J33"")"),0)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9">
        <f ca="1">IFERROR(__xludf.DUMMYFUNCTION("IMPORTRANGE(""https://docs.google.com/spreadsheets/d/1Yj_ptqi66GCucihVvJfMjLAmec39IyEx_6qawtMGysU/edit?usp=sharing"",""สบก!AR75"")"),0)</f>
        <v>0</v>
      </c>
      <c r="N98" s="199">
        <f ca="1">IFERROR(__xludf.DUMMYFUNCTION("IMPORTRANGE(""https://docs.google.com/spreadsheets/d/1Yj_ptqi66GCucihVvJfMjLAmec39IyEx_6qawtMGysU/edit?usp=sharing"",""สบก!AS75"")"),0)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IFERROR(__xludf.DUMMYFUNCTION("IMPORTRANGE(""https://docs.google.com/spreadsheets/d/1Yj_ptqi66GCucihVvJfMjLAmec39IyEx_6qawtMGysU/edit?usp=sharing"",""สบก!AN75"")"),0)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IFERROR(__xludf.DUMMYFUNCTION("IMPORTRANGE(""https://docs.google.com/spreadsheets/d/1Yj_ptqi66GCucihVvJfMjLAmec39IyEx_6qawtMGysU/edit?usp=sharing"",""สบก!AO75"")"),0)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IFERROR(__xludf.DUMMYFUNCTION("IMPORTRANGE(""https://docs.google.com/spreadsheets/d/1Yj_ptqi66GCucihVvJfMjLAmec39IyEx_6qawtMGysU/edit?usp=sharing"",""สบก!AP75"")"),0)</f>
        <v>0</v>
      </c>
      <c r="M102" s="125"/>
      <c r="N102" s="115">
        <f ca="1">IFERROR(__xludf.DUMMYFUNCTION("IMPORTRANGE(""https://docs.google.com/spreadsheets/d/1Yj_ptqi66GCucihVvJfMjLAmec39IyEx_6qawtMGysU/edit?usp=sharing"",""สบก!AT75"")"),0)</f>
        <v>0</v>
      </c>
      <c r="O102" s="125">
        <f ca="1">IF(L102&gt;0,N102*100/L102,0)</f>
        <v>0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IFERROR(__xludf.DUMMYFUNCTION("IMPORTRANGE(""https://docs.google.com/spreadsheets/d/1SX6NBoVAgQJ6U1MVXOaj8PK2l7WJ3RER9xtqwdhxkhw/edit?usp=sharing"",""สระแก้ว!J39"")"),0)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IFERROR(__xludf.DUMMYFUNCTION("IMPORTRANGE(""https://docs.google.com/spreadsheets/d/1SX6NBoVAgQJ6U1MVXOaj8PK2l7WJ3RER9xtqwdhxkhw/edit?usp=sharing"",""สระแก้ว!J40"")"),0)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IFERROR(__xludf.DUMMYFUNCTION("IMPORTRANGE(""https://docs.google.com/spreadsheets/d/1SX6NBoVAgQJ6U1MVXOaj8PK2l7WJ3RER9xtqwdhxkhw/edit?usp=sharing"",""สระแก้ว!J41"")"),0)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IFERROR(__xludf.DUMMYFUNCTION("IMPORTRANGE(""https://docs.google.com/spreadsheets/d/1SX6NBoVAgQJ6U1MVXOaj8PK2l7WJ3RER9xtqwdhxkhw/edit?usp=sharing"",""สระแก้ว!J42"")"),0)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IFERROR(__xludf.DUMMYFUNCTION("IMPORTRANGE(""https://docs.google.com/spreadsheets/d/1SX6NBoVAgQJ6U1MVXOaj8PK2l7WJ3RER9xtqwdhxkhw/edit?usp=sharing"",""สระแก้ว!I43"")"),0)</f>
        <v>0</v>
      </c>
      <c r="J108" s="218">
        <f ca="1">IFERROR(__xludf.DUMMYFUNCTION("IMPORTRANGE(""https://docs.google.com/spreadsheets/d/1SX6NBoVAgQJ6U1MVXOaj8PK2l7WJ3RER9xtqwdhxkhw/edit?usp=sharing"",""สระแก้ว!J43"")"),0)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IFERROR(__xludf.DUMMYFUNCTION("IMPORTRANGE(""https://docs.google.com/spreadsheets/d/1SX6NBoVAgQJ6U1MVXOaj8PK2l7WJ3RER9xtqwdhxkhw/edit?usp=sharing"",""สระแก้ว!I44"")"),0)</f>
        <v>0</v>
      </c>
      <c r="J109" s="218">
        <f ca="1">IFERROR(__xludf.DUMMYFUNCTION("IMPORTRANGE(""https://docs.google.com/spreadsheets/d/1SX6NBoVAgQJ6U1MVXOaj8PK2l7WJ3RER9xtqwdhxkhw/edit?usp=sharing"",""สระแก้ว!J44"")"),0)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IFERROR(__xludf.DUMMYFUNCTION("IMPORTRANGE(""https://docs.google.com/spreadsheets/d/1SX6NBoVAgQJ6U1MVXOaj8PK2l7WJ3RER9xtqwdhxkhw/edit?usp=sharing"",""สระแก้ว!I45"")"),0)</f>
        <v>0</v>
      </c>
      <c r="J110" s="218">
        <f ca="1">IFERROR(__xludf.DUMMYFUNCTION("IMPORTRANGE(""https://docs.google.com/spreadsheets/d/1SX6NBoVAgQJ6U1MVXOaj8PK2l7WJ3RER9xtqwdhxkhw/edit?usp=sharing"",""สระแก้ว!J45"")"),0)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IFERROR(__xludf.DUMMYFUNCTION("IMPORTRANGE(""https://docs.google.com/spreadsheets/d/1SX6NBoVAgQJ6U1MVXOaj8PK2l7WJ3RER9xtqwdhxkhw/edit?usp=sharing"",""สระแก้ว!I46"")"),0)</f>
        <v>0</v>
      </c>
      <c r="J111" s="218">
        <f ca="1">IFERROR(__xludf.DUMMYFUNCTION("IMPORTRANGE(""https://docs.google.com/spreadsheets/d/1SX6NBoVAgQJ6U1MVXOaj8PK2l7WJ3RER9xtqwdhxkhw/edit?usp=sharing"",""สระแก้ว!J46"")"),0)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IFERROR(__xludf.DUMMYFUNCTION("IMPORTRANGE(""https://docs.google.com/spreadsheets/d/1SX6NBoVAgQJ6U1MVXOaj8PK2l7WJ3RER9xtqwdhxkhw/edit?usp=sharing"",""สระแก้ว!I47"")"),0)</f>
        <v>0</v>
      </c>
      <c r="J112" s="218">
        <f ca="1">IFERROR(__xludf.DUMMYFUNCTION("IMPORTRANGE(""https://docs.google.com/spreadsheets/d/1SX6NBoVAgQJ6U1MVXOaj8PK2l7WJ3RER9xtqwdhxkhw/edit?usp=sharing"",""สระแก้ว!J47"")"),0)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IFERROR(__xludf.DUMMYFUNCTION("IMPORTRANGE(""https://docs.google.com/spreadsheets/d/1SX6NBoVAgQJ6U1MVXOaj8PK2l7WJ3RER9xtqwdhxkhw/edit?usp=sharing"",""สระแก้ว!I48"")"),0)</f>
        <v>0</v>
      </c>
      <c r="J113" s="218">
        <f ca="1">IFERROR(__xludf.DUMMYFUNCTION("IMPORTRANGE(""https://docs.google.com/spreadsheets/d/1SX6NBoVAgQJ6U1MVXOaj8PK2l7WJ3RER9xtqwdhxkhw/edit?usp=sharing"",""สระแก้ว!J48"")"),0)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IFERROR(__xludf.DUMMYFUNCTION("IMPORTRANGE(""https://docs.google.com/spreadsheets/d/1SX6NBoVAgQJ6U1MVXOaj8PK2l7WJ3RER9xtqwdhxkhw/edit?usp=sharing"",""สระแก้ว!J49"")"),0)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IFERROR(__xludf.DUMMYFUNCTION("IMPORTRANGE(""https://docs.google.com/spreadsheets/d/1SX6NBoVAgQJ6U1MVXOaj8PK2l7WJ3RER9xtqwdhxkhw/edit?usp=sharing"",""สระแก้ว!J50"")"),0)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IFERROR(__xludf.DUMMYFUNCTION("IMPORTRANGE(""https://docs.google.com/spreadsheets/d/1SX6NBoVAgQJ6U1MVXOaj8PK2l7WJ3RER9xtqwdhxkhw/edit?usp=sharing"",""สระแก้ว!I52"")"),0)</f>
        <v>0</v>
      </c>
      <c r="J117" s="172">
        <f ca="1">IFERROR(__xludf.DUMMYFUNCTION("IMPORTRANGE(""https://docs.google.com/spreadsheets/d/1SX6NBoVAgQJ6U1MVXOaj8PK2l7WJ3RER9xtqwdhxkhw/edit?usp=sharing"",""สระแก้ว!J52"")"),0)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9">
        <f ca="1">IFERROR(__xludf.DUMMYFUNCTION("IMPORTRANGE(""https://docs.google.com/spreadsheets/d/1Yj_ptqi66GCucihVvJfMjLAmec39IyEx_6qawtMGysU/edit?usp=sharing"",""สบก!BA75"")"),0)</f>
        <v>0</v>
      </c>
      <c r="N122" s="199">
        <f ca="1">IFERROR(__xludf.DUMMYFUNCTION("IMPORTRANGE(""https://docs.google.com/spreadsheets/d/1Yj_ptqi66GCucihVvJfMjLAmec39IyEx_6qawtMGysU/edit?usp=sharing"",""สบก!BB75"")"),0)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IFERROR(__xludf.DUMMYFUNCTION("IMPORTRANGE(""https://docs.google.com/spreadsheets/d/1Yj_ptqi66GCucihVvJfMjLAmec39IyEx_6qawtMGysU/edit?usp=sharing"",""สบก!AW75"")"),0)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IFERROR(__xludf.DUMMYFUNCTION("IMPORTRANGE(""https://docs.google.com/spreadsheets/d/1Yj_ptqi66GCucihVvJfMjLAmec39IyEx_6qawtMGysU/edit?usp=sharing"",""สบก!AX75"")"),0)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IFERROR(__xludf.DUMMYFUNCTION("IMPORTRANGE(""https://docs.google.com/spreadsheets/d/1Yj_ptqi66GCucihVvJfMjLAmec39IyEx_6qawtMGysU/edit?usp=sharing"",""สบก!AY75"")"),0)</f>
        <v>0</v>
      </c>
      <c r="M126" s="125"/>
      <c r="N126" s="115">
        <f ca="1">IFERROR(__xludf.DUMMYFUNCTION("IMPORTRANGE(""https://docs.google.com/spreadsheets/d/1Yj_ptqi66GCucihVvJfMjLAmec39IyEx_6qawtMGysU/edit?usp=sharing"",""สบก!BC75"")"),0)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IFERROR(__xludf.DUMMYFUNCTION("IMPORTRANGE(""https://docs.google.com/spreadsheets/d/1SX6NBoVAgQJ6U1MVXOaj8PK2l7WJ3RER9xtqwdhxkhw/edit?usp=sharing"",""สระแก้ว!J58"")"),0)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IFERROR(__xludf.DUMMYFUNCTION("IMPORTRANGE(""https://docs.google.com/spreadsheets/d/1SX6NBoVAgQJ6U1MVXOaj8PK2l7WJ3RER9xtqwdhxkhw/edit?usp=sharing"",""สระแก้ว!J59"")"),0)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IFERROR(__xludf.DUMMYFUNCTION("IMPORTRANGE(""https://docs.google.com/spreadsheets/d/1SX6NBoVAgQJ6U1MVXOaj8PK2l7WJ3RER9xtqwdhxkhw/edit?usp=sharing"",""สระแก้ว!J60"")"),0)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IFERROR(__xludf.DUMMYFUNCTION("IMPORTRANGE(""https://docs.google.com/spreadsheets/d/1SX6NBoVAgQJ6U1MVXOaj8PK2l7WJ3RER9xtqwdhxkhw/edit?usp=sharing"",""สระแก้ว!J61"")"),0)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IFERROR(__xludf.DUMMYFUNCTION("IMPORTRANGE(""https://docs.google.com/spreadsheets/d/1SX6NBoVAgQJ6U1MVXOaj8PK2l7WJ3RER9xtqwdhxkhw/edit?usp=sharing"",""สระแก้ว!I62"")"),0)</f>
        <v>0</v>
      </c>
      <c r="J132" s="218">
        <f ca="1">IFERROR(__xludf.DUMMYFUNCTION("IMPORTRANGE(""https://docs.google.com/spreadsheets/d/1SX6NBoVAgQJ6U1MVXOaj8PK2l7WJ3RER9xtqwdhxkhw/edit?usp=sharing"",""สระแก้ว!J62"")"),0)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IFERROR(__xludf.DUMMYFUNCTION("IMPORTRANGE(""https://docs.google.com/spreadsheets/d/1SX6NBoVAgQJ6U1MVXOaj8PK2l7WJ3RER9xtqwdhxkhw/edit?usp=sharing"",""สระแก้ว!I63"")"),0)</f>
        <v>0</v>
      </c>
      <c r="J133" s="218">
        <f ca="1">IFERROR(__xludf.DUMMYFUNCTION("IMPORTRANGE(""https://docs.google.com/spreadsheets/d/1SX6NBoVAgQJ6U1MVXOaj8PK2l7WJ3RER9xtqwdhxkhw/edit?usp=sharing"",""สระแก้ว!J63"")"),0)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IFERROR(__xludf.DUMMYFUNCTION("IMPORTRANGE(""https://docs.google.com/spreadsheets/d/1SX6NBoVAgQJ6U1MVXOaj8PK2l7WJ3RER9xtqwdhxkhw/edit?usp=sharing"",""สระแก้ว!J64"")"),0)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IFERROR(__xludf.DUMMYFUNCTION("IMPORTRANGE(""https://docs.google.com/spreadsheets/d/1SX6NBoVAgQJ6U1MVXOaj8PK2l7WJ3RER9xtqwdhxkhw/edit?usp=sharing"",""สระแก้ว!J65"")"),0)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IFERROR(__xludf.DUMMYFUNCTION("IMPORTRANGE(""https://docs.google.com/spreadsheets/d/1SX6NBoVAgQJ6U1MVXOaj8PK2l7WJ3RER9xtqwdhxkhw/edit?usp=sharing"",""สระแก้ว!I68"")"),60)</f>
        <v>60</v>
      </c>
      <c r="J138" s="291">
        <f ca="1">IFERROR(__xludf.DUMMYFUNCTION("IMPORTRANGE(""https://docs.google.com/spreadsheets/d/1SX6NBoVAgQJ6U1MVXOaj8PK2l7WJ3RER9xtqwdhxkhw/edit?usp=sharing"",""สระแก้ว!J68"")"),0)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479100</v>
      </c>
      <c r="M140" s="182">
        <f t="shared" ca="1" si="64"/>
        <v>286850</v>
      </c>
      <c r="N140" s="182">
        <f t="shared" ca="1" si="64"/>
        <v>40939</v>
      </c>
      <c r="O140" s="181">
        <f t="shared" ref="O140:O142" ca="1" si="65">IF(L140&gt;0,N140*100/L140,0)</f>
        <v>8.544980171154247</v>
      </c>
      <c r="P140" s="181">
        <f t="shared" ref="P140:P142" ca="1" si="66">IF(M140&gt;0,N140*100/M140,0)</f>
        <v>14.271919121492068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479100</v>
      </c>
      <c r="M142" s="187">
        <f t="shared" ca="1" si="68"/>
        <v>286850</v>
      </c>
      <c r="N142" s="187">
        <f t="shared" ca="1" si="68"/>
        <v>40939</v>
      </c>
      <c r="O142" s="186">
        <f t="shared" ca="1" si="65"/>
        <v>8.544980171154247</v>
      </c>
      <c r="P142" s="186">
        <f t="shared" ca="1" si="66"/>
        <v>14.271919121492068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479100</v>
      </c>
      <c r="M144" s="199">
        <f ca="1">IFERROR(__xludf.DUMMYFUNCTION("IMPORTRANGE(""https://docs.google.com/spreadsheets/d/1Yj_ptqi66GCucihVvJfMjLAmec39IyEx_6qawtMGysU/edit?usp=sharing"",""สบก!BJ75"")"),286850)</f>
        <v>286850</v>
      </c>
      <c r="N144" s="199">
        <f ca="1">IFERROR(__xludf.DUMMYFUNCTION("IMPORTRANGE(""https://docs.google.com/spreadsheets/d/1Yj_ptqi66GCucihVvJfMjLAmec39IyEx_6qawtMGysU/edit?usp=sharing"",""สบก!BK75"")"),40939)</f>
        <v>40939</v>
      </c>
      <c r="O144" s="198">
        <f ca="1">IF(L144&gt;0,N144*100/L144,0)</f>
        <v>8.544980171154247</v>
      </c>
      <c r="P144" s="198">
        <f ca="1">IF(M144&gt;0,N144*100/M144,0)</f>
        <v>14.271919121492068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IFERROR(__xludf.DUMMYFUNCTION("IMPORTRANGE(""https://docs.google.com/spreadsheets/d/1Yj_ptqi66GCucihVvJfMjLAmec39IyEx_6qawtMGysU/edit?usp=sharing"",""สบก!BF75"")"),132000)</f>
        <v>132000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IFERROR(__xludf.DUMMYFUNCTION("IMPORTRANGE(""https://docs.google.com/spreadsheets/d/1Yj_ptqi66GCucihVvJfMjLAmec39IyEx_6qawtMGysU/edit?usp=sharing"",""สบก!BG75"")"),347100)</f>
        <v>347100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IFERROR(__xludf.DUMMYFUNCTION("IMPORTRANGE(""https://docs.google.com/spreadsheets/d/1Yj_ptqi66GCucihVvJfMjLAmec39IyEx_6qawtMGysU/edit?usp=sharing"",""สบก!BH75"")"),0)</f>
        <v>0</v>
      </c>
      <c r="M148" s="125"/>
      <c r="N148" s="115">
        <f ca="1">IFERROR(__xludf.DUMMYFUNCTION("IMPORTRANGE(""https://docs.google.com/spreadsheets/d/1Yj_ptqi66GCucihVvJfMjLAmec39IyEx_6qawtMGysU/edit?usp=sharing"",""สบก!BL75"")"),0)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IFERROR(__xludf.DUMMYFUNCTION("IMPORTRANGE(""https://docs.google.com/spreadsheets/d/1SX6NBoVAgQJ6U1MVXOaj8PK2l7WJ3RER9xtqwdhxkhw/edit?usp=sharing"",""สระแก้ว!I74"")"),4)</f>
        <v>4</v>
      </c>
      <c r="J149" s="299">
        <f ca="1">IFERROR(__xludf.DUMMYFUNCTION("IMPORTRANGE(""https://docs.google.com/spreadsheets/d/1SX6NBoVAgQJ6U1MVXOaj8PK2l7WJ3RER9xtqwdhxkhw/edit?usp=sharing"",""สระแก้ว!J74"")"),1)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IFERROR(__xludf.DUMMYFUNCTION("IMPORTRANGE(""https://docs.google.com/spreadsheets/d/1SX6NBoVAgQJ6U1MVXOaj8PK2l7WJ3RER9xtqwdhxkhw/edit?usp=sharing"",""สระแก้ว!J79"")"),0)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IFERROR(__xludf.DUMMYFUNCTION("IMPORTRANGE(""https://docs.google.com/spreadsheets/d/1SX6NBoVAgQJ6U1MVXOaj8PK2l7WJ3RER9xtqwdhxkhw/edit?usp=sharing"",""สระแก้ว!J80"")"),1)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IFERROR(__xludf.DUMMYFUNCTION("IMPORTRANGE(""https://docs.google.com/spreadsheets/d/1SX6NBoVAgQJ6U1MVXOaj8PK2l7WJ3RER9xtqwdhxkhw/edit?usp=sharing"",""สระแก้ว!J81"")"),0)</f>
        <v>0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IFERROR(__xludf.DUMMYFUNCTION("IMPORTRANGE(""https://docs.google.com/spreadsheets/d/1SX6NBoVAgQJ6U1MVXOaj8PK2l7WJ3RER9xtqwdhxkhw/edit?usp=sharing"",""สระแก้ว!J82"")"),0)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IFERROR(__xludf.DUMMYFUNCTION("IMPORTRANGE(""https://docs.google.com/spreadsheets/d/1SX6NBoVAgQJ6U1MVXOaj8PK2l7WJ3RER9xtqwdhxkhw/edit?usp=sharing"",""สระแก้ว!I83"")"),4)</f>
        <v>4</v>
      </c>
      <c r="J158" s="219">
        <f ca="1">IFERROR(__xludf.DUMMYFUNCTION("IMPORTRANGE(""https://docs.google.com/spreadsheets/d/1SX6NBoVAgQJ6U1MVXOaj8PK2l7WJ3RER9xtqwdhxkhw/edit?usp=sharing"",""สระแก้ว!J83"")"),1)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IFERROR(__xludf.DUMMYFUNCTION("IMPORTRANGE(""https://docs.google.com/spreadsheets/d/1SX6NBoVAgQJ6U1MVXOaj8PK2l7WJ3RER9xtqwdhxkhw/edit?usp=sharing"",""สระแก้ว!J84"")"),0)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IFERROR(__xludf.DUMMYFUNCTION("IMPORTRANGE(""https://docs.google.com/spreadsheets/d/1SX6NBoVAgQJ6U1MVXOaj8PK2l7WJ3RER9xtqwdhxkhw/edit?usp=sharing"",""สระแก้ว!J85"")"),0)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IFERROR(__xludf.DUMMYFUNCTION("IMPORTRANGE(""https://docs.google.com/spreadsheets/d/1SX6NBoVAgQJ6U1MVXOaj8PK2l7WJ3RER9xtqwdhxkhw/edit?usp=sharing"",""สระแก้ว!J86"")"),0)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IFERROR(__xludf.DUMMYFUNCTION("IMPORTRANGE(""https://docs.google.com/spreadsheets/d/1SX6NBoVAgQJ6U1MVXOaj8PK2l7WJ3RER9xtqwdhxkhw/edit?usp=sharing"",""สระแก้ว!J87"")"),0)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IFERROR(__xludf.DUMMYFUNCTION("IMPORTRANGE(""https://docs.google.com/spreadsheets/d/1SX6NBoVAgQJ6U1MVXOaj8PK2l7WJ3RER9xtqwdhxkhw/edit?usp=sharing"",""สระแก้ว!J88"")"),0)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IFERROR(__xludf.DUMMYFUNCTION("IMPORTRANGE(""https://docs.google.com/spreadsheets/d/1SX6NBoVAgQJ6U1MVXOaj8PK2l7WJ3RER9xtqwdhxkhw/edit?usp=sharing"",""สระแก้ว!I89"")"),3)</f>
        <v>3</v>
      </c>
      <c r="J164" s="304">
        <f ca="1">IFERROR(__xludf.DUMMYFUNCTION("IMPORTRANGE(""https://docs.google.com/spreadsheets/d/1SX6NBoVAgQJ6U1MVXOaj8PK2l7WJ3RER9xtqwdhxkhw/edit?usp=sharing"",""สระแก้ว!J89"")"),0)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IFERROR(__xludf.DUMMYFUNCTION("IMPORTRANGE(""https://docs.google.com/spreadsheets/d/1SX6NBoVAgQJ6U1MVXOaj8PK2l7WJ3RER9xtqwdhxkhw/edit?usp=sharing"",""สระแก้ว!J94"")"),0)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IFERROR(__xludf.DUMMYFUNCTION("IMPORTRANGE(""https://docs.google.com/spreadsheets/d/1SX6NBoVAgQJ6U1MVXOaj8PK2l7WJ3RER9xtqwdhxkhw/edit?usp=sharing"",""สระแก้ว!J95"")"),1)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IFERROR(__xludf.DUMMYFUNCTION("IMPORTRANGE(""https://docs.google.com/spreadsheets/d/1SX6NBoVAgQJ6U1MVXOaj8PK2l7WJ3RER9xtqwdhxkhw/edit?usp=sharing"",""สระแก้ว!J96"")"),1)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IFERROR(__xludf.DUMMYFUNCTION("IMPORTRANGE(""https://docs.google.com/spreadsheets/d/1SX6NBoVAgQJ6U1MVXOaj8PK2l7WJ3RER9xtqwdhxkhw/edit?usp=sharing"",""สระแก้ว!J97"")"),1)</f>
        <v>1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IFERROR(__xludf.DUMMYFUNCTION("IMPORTRANGE(""https://docs.google.com/spreadsheets/d/1SX6NBoVAgQJ6U1MVXOaj8PK2l7WJ3RER9xtqwdhxkhw/edit?usp=sharing"",""สระแก้ว!I98"")"),3)</f>
        <v>3</v>
      </c>
      <c r="J173" s="219">
        <f ca="1">IFERROR(__xludf.DUMMYFUNCTION("IMPORTRANGE(""https://docs.google.com/spreadsheets/d/1SX6NBoVAgQJ6U1MVXOaj8PK2l7WJ3RER9xtqwdhxkhw/edit?usp=sharing"",""สระแก้ว!J98"")"),0)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IFERROR(__xludf.DUMMYFUNCTION("IMPORTRANGE(""https://docs.google.com/spreadsheets/d/1SX6NBoVAgQJ6U1MVXOaj8PK2l7WJ3RER9xtqwdhxkhw/edit?usp=sharing"",""สระแก้ว!J99"")"),0)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IFERROR(__xludf.DUMMYFUNCTION("IMPORTRANGE(""https://docs.google.com/spreadsheets/d/1SX6NBoVAgQJ6U1MVXOaj8PK2l7WJ3RER9xtqwdhxkhw/edit?usp=sharing"",""สระแก้ว!J100"")"),0)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IFERROR(__xludf.DUMMYFUNCTION("IMPORTRANGE(""https://docs.google.com/spreadsheets/d/1SX6NBoVAgQJ6U1MVXOaj8PK2l7WJ3RER9xtqwdhxkhw/edit?usp=sharing"",""สระแก้ว!I101"")"),6)</f>
        <v>6</v>
      </c>
      <c r="J176" s="304">
        <f ca="1">IFERROR(__xludf.DUMMYFUNCTION("IMPORTRANGE(""https://docs.google.com/spreadsheets/d/1SX6NBoVAgQJ6U1MVXOaj8PK2l7WJ3RER9xtqwdhxkhw/edit?usp=sharing"",""สระแก้ว!J101"")"),0)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IFERROR(__xludf.DUMMYFUNCTION("IMPORTRANGE(""https://docs.google.com/spreadsheets/d/1SX6NBoVAgQJ6U1MVXOaj8PK2l7WJ3RER9xtqwdhxkhw/edit?usp=sharing"",""สระแก้ว!J106"")"),1)</f>
        <v>1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IFERROR(__xludf.DUMMYFUNCTION("IMPORTRANGE(""https://docs.google.com/spreadsheets/d/1SX6NBoVAgQJ6U1MVXOaj8PK2l7WJ3RER9xtqwdhxkhw/edit?usp=sharing"",""สระแก้ว!J107"")"),0)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IFERROR(__xludf.DUMMYFUNCTION("IMPORTRANGE(""https://docs.google.com/spreadsheets/d/1SX6NBoVAgQJ6U1MVXOaj8PK2l7WJ3RER9xtqwdhxkhw/edit?usp=sharing"",""สระแก้ว!J108"")"),0)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IFERROR(__xludf.DUMMYFUNCTION("IMPORTRANGE(""https://docs.google.com/spreadsheets/d/1SX6NBoVAgQJ6U1MVXOaj8PK2l7WJ3RER9xtqwdhxkhw/edit?usp=sharing"",""สระแก้ว!J109"")"),0)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IFERROR(__xludf.DUMMYFUNCTION("IMPORTRANGE(""https://docs.google.com/spreadsheets/d/1SX6NBoVAgQJ6U1MVXOaj8PK2l7WJ3RER9xtqwdhxkhw/edit?usp=sharing"",""สระแก้ว!I110"")"),6)</f>
        <v>6</v>
      </c>
      <c r="J185" s="218">
        <f ca="1">IFERROR(__xludf.DUMMYFUNCTION("IMPORTRANGE(""https://docs.google.com/spreadsheets/d/1SX6NBoVAgQJ6U1MVXOaj8PK2l7WJ3RER9xtqwdhxkhw/edit?usp=sharing"",""สระแก้ว!J110"")"),0)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IFERROR(__xludf.DUMMYFUNCTION("IMPORTRANGE(""https://docs.google.com/spreadsheets/d/1SX6NBoVAgQJ6U1MVXOaj8PK2l7WJ3RER9xtqwdhxkhw/edit?usp=sharing"",""สระแก้ว!I111"")"),6)</f>
        <v>6</v>
      </c>
      <c r="J186" s="218">
        <f ca="1">IFERROR(__xludf.DUMMYFUNCTION("IMPORTRANGE(""https://docs.google.com/spreadsheets/d/1SX6NBoVAgQJ6U1MVXOaj8PK2l7WJ3RER9xtqwdhxkhw/edit?usp=sharing"",""สระแก้ว!J111"")"),0)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IFERROR(__xludf.DUMMYFUNCTION("IMPORTRANGE(""https://docs.google.com/spreadsheets/d/1SX6NBoVAgQJ6U1MVXOaj8PK2l7WJ3RER9xtqwdhxkhw/edit?usp=sharing"",""สระแก้ว!J112"")"),0)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IFERROR(__xludf.DUMMYFUNCTION("IMPORTRANGE(""https://docs.google.com/spreadsheets/d/1SX6NBoVAgQJ6U1MVXOaj8PK2l7WJ3RER9xtqwdhxkhw/edit?usp=sharing"",""สระแก้ว!J113"")"),0)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IFERROR(__xludf.DUMMYFUNCTION("IMPORTRANGE(""https://docs.google.com/spreadsheets/d/1SX6NBoVAgQJ6U1MVXOaj8PK2l7WJ3RER9xtqwdhxkhw/edit?usp=sharing"",""สระแก้ว!I114"")"),40000)</f>
        <v>40000</v>
      </c>
      <c r="J189" s="304">
        <f ca="1">IFERROR(__xludf.DUMMYFUNCTION("IMPORTRANGE(""https://docs.google.com/spreadsheets/d/1SX6NBoVAgQJ6U1MVXOaj8PK2l7WJ3RER9xtqwdhxkhw/edit?usp=sharing"",""สระแก้ว!J114"")"),0)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IFERROR(__xludf.DUMMYFUNCTION("IMPORTRANGE(""https://docs.google.com/spreadsheets/d/1SX6NBoVAgQJ6U1MVXOaj8PK2l7WJ3RER9xtqwdhxkhw/edit?usp=sharing"",""สระแก้ว!J119"")"),0)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IFERROR(__xludf.DUMMYFUNCTION("IMPORTRANGE(""https://docs.google.com/spreadsheets/d/1SX6NBoVAgQJ6U1MVXOaj8PK2l7WJ3RER9xtqwdhxkhw/edit?usp=sharing"",""สระแก้ว!J120"")"),0)</f>
        <v>0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IFERROR(__xludf.DUMMYFUNCTION("IMPORTRANGE(""https://docs.google.com/spreadsheets/d/1SX6NBoVAgQJ6U1MVXOaj8PK2l7WJ3RER9xtqwdhxkhw/edit?usp=sharing"",""สระแก้ว!J121"")"),0)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IFERROR(__xludf.DUMMYFUNCTION("IMPORTRANGE(""https://docs.google.com/spreadsheets/d/1SX6NBoVAgQJ6U1MVXOaj8PK2l7WJ3RER9xtqwdhxkhw/edit?usp=sharing"",""สระแก้ว!J122"")"),0)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IFERROR(__xludf.DUMMYFUNCTION("IMPORTRANGE(""https://docs.google.com/spreadsheets/d/1SX6NBoVAgQJ6U1MVXOaj8PK2l7WJ3RER9xtqwdhxkhw/edit?usp=sharing"",""สระแก้ว!I124"")"),40000)</f>
        <v>40000</v>
      </c>
      <c r="J199" s="219">
        <f ca="1">IFERROR(__xludf.DUMMYFUNCTION("IMPORTRANGE(""https://docs.google.com/spreadsheets/d/1SX6NBoVAgQJ6U1MVXOaj8PK2l7WJ3RER9xtqwdhxkhw/edit?usp=sharing"",""สระแก้ว!J124"")"),0)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IFERROR(__xludf.DUMMYFUNCTION("IMPORTRANGE(""https://docs.google.com/spreadsheets/d/1SX6NBoVAgQJ6U1MVXOaj8PK2l7WJ3RER9xtqwdhxkhw/edit?usp=sharing"",""สระแก้ว!I125"")"),40000)</f>
        <v>40000</v>
      </c>
      <c r="J200" s="219">
        <f ca="1">IFERROR(__xludf.DUMMYFUNCTION("IMPORTRANGE(""https://docs.google.com/spreadsheets/d/1SX6NBoVAgQJ6U1MVXOaj8PK2l7WJ3RER9xtqwdhxkhw/edit?usp=sharing"",""สระแก้ว!J125"")"),0)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IFERROR(__xludf.DUMMYFUNCTION("IMPORTRANGE(""https://docs.google.com/spreadsheets/d/1SX6NBoVAgQJ6U1MVXOaj8PK2l7WJ3RER9xtqwdhxkhw/edit?usp=sharing"",""สระแก้ว!I126"")"),0)</f>
        <v>0</v>
      </c>
      <c r="J201" s="219">
        <f ca="1">IFERROR(__xludf.DUMMYFUNCTION("IMPORTRANGE(""https://docs.google.com/spreadsheets/d/1SX6NBoVAgQJ6U1MVXOaj8PK2l7WJ3RER9xtqwdhxkhw/edit?usp=sharing"",""สระแก้ว!J126"")"),0)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IFERROR(__xludf.DUMMYFUNCTION("IMPORTRANGE(""https://docs.google.com/spreadsheets/d/1SX6NBoVAgQJ6U1MVXOaj8PK2l7WJ3RER9xtqwdhxkhw/edit?usp=sharing"",""สระแก้ว!J127"")"),0)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IFERROR(__xludf.DUMMYFUNCTION("IMPORTRANGE(""https://docs.google.com/spreadsheets/d/1SX6NBoVAgQJ6U1MVXOaj8PK2l7WJ3RER9xtqwdhxkhw/edit?usp=sharing"",""สระแก้ว!J128"")"),0)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IFERROR(__xludf.DUMMYFUNCTION("IMPORTRANGE(""https://docs.google.com/spreadsheets/d/1SX6NBoVAgQJ6U1MVXOaj8PK2l7WJ3RER9xtqwdhxkhw/edit?usp=sharing"",""สระแก้ว!I129"")"),60)</f>
        <v>60</v>
      </c>
      <c r="J204" s="304">
        <f ca="1">IFERROR(__xludf.DUMMYFUNCTION("IMPORTRANGE(""https://docs.google.com/spreadsheets/d/1SX6NBoVAgQJ6U1MVXOaj8PK2l7WJ3RER9xtqwdhxkhw/edit?usp=sharing"",""สระแก้ว!J129"")"),0)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IFERROR(__xludf.DUMMYFUNCTION("IMPORTRANGE(""https://docs.google.com/spreadsheets/d/1SX6NBoVAgQJ6U1MVXOaj8PK2l7WJ3RER9xtqwdhxkhw/edit?usp=sharing"",""สระแก้ว!J134"")"),1)</f>
        <v>1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IFERROR(__xludf.DUMMYFUNCTION("IMPORTRANGE(""https://docs.google.com/spreadsheets/d/1SX6NBoVAgQJ6U1MVXOaj8PK2l7WJ3RER9xtqwdhxkhw/edit?usp=sharing"",""สระแก้ว!J135"")"),0)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IFERROR(__xludf.DUMMYFUNCTION("IMPORTRANGE(""https://docs.google.com/spreadsheets/d/1SX6NBoVAgQJ6U1MVXOaj8PK2l7WJ3RER9xtqwdhxkhw/edit?usp=sharing"",""สระแก้ว!J136"")"),0)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IFERROR(__xludf.DUMMYFUNCTION("IMPORTRANGE(""https://docs.google.com/spreadsheets/d/1SX6NBoVAgQJ6U1MVXOaj8PK2l7WJ3RER9xtqwdhxkhw/edit?usp=sharing"",""สระแก้ว!J137"")"),0)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IFERROR(__xludf.DUMMYFUNCTION("IMPORTRANGE(""https://docs.google.com/spreadsheets/d/1SX6NBoVAgQJ6U1MVXOaj8PK2l7WJ3RER9xtqwdhxkhw/edit?usp=sharing"",""สระแก้ว!I138"")"),60)</f>
        <v>60</v>
      </c>
      <c r="J213" s="218">
        <f ca="1">IFERROR(__xludf.DUMMYFUNCTION("IMPORTRANGE(""https://docs.google.com/spreadsheets/d/1SX6NBoVAgQJ6U1MVXOaj8PK2l7WJ3RER9xtqwdhxkhw/edit?usp=sharing"",""สระแก้ว!J138"")"),0)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IFERROR(__xludf.DUMMYFUNCTION("IMPORTRANGE(""https://docs.google.com/spreadsheets/d/1SX6NBoVAgQJ6U1MVXOaj8PK2l7WJ3RER9xtqwdhxkhw/edit?usp=sharing"",""สระแก้ว!I140"")"),20)</f>
        <v>20</v>
      </c>
      <c r="J215" s="218">
        <f ca="1">IFERROR(__xludf.DUMMYFUNCTION("IMPORTRANGE(""https://docs.google.com/spreadsheets/d/1SX6NBoVAgQJ6U1MVXOaj8PK2l7WJ3RER9xtqwdhxkhw/edit?usp=sharing"",""สระแก้ว!J140"")"),0)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IFERROR(__xludf.DUMMYFUNCTION("IMPORTRANGE(""https://docs.google.com/spreadsheets/d/1SX6NBoVAgQJ6U1MVXOaj8PK2l7WJ3RER9xtqwdhxkhw/edit?usp=sharing"",""สระแก้ว!I141"")"),3)</f>
        <v>3</v>
      </c>
      <c r="J216" s="218">
        <f ca="1">IFERROR(__xludf.DUMMYFUNCTION("IMPORTRANGE(""https://docs.google.com/spreadsheets/d/1SX6NBoVAgQJ6U1MVXOaj8PK2l7WJ3RER9xtqwdhxkhw/edit?usp=sharing"",""สระแก้ว!J141"")"),0)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IFERROR(__xludf.DUMMYFUNCTION("IMPORTRANGE(""https://docs.google.com/spreadsheets/d/1SX6NBoVAgQJ6U1MVXOaj8PK2l7WJ3RER9xtqwdhxkhw/edit?usp=sharing"",""สระแก้ว!J142"")"),0)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IFERROR(__xludf.DUMMYFUNCTION("IMPORTRANGE(""https://docs.google.com/spreadsheets/d/1SX6NBoVAgQJ6U1MVXOaj8PK2l7WJ3RER9xtqwdhxkhw/edit?usp=sharing"",""สระแก้ว!J143"")"),0)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IFERROR(__xludf.DUMMYFUNCTION("IMPORTRANGE(""https://docs.google.com/spreadsheets/d/1SX6NBoVAgQJ6U1MVXOaj8PK2l7WJ3RER9xtqwdhxkhw/edit?usp=sharing"",""สระแก้ว!I144"")"),13)</f>
        <v>13</v>
      </c>
      <c r="J219" s="291">
        <f ca="1">IFERROR(__xludf.DUMMYFUNCTION("IMPORTRANGE(""https://docs.google.com/spreadsheets/d/1SX6NBoVAgQJ6U1MVXOaj8PK2l7WJ3RER9xtqwdhxkhw/edit?usp=sharing"",""สระแก้ว!J144"")"),13)</f>
        <v>13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19295</v>
      </c>
      <c r="M220" s="182">
        <f t="shared" ca="1" si="72"/>
        <v>19295</v>
      </c>
      <c r="N220" s="182">
        <f t="shared" ca="1" si="72"/>
        <v>18915</v>
      </c>
      <c r="O220" s="181">
        <f t="shared" ref="O220:O222" ca="1" si="73">IF(L220&gt;0,N220*100/L220,0)</f>
        <v>98.030577869914481</v>
      </c>
      <c r="P220" s="181">
        <f t="shared" ref="P220:P222" ca="1" si="74">IF(M220&gt;0,N220*100/M220,0)</f>
        <v>98.030577869914481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19295</v>
      </c>
      <c r="M222" s="187">
        <f t="shared" ca="1" si="76"/>
        <v>19295</v>
      </c>
      <c r="N222" s="187">
        <f t="shared" ca="1" si="76"/>
        <v>18915</v>
      </c>
      <c r="O222" s="186">
        <f t="shared" ca="1" si="73"/>
        <v>98.030577869914481</v>
      </c>
      <c r="P222" s="186">
        <f t="shared" ca="1" si="74"/>
        <v>98.030577869914481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19295</v>
      </c>
      <c r="M224" s="199">
        <f ca="1">IFERROR(__xludf.DUMMYFUNCTION("IMPORTRANGE(""https://docs.google.com/spreadsheets/d/1Yj_ptqi66GCucihVvJfMjLAmec39IyEx_6qawtMGysU/edit?usp=sharing"",""สบก!BS75"")"),19295)</f>
        <v>19295</v>
      </c>
      <c r="N224" s="199">
        <f ca="1">IFERROR(__xludf.DUMMYFUNCTION("IMPORTRANGE(""https://docs.google.com/spreadsheets/d/1Yj_ptqi66GCucihVvJfMjLAmec39IyEx_6qawtMGysU/edit?usp=sharing"",""สบก!BT75"")"),18915)</f>
        <v>18915</v>
      </c>
      <c r="O224" s="198">
        <f ca="1">IF(L224&gt;0,N224*100/L224,0)</f>
        <v>98.030577869914481</v>
      </c>
      <c r="P224" s="198">
        <f ca="1">IF(M224&gt;0,N224*100/M224,0)</f>
        <v>98.030577869914481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IFERROR(__xludf.DUMMYFUNCTION("IMPORTRANGE(""https://docs.google.com/spreadsheets/d/1Yj_ptqi66GCucihVvJfMjLAmec39IyEx_6qawtMGysU/edit?usp=sharing"",""สบก!BO75"")"),0)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IFERROR(__xludf.DUMMYFUNCTION("IMPORTRANGE(""https://docs.google.com/spreadsheets/d/1Yj_ptqi66GCucihVvJfMjLAmec39IyEx_6qawtMGysU/edit?usp=sharing"",""สบก!BP75"")"),19295)</f>
        <v>19295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IFERROR(__xludf.DUMMYFUNCTION("IMPORTRANGE(""https://docs.google.com/spreadsheets/d/1Yj_ptqi66GCucihVvJfMjLAmec39IyEx_6qawtMGysU/edit?usp=sharing"",""สบก!BQ75"")"),0)</f>
        <v>0</v>
      </c>
      <c r="M228" s="125"/>
      <c r="N228" s="115">
        <f ca="1">IFERROR(__xludf.DUMMYFUNCTION("IMPORTRANGE(""https://docs.google.com/spreadsheets/d/1Yj_ptqi66GCucihVvJfMjLAmec39IyEx_6qawtMGysU/edit?usp=sharing"",""สบก!BU75"")"),0)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IFERROR(__xludf.DUMMYFUNCTION("IMPORTRANGE(""https://docs.google.com/spreadsheets/d/1SX6NBoVAgQJ6U1MVXOaj8PK2l7WJ3RER9xtqwdhxkhw/edit?usp=sharing"",""สระแก้ว!I149"")"),13)</f>
        <v>13</v>
      </c>
      <c r="J229" s="291">
        <f ca="1">IFERROR(__xludf.DUMMYFUNCTION("IMPORTRANGE(""https://docs.google.com/spreadsheets/d/1SX6NBoVAgQJ6U1MVXOaj8PK2l7WJ3RER9xtqwdhxkhw/edit?usp=sharing"",""สระแก้ว!J149"")"),13)</f>
        <v>13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IFERROR(__xludf.DUMMYFUNCTION("IMPORTRANGE(""https://docs.google.com/spreadsheets/d/1SX6NBoVAgQJ6U1MVXOaj8PK2l7WJ3RER9xtqwdhxkhw/edit?usp=sharing"",""สระแก้ว!J151"")"),0)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IFERROR(__xludf.DUMMYFUNCTION("IMPORTRANGE(""https://docs.google.com/spreadsheets/d/1SX6NBoVAgQJ6U1MVXOaj8PK2l7WJ3RER9xtqwdhxkhw/edit?usp=sharing"",""สระแก้ว!J152"")"),1)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IFERROR(__xludf.DUMMYFUNCTION("IMPORTRANGE(""https://docs.google.com/spreadsheets/d/1SX6NBoVAgQJ6U1MVXOaj8PK2l7WJ3RER9xtqwdhxkhw/edit?usp=sharing"",""สระแก้ว!J153"")"),1)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IFERROR(__xludf.DUMMYFUNCTION("IMPORTRANGE(""https://docs.google.com/spreadsheets/d/1SX6NBoVAgQJ6U1MVXOaj8PK2l7WJ3RER9xtqwdhxkhw/edit?usp=sharing"",""สระแก้ว!J154"")"),0)</f>
        <v>0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IFERROR(__xludf.DUMMYFUNCTION("IMPORTRANGE(""https://docs.google.com/spreadsheets/d/1SX6NBoVAgQJ6U1MVXOaj8PK2l7WJ3RER9xtqwdhxkhw/edit?usp=sharing"",""สระแก้ว!I155"")"),13)</f>
        <v>13</v>
      </c>
      <c r="J235" s="219">
        <f ca="1">IFERROR(__xludf.DUMMYFUNCTION("IMPORTRANGE(""https://docs.google.com/spreadsheets/d/1SX6NBoVAgQJ6U1MVXOaj8PK2l7WJ3RER9xtqwdhxkhw/edit?usp=sharing"",""สระแก้ว!J155"")"),13)</f>
        <v>13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IFERROR(__xludf.DUMMYFUNCTION("IMPORTRANGE(""https://docs.google.com/spreadsheets/d/1SX6NBoVAgQJ6U1MVXOaj8PK2l7WJ3RER9xtqwdhxkhw/edit?usp=sharing"",""สระแก้ว!J156"")"),0)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IFERROR(__xludf.DUMMYFUNCTION("IMPORTRANGE(""https://docs.google.com/spreadsheets/d/1SX6NBoVAgQJ6U1MVXOaj8PK2l7WJ3RER9xtqwdhxkhw/edit?usp=sharing"",""สระแก้ว!J157"")"),0)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IFERROR(__xludf.DUMMYFUNCTION("IMPORTRANGE(""https://docs.google.com/spreadsheets/d/1SX6NBoVAgQJ6U1MVXOaj8PK2l7WJ3RER9xtqwdhxkhw/edit?usp=sharing"",""สระแก้ว!I158"")"),0)</f>
        <v>0</v>
      </c>
      <c r="J238" s="291">
        <f ca="1">IFERROR(__xludf.DUMMYFUNCTION("IMPORTRANGE(""https://docs.google.com/spreadsheets/d/1SX6NBoVAgQJ6U1MVXOaj8PK2l7WJ3RER9xtqwdhxkhw/edit?usp=sharing"",""สระแก้ว!J158"")"),0)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IFERROR(__xludf.DUMMYFUNCTION("IMPORTRANGE(""https://docs.google.com/spreadsheets/d/1SX6NBoVAgQJ6U1MVXOaj8PK2l7WJ3RER9xtqwdhxkhw/edit?usp=sharing"",""สระแก้ว!J159"")"),"")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IFERROR(__xludf.DUMMYFUNCTION("IMPORTRANGE(""https://docs.google.com/spreadsheets/d/1SX6NBoVAgQJ6U1MVXOaj8PK2l7WJ3RER9xtqwdhxkhw/edit?usp=sharing"",""สระแก้ว!J161"")"),0)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IFERROR(__xludf.DUMMYFUNCTION("IMPORTRANGE(""https://docs.google.com/spreadsheets/d/1SX6NBoVAgQJ6U1MVXOaj8PK2l7WJ3RER9xtqwdhxkhw/edit?usp=sharing"",""สระแก้ว!J162"")"),0)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IFERROR(__xludf.DUMMYFUNCTION("IMPORTRANGE(""https://docs.google.com/spreadsheets/d/1SX6NBoVAgQJ6U1MVXOaj8PK2l7WJ3RER9xtqwdhxkhw/edit?usp=sharing"",""สระแก้ว!J163"")"),0)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IFERROR(__xludf.DUMMYFUNCTION("IMPORTRANGE(""https://docs.google.com/spreadsheets/d/1SX6NBoVAgQJ6U1MVXOaj8PK2l7WJ3RER9xtqwdhxkhw/edit?usp=sharing"",""สระแก้ว!I164"")"),0)</f>
        <v>0</v>
      </c>
      <c r="J244" s="218">
        <f ca="1">IFERROR(__xludf.DUMMYFUNCTION("IMPORTRANGE(""https://docs.google.com/spreadsheets/d/1SX6NBoVAgQJ6U1MVXOaj8PK2l7WJ3RER9xtqwdhxkhw/edit?usp=sharing"",""สระแก้ว!J164"")"),0)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IFERROR(__xludf.DUMMYFUNCTION("IMPORTRANGE(""https://docs.google.com/spreadsheets/d/1SX6NBoVAgQJ6U1MVXOaj8PK2l7WJ3RER9xtqwdhxkhw/edit?usp=sharing"",""สระแก้ว!J165"")"),0)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IFERROR(__xludf.DUMMYFUNCTION("IMPORTRANGE(""https://docs.google.com/spreadsheets/d/1SX6NBoVAgQJ6U1MVXOaj8PK2l7WJ3RER9xtqwdhxkhw/edit?usp=sharing"",""สระแก้ว!J166"")"),0)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IFERROR(__xludf.DUMMYFUNCTION("IMPORTRANGE(""https://docs.google.com/spreadsheets/d/1SX6NBoVAgQJ6U1MVXOaj8PK2l7WJ3RER9xtqwdhxkhw/edit?usp=sharing"",""สระแก้ว!I169"")"),0)</f>
        <v>0</v>
      </c>
      <c r="J249" s="335">
        <f ca="1">IFERROR(__xludf.DUMMYFUNCTION("IMPORTRANGE(""https://docs.google.com/spreadsheets/d/1SX6NBoVAgQJ6U1MVXOaj8PK2l7WJ3RER9xtqwdhxkhw/edit?usp=sharing"",""สระแก้ว!J169"")"),0)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9">
        <f ca="1">IFERROR(__xludf.DUMMYFUNCTION("IMPORTRANGE(""https://docs.google.com/spreadsheets/d/1Yj_ptqi66GCucihVvJfMjLAmec39IyEx_6qawtMGysU/edit?usp=sharing"",""สบก!CB75"")"),0)</f>
        <v>0</v>
      </c>
      <c r="N254" s="199">
        <f ca="1">IFERROR(__xludf.DUMMYFUNCTION("IMPORTRANGE(""https://docs.google.com/spreadsheets/d/1Yj_ptqi66GCucihVvJfMjLAmec39IyEx_6qawtMGysU/edit?usp=sharing"",""สบก!CC75"")"),0)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IFERROR(__xludf.DUMMYFUNCTION("IMPORTRANGE(""https://docs.google.com/spreadsheets/d/1Yj_ptqi66GCucihVvJfMjLAmec39IyEx_6qawtMGysU/edit?usp=sharing"",""สบก!BX75"")"),0)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IFERROR(__xludf.DUMMYFUNCTION("IMPORTRANGE(""https://docs.google.com/spreadsheets/d/1Yj_ptqi66GCucihVvJfMjLAmec39IyEx_6qawtMGysU/edit?usp=sharing"",""สบก!BY75"")"),0)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IFERROR(__xludf.DUMMYFUNCTION("IMPORTRANGE(""https://docs.google.com/spreadsheets/d/1Yj_ptqi66GCucihVvJfMjLAmec39IyEx_6qawtMGysU/edit?usp=sharing"",""สบก!BZ75"")"),0)</f>
        <v>0</v>
      </c>
      <c r="M258" s="125"/>
      <c r="N258" s="115">
        <f ca="1">IFERROR(__xludf.DUMMYFUNCTION("IMPORTRANGE(""https://docs.google.com/spreadsheets/d/1Yj_ptqi66GCucihVvJfMjLAmec39IyEx_6qawtMGysU/edit?usp=sharing"",""สบก!CD75"")"),0)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IFERROR(__xludf.DUMMYFUNCTION("IMPORTRANGE(""https://docs.google.com/spreadsheets/d/1SX6NBoVAgQJ6U1MVXOaj8PK2l7WJ3RER9xtqwdhxkhw/edit?usp=sharing"",""สระแก้ว!J175"")"),0)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IFERROR(__xludf.DUMMYFUNCTION("IMPORTRANGE(""https://docs.google.com/spreadsheets/d/1SX6NBoVAgQJ6U1MVXOaj8PK2l7WJ3RER9xtqwdhxkhw/edit?usp=sharing"",""สระแก้ว!J176"")"),0)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IFERROR(__xludf.DUMMYFUNCTION("IMPORTRANGE(""https://docs.google.com/spreadsheets/d/1SX6NBoVAgQJ6U1MVXOaj8PK2l7WJ3RER9xtqwdhxkhw/edit?usp=sharing"",""สระแก้ว!J177"")"),0)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IFERROR(__xludf.DUMMYFUNCTION("IMPORTRANGE(""https://docs.google.com/spreadsheets/d/1SX6NBoVAgQJ6U1MVXOaj8PK2l7WJ3RER9xtqwdhxkhw/edit?usp=sharing"",""สระแก้ว!J178"")"),0)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IFERROR(__xludf.DUMMYFUNCTION("IMPORTRANGE(""https://docs.google.com/spreadsheets/d/1SX6NBoVAgQJ6U1MVXOaj8PK2l7WJ3RER9xtqwdhxkhw/edit?usp=sharing"",""สระแก้ว!I179"")"),0)</f>
        <v>0</v>
      </c>
      <c r="J264" s="219">
        <f ca="1">IFERROR(__xludf.DUMMYFUNCTION("IMPORTRANGE(""https://docs.google.com/spreadsheets/d/1SX6NBoVAgQJ6U1MVXOaj8PK2l7WJ3RER9xtqwdhxkhw/edit?usp=sharing"",""สระแก้ว!J179"")"),0)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IFERROR(__xludf.DUMMYFUNCTION("IMPORTRANGE(""https://docs.google.com/spreadsheets/d/1SX6NBoVAgQJ6U1MVXOaj8PK2l7WJ3RER9xtqwdhxkhw/edit?usp=sharing"",""สระแก้ว!I180"")"),0)</f>
        <v>0</v>
      </c>
      <c r="J265" s="219">
        <f ca="1">IFERROR(__xludf.DUMMYFUNCTION("IMPORTRANGE(""https://docs.google.com/spreadsheets/d/1SX6NBoVAgQJ6U1MVXOaj8PK2l7WJ3RER9xtqwdhxkhw/edit?usp=sharing"",""สระแก้ว!J180"")"),0)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IFERROR(__xludf.DUMMYFUNCTION("IMPORTRANGE(""https://docs.google.com/spreadsheets/d/1SX6NBoVAgQJ6U1MVXOaj8PK2l7WJ3RER9xtqwdhxkhw/edit?usp=sharing"",""สระแก้ว!I181"")"),0)</f>
        <v>0</v>
      </c>
      <c r="J266" s="219">
        <f ca="1">IFERROR(__xludf.DUMMYFUNCTION("IMPORTRANGE(""https://docs.google.com/spreadsheets/d/1SX6NBoVAgQJ6U1MVXOaj8PK2l7WJ3RER9xtqwdhxkhw/edit?usp=sharing"",""สระแก้ว!J181"")"),0)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IFERROR(__xludf.DUMMYFUNCTION("IMPORTRANGE(""https://docs.google.com/spreadsheets/d/1SX6NBoVAgQJ6U1MVXOaj8PK2l7WJ3RER9xtqwdhxkhw/edit?usp=sharing"",""สระแก้ว!I182"")"),0)</f>
        <v>0</v>
      </c>
      <c r="J267" s="219">
        <f ca="1">IFERROR(__xludf.DUMMYFUNCTION("IMPORTRANGE(""https://docs.google.com/spreadsheets/d/1SX6NBoVAgQJ6U1MVXOaj8PK2l7WJ3RER9xtqwdhxkhw/edit?usp=sharing"",""สระแก้ว!J182"")"),0)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IFERROR(__xludf.DUMMYFUNCTION("IMPORTRANGE(""https://docs.google.com/spreadsheets/d/1SX6NBoVAgQJ6U1MVXOaj8PK2l7WJ3RER9xtqwdhxkhw/edit?usp=sharing"",""สระแก้ว!J183"")"),0)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IFERROR(__xludf.DUMMYFUNCTION("IMPORTRANGE(""https://docs.google.com/spreadsheets/d/1SX6NBoVAgQJ6U1MVXOaj8PK2l7WJ3RER9xtqwdhxkhw/edit?usp=sharing"",""สระแก้ว!J184"")"),0)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IFERROR(__xludf.DUMMYFUNCTION("IMPORTRANGE(""https://docs.google.com/spreadsheets/d/1SX6NBoVAgQJ6U1MVXOaj8PK2l7WJ3RER9xtqwdhxkhw/edit?usp=sharing"",""สระแก้ว!I185"")"),15)</f>
        <v>15</v>
      </c>
      <c r="J270" s="335">
        <f ca="1">IFERROR(__xludf.DUMMYFUNCTION("IMPORTRANGE(""https://docs.google.com/spreadsheets/d/1SX6NBoVAgQJ6U1MVXOaj8PK2l7WJ3RER9xtqwdhxkhw/edit?usp=sharing"",""สระแก้ว!J185"")"),0)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55200</v>
      </c>
      <c r="M271" s="182">
        <f t="shared" ca="1" si="83"/>
        <v>32250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55200</v>
      </c>
      <c r="M273" s="187">
        <f t="shared" ca="1" si="87"/>
        <v>32250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55200</v>
      </c>
      <c r="M275" s="199">
        <f ca="1">IFERROR(__xludf.DUMMYFUNCTION("IMPORTRANGE(""https://docs.google.com/spreadsheets/d/1Yj_ptqi66GCucihVvJfMjLAmec39IyEx_6qawtMGysU/edit?usp=sharing"",""สบก!CK75"")"),32250)</f>
        <v>32250</v>
      </c>
      <c r="N275" s="199">
        <f ca="1">IFERROR(__xludf.DUMMYFUNCTION("IMPORTRANGE(""https://docs.google.com/spreadsheets/d/1Yj_ptqi66GCucihVvJfMjLAmec39IyEx_6qawtMGysU/edit?usp=sharing"",""สบก!CL75"")"),0)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IFERROR(__xludf.DUMMYFUNCTION("IMPORTRANGE(""https://docs.google.com/spreadsheets/d/1Yj_ptqi66GCucihVvJfMjLAmec39IyEx_6qawtMGysU/edit?usp=sharing"",""สบก!CG75"")"),0)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IFERROR(__xludf.DUMMYFUNCTION("IMPORTRANGE(""https://docs.google.com/spreadsheets/d/1Yj_ptqi66GCucihVvJfMjLAmec39IyEx_6qawtMGysU/edit?usp=sharing"",""สบก!CH75"")"),55200)</f>
        <v>55200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IFERROR(__xludf.DUMMYFUNCTION("IMPORTRANGE(""https://docs.google.com/spreadsheets/d/1Yj_ptqi66GCucihVvJfMjLAmec39IyEx_6qawtMGysU/edit?usp=sharing"",""สบก!CI75"")"),0)</f>
        <v>0</v>
      </c>
      <c r="M279" s="125"/>
      <c r="N279" s="115">
        <f ca="1">IFERROR(__xludf.DUMMYFUNCTION("IMPORTRANGE(""https://docs.google.com/spreadsheets/d/1Yj_ptqi66GCucihVvJfMjLAmec39IyEx_6qawtMGysU/edit?usp=sharing"",""สบก!CM75"")"),0)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IFERROR(__xludf.DUMMYFUNCTION("IMPORTRANGE(""https://docs.google.com/spreadsheets/d/1SX6NBoVAgQJ6U1MVXOaj8PK2l7WJ3RER9xtqwdhxkhw/edit?usp=sharing"",""สระแก้ว!J191"")"),0)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IFERROR(__xludf.DUMMYFUNCTION("IMPORTRANGE(""https://docs.google.com/spreadsheets/d/1SX6NBoVAgQJ6U1MVXOaj8PK2l7WJ3RER9xtqwdhxkhw/edit?usp=sharing"",""สระแก้ว!J192"")"),1)</f>
        <v>1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IFERROR(__xludf.DUMMYFUNCTION("IMPORTRANGE(""https://docs.google.com/spreadsheets/d/1SX6NBoVAgQJ6U1MVXOaj8PK2l7WJ3RER9xtqwdhxkhw/edit?usp=sharing"",""สระแก้ว!J193"")"),1)</f>
        <v>1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IFERROR(__xludf.DUMMYFUNCTION("IMPORTRANGE(""https://docs.google.com/spreadsheets/d/1SX6NBoVAgQJ6U1MVXOaj8PK2l7WJ3RER9xtqwdhxkhw/edit?usp=sharing"",""สระแก้ว!J194"")"),0)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IFERROR(__xludf.DUMMYFUNCTION("IMPORTRANGE(""https://docs.google.com/spreadsheets/d/1SX6NBoVAgQJ6U1MVXOaj8PK2l7WJ3RER9xtqwdhxkhw/edit?usp=sharing"",""สระแก้ว!I195"")"),15)</f>
        <v>15</v>
      </c>
      <c r="J285" s="219">
        <f ca="1">IFERROR(__xludf.DUMMYFUNCTION("IMPORTRANGE(""https://docs.google.com/spreadsheets/d/1SX6NBoVAgQJ6U1MVXOaj8PK2l7WJ3RER9xtqwdhxkhw/edit?usp=sharing"",""สระแก้ว!J195"")"),0)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IFERROR(__xludf.DUMMYFUNCTION("IMPORTRANGE(""https://docs.google.com/spreadsheets/d/1SX6NBoVAgQJ6U1MVXOaj8PK2l7WJ3RER9xtqwdhxkhw/edit?usp=sharing"",""สระแก้ว!J196"")"),0)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IFERROR(__xludf.DUMMYFUNCTION("IMPORTRANGE(""https://docs.google.com/spreadsheets/d/1SX6NBoVAgQJ6U1MVXOaj8PK2l7WJ3RER9xtqwdhxkhw/edit?usp=sharing"",""สระแก้ว!J197"")"),0)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IFERROR(__xludf.DUMMYFUNCTION("IMPORTRANGE(""https://docs.google.com/spreadsheets/d/1SX6NBoVAgQJ6U1MVXOaj8PK2l7WJ3RER9xtqwdhxkhw/edit?usp=sharing"",""สระแก้ว!I199"")"),40)</f>
        <v>40</v>
      </c>
      <c r="J289" s="335">
        <f ca="1">IFERROR(__xludf.DUMMYFUNCTION("IMPORTRANGE(""https://docs.google.com/spreadsheets/d/1SX6NBoVAgQJ6U1MVXOaj8PK2l7WJ3RER9xtqwdhxkhw/edit?usp=sharing"",""สระแก้ว!J199"")"),0)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123640</v>
      </c>
      <c r="M290" s="182">
        <f t="shared" ca="1" si="88"/>
        <v>57420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123640</v>
      </c>
      <c r="M292" s="187">
        <f t="shared" ca="1" si="92"/>
        <v>57420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123640</v>
      </c>
      <c r="M294" s="199">
        <f ca="1">IFERROR(__xludf.DUMMYFUNCTION("IMPORTRANGE(""https://docs.google.com/spreadsheets/d/1Yj_ptqi66GCucihVvJfMjLAmec39IyEx_6qawtMGysU/edit?usp=sharing"",""สบก!CT75"")"),57420)</f>
        <v>57420</v>
      </c>
      <c r="N294" s="199">
        <f ca="1">IFERROR(__xludf.DUMMYFUNCTION("IMPORTRANGE(""https://docs.google.com/spreadsheets/d/1Yj_ptqi66GCucihVvJfMjLAmec39IyEx_6qawtMGysU/edit?usp=sharing"",""สบก!CU75"")"),0)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IFERROR(__xludf.DUMMYFUNCTION("IMPORTRANGE(""https://docs.google.com/spreadsheets/d/1Yj_ptqi66GCucihVvJfMjLAmec39IyEx_6qawtMGysU/edit?usp=sharing"",""สบก!CP75"")"),0)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IFERROR(__xludf.DUMMYFUNCTION("IMPORTRANGE(""https://docs.google.com/spreadsheets/d/1Yj_ptqi66GCucihVvJfMjLAmec39IyEx_6qawtMGysU/edit?usp=sharing"",""สบก!CQ75"")"),123640)</f>
        <v>123640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IFERROR(__xludf.DUMMYFUNCTION("IMPORTRANGE(""https://docs.google.com/spreadsheets/d/1Yj_ptqi66GCucihVvJfMjLAmec39IyEx_6qawtMGysU/edit?usp=sharing"",""สบก!CR75"")"),0)</f>
        <v>0</v>
      </c>
      <c r="M298" s="125"/>
      <c r="N298" s="115">
        <f ca="1">IFERROR(__xludf.DUMMYFUNCTION("IMPORTRANGE(""https://docs.google.com/spreadsheets/d/1Yj_ptqi66GCucihVvJfMjLAmec39IyEx_6qawtMGysU/edit?usp=sharing"",""สบก!CV75"")"),0)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IFERROR(__xludf.DUMMYFUNCTION("IMPORTRANGE(""https://docs.google.com/spreadsheets/d/1SX6NBoVAgQJ6U1MVXOaj8PK2l7WJ3RER9xtqwdhxkhw/edit?usp=sharing"",""สระแก้ว!J205"")"),0)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IFERROR(__xludf.DUMMYFUNCTION("IMPORTRANGE(""https://docs.google.com/spreadsheets/d/1SX6NBoVAgQJ6U1MVXOaj8PK2l7WJ3RER9xtqwdhxkhw/edit?usp=sharing"",""สระแก้ว!J206"")"),1)</f>
        <v>1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IFERROR(__xludf.DUMMYFUNCTION("IMPORTRANGE(""https://docs.google.com/spreadsheets/d/1SX6NBoVAgQJ6U1MVXOaj8PK2l7WJ3RER9xtqwdhxkhw/edit?usp=sharing"",""สระแก้ว!J207"")"),1)</f>
        <v>1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IFERROR(__xludf.DUMMYFUNCTION("IMPORTRANGE(""https://docs.google.com/spreadsheets/d/1SX6NBoVAgQJ6U1MVXOaj8PK2l7WJ3RER9xtqwdhxkhw/edit?usp=sharing"",""สระแก้ว!J208"")"),1)</f>
        <v>1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IFERROR(__xludf.DUMMYFUNCTION("IMPORTRANGE(""https://docs.google.com/spreadsheets/d/1SX6NBoVAgQJ6U1MVXOaj8PK2l7WJ3RER9xtqwdhxkhw/edit?usp=sharing"",""สระแก้ว!I209"")"),40)</f>
        <v>40</v>
      </c>
      <c r="J304" s="218">
        <f ca="1">IFERROR(__xludf.DUMMYFUNCTION("IMPORTRANGE(""https://docs.google.com/spreadsheets/d/1SX6NBoVAgQJ6U1MVXOaj8PK2l7WJ3RER9xtqwdhxkhw/edit?usp=sharing"",""สระแก้ว!J209"")"),0)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IFERROR(__xludf.DUMMYFUNCTION("IMPORTRANGE(""https://docs.google.com/spreadsheets/d/1SX6NBoVAgQJ6U1MVXOaj8PK2l7WJ3RER9xtqwdhxkhw/edit?usp=sharing"",""สระแก้ว!I211"")"),40)</f>
        <v>40</v>
      </c>
      <c r="J306" s="218">
        <f ca="1">IFERROR(__xludf.DUMMYFUNCTION("IMPORTRANGE(""https://docs.google.com/spreadsheets/d/1SX6NBoVAgQJ6U1MVXOaj8PK2l7WJ3RER9xtqwdhxkhw/edit?usp=sharing"",""สระแก้ว!J211"")"),0)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IFERROR(__xludf.DUMMYFUNCTION("IMPORTRANGE(""https://docs.google.com/spreadsheets/d/1SX6NBoVAgQJ6U1MVXOaj8PK2l7WJ3RER9xtqwdhxkhw/edit?usp=sharing"",""สระแก้ว!J212"")"),0)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IFERROR(__xludf.DUMMYFUNCTION("IMPORTRANGE(""https://docs.google.com/spreadsheets/d/1SX6NBoVAgQJ6U1MVXOaj8PK2l7WJ3RER9xtqwdhxkhw/edit?usp=sharing"",""สระแก้ว!J213"")"),0)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IFERROR(__xludf.DUMMYFUNCTION("IMPORTRANGE(""https://docs.google.com/spreadsheets/d/1SX6NBoVAgQJ6U1MVXOaj8PK2l7WJ3RER9xtqwdhxkhw/edit?usp=sharing"",""สระแก้ว!I214"")"),10)</f>
        <v>10</v>
      </c>
      <c r="J309" s="352">
        <f ca="1">IFERROR(__xludf.DUMMYFUNCTION("IMPORTRANGE(""https://docs.google.com/spreadsheets/d/1SX6NBoVAgQJ6U1MVXOaj8PK2l7WJ3RER9xtqwdhxkhw/edit?usp=sharing"",""สระแก้ว!J214"")"),0)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395600</v>
      </c>
      <c r="M310" s="182">
        <f t="shared" ca="1" si="93"/>
        <v>197800</v>
      </c>
      <c r="N310" s="182">
        <f t="shared" ca="1" si="93"/>
        <v>25100</v>
      </c>
      <c r="O310" s="181">
        <f t="shared" ref="O310:O312" ca="1" si="94">IF(L310&gt;0,N310*100/L310,0)</f>
        <v>6.3447927199191101</v>
      </c>
      <c r="P310" s="181">
        <f t="shared" ref="P310:P312" ca="1" si="95">IF(M310&gt;0,N310*100/M310,0)</f>
        <v>12.68958543983822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395600</v>
      </c>
      <c r="M312" s="187">
        <f t="shared" ca="1" si="97"/>
        <v>197800</v>
      </c>
      <c r="N312" s="187">
        <f t="shared" ca="1" si="97"/>
        <v>25100</v>
      </c>
      <c r="O312" s="186">
        <f t="shared" ca="1" si="94"/>
        <v>6.3447927199191101</v>
      </c>
      <c r="P312" s="186">
        <f t="shared" ca="1" si="95"/>
        <v>12.68958543983822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395600</v>
      </c>
      <c r="M314" s="199">
        <f ca="1">IFERROR(__xludf.DUMMYFUNCTION("IMPORTRANGE(""https://docs.google.com/spreadsheets/d/1Yj_ptqi66GCucihVvJfMjLAmec39IyEx_6qawtMGysU/edit?usp=sharing"",""สบก!DC75"")"),197800)</f>
        <v>197800</v>
      </c>
      <c r="N314" s="199">
        <f ca="1">IFERROR(__xludf.DUMMYFUNCTION("IMPORTRANGE(""https://docs.google.com/spreadsheets/d/1Yj_ptqi66GCucihVvJfMjLAmec39IyEx_6qawtMGysU/edit?usp=sharing"",""สบก!DD75"")"),25100)</f>
        <v>25100</v>
      </c>
      <c r="O314" s="198">
        <f ca="1">IF(L314&gt;0,N314*100/L314,0)</f>
        <v>6.3447927199191101</v>
      </c>
      <c r="P314" s="198">
        <f ca="1">IF(M314&gt;0,N314*100/M314,0)</f>
        <v>12.68958543983822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IFERROR(__xludf.DUMMYFUNCTION("IMPORTRANGE(""https://docs.google.com/spreadsheets/d/1Yj_ptqi66GCucihVvJfMjLAmec39IyEx_6qawtMGysU/edit?usp=sharing"",""สบก!CY75"")"),0)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IFERROR(__xludf.DUMMYFUNCTION("IMPORTRANGE(""https://docs.google.com/spreadsheets/d/1Yj_ptqi66GCucihVvJfMjLAmec39IyEx_6qawtMGysU/edit?usp=sharing"",""สบก!CZ75"")"),395600)</f>
        <v>395600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IFERROR(__xludf.DUMMYFUNCTION("IMPORTRANGE(""https://docs.google.com/spreadsheets/d/1Yj_ptqi66GCucihVvJfMjLAmec39IyEx_6qawtMGysU/edit?usp=sharing"",""สบก!DA75"")"),0)</f>
        <v>0</v>
      </c>
      <c r="M318" s="125"/>
      <c r="N318" s="115">
        <f ca="1">IFERROR(__xludf.DUMMYFUNCTION("IMPORTRANGE(""https://docs.google.com/spreadsheets/d/1Yj_ptqi66GCucihVvJfMjLAmec39IyEx_6qawtMGysU/edit?usp=sharing"",""สบก!DE75"")"),0)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IFERROR(__xludf.DUMMYFUNCTION("IMPORTRANGE(""https://docs.google.com/spreadsheets/d/1SX6NBoVAgQJ6U1MVXOaj8PK2l7WJ3RER9xtqwdhxkhw/edit?usp=sharing"",""สระแก้ว!J220"")"),0)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IFERROR(__xludf.DUMMYFUNCTION("IMPORTRANGE(""https://docs.google.com/spreadsheets/d/1SX6NBoVAgQJ6U1MVXOaj8PK2l7WJ3RER9xtqwdhxkhw/edit?usp=sharing"",""สระแก้ว!J221"")"),1)</f>
        <v>1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IFERROR(__xludf.DUMMYFUNCTION("IMPORTRANGE(""https://docs.google.com/spreadsheets/d/1SX6NBoVAgQJ6U1MVXOaj8PK2l7WJ3RER9xtqwdhxkhw/edit?usp=sharing"",""สระแก้ว!J222"")"),0)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IFERROR(__xludf.DUMMYFUNCTION("IMPORTRANGE(""https://docs.google.com/spreadsheets/d/1SX6NBoVAgQJ6U1MVXOaj8PK2l7WJ3RER9xtqwdhxkhw/edit?usp=sharing"",""สระแก้ว!J223"")"),0)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IFERROR(__xludf.DUMMYFUNCTION("IMPORTRANGE(""https://docs.google.com/spreadsheets/d/1SX6NBoVAgQJ6U1MVXOaj8PK2l7WJ3RER9xtqwdhxkhw/edit?usp=sharing"",""สระแก้ว!I224"")"),10)</f>
        <v>10</v>
      </c>
      <c r="J324" s="218">
        <f ca="1">IFERROR(__xludf.DUMMYFUNCTION("IMPORTRANGE(""https://docs.google.com/spreadsheets/d/1SX6NBoVAgQJ6U1MVXOaj8PK2l7WJ3RER9xtqwdhxkhw/edit?usp=sharing"",""สระแก้ว!J224"")"),0)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IFERROR(__xludf.DUMMYFUNCTION("IMPORTRANGE(""https://docs.google.com/spreadsheets/d/1SX6NBoVAgQJ6U1MVXOaj8PK2l7WJ3RER9xtqwdhxkhw/edit?usp=sharing"",""สระแก้ว!J225"")"),0)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IFERROR(__xludf.DUMMYFUNCTION("IMPORTRANGE(""https://docs.google.com/spreadsheets/d/1SX6NBoVAgQJ6U1MVXOaj8PK2l7WJ3RER9xtqwdhxkhw/edit?usp=sharing"",""สระแก้ว!J226"")"),0)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IFERROR(__xludf.DUMMYFUNCTION("IMPORTRANGE(""https://docs.google.com/spreadsheets/d/1SX6NBoVAgQJ6U1MVXOaj8PK2l7WJ3RER9xtqwdhxkhw/edit?usp=sharing"",""สระแก้ว!I228"")"),780)</f>
        <v>780</v>
      </c>
      <c r="J328" s="357">
        <f ca="1">IFERROR(__xludf.DUMMYFUNCTION("IMPORTRANGE(""https://docs.google.com/spreadsheets/d/1SX6NBoVAgQJ6U1MVXOaj8PK2l7WJ3RER9xtqwdhxkhw/edit?usp=sharing"",""สระแก้ว!J228"")"),0)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1497040</v>
      </c>
      <c r="M329" s="182">
        <f t="shared" ca="1" si="98"/>
        <v>812700</v>
      </c>
      <c r="N329" s="182">
        <f t="shared" ca="1" si="98"/>
        <v>446202</v>
      </c>
      <c r="O329" s="181">
        <f t="shared" ref="O329:O331" ca="1" si="99">IF(L329&gt;0,N329*100/L329,0)</f>
        <v>29.805616416395019</v>
      </c>
      <c r="P329" s="181">
        <f t="shared" ref="P329:P331" ca="1" si="100">IF(M329&gt;0,N329*100/M329,0)</f>
        <v>54.903654485049834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1497040</v>
      </c>
      <c r="M331" s="187">
        <f t="shared" ca="1" si="102"/>
        <v>812700</v>
      </c>
      <c r="N331" s="187">
        <f t="shared" ca="1" si="102"/>
        <v>446202</v>
      </c>
      <c r="O331" s="186">
        <f t="shared" ca="1" si="99"/>
        <v>29.805616416395019</v>
      </c>
      <c r="P331" s="186">
        <f t="shared" ca="1" si="100"/>
        <v>54.903654485049834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1350040</v>
      </c>
      <c r="M333" s="199">
        <f ca="1">IFERROR(__xludf.DUMMYFUNCTION("IMPORTRANGE(""https://docs.google.com/spreadsheets/d/1Yj_ptqi66GCucihVvJfMjLAmec39IyEx_6qawtMGysU/edit?usp=sharing"",""สบก!DL75"")"),812700)</f>
        <v>812700</v>
      </c>
      <c r="N333" s="199">
        <f ca="1">IFERROR(__xludf.DUMMYFUNCTION("IMPORTRANGE(""https://docs.google.com/spreadsheets/d/1Yj_ptqi66GCucihVvJfMjLAmec39IyEx_6qawtMGysU/edit?usp=sharing"",""สบก!DM75"")"),299202)</f>
        <v>299202</v>
      </c>
      <c r="O333" s="198">
        <f ca="1">IF(L333&gt;0,N333*100/L333,0)</f>
        <v>22.1624544457942</v>
      </c>
      <c r="P333" s="198">
        <f ca="1">IF(M333&gt;0,N333*100/M333,0)</f>
        <v>36.81579918789221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IFERROR(__xludf.DUMMYFUNCTION("IMPORTRANGE(""https://docs.google.com/spreadsheets/d/1Yj_ptqi66GCucihVvJfMjLAmec39IyEx_6qawtMGysU/edit?usp=sharing"",""สบก!DH75"")"),306000)</f>
        <v>306000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IFERROR(__xludf.DUMMYFUNCTION("IMPORTRANGE(""https://docs.google.com/spreadsheets/d/1Yj_ptqi66GCucihVvJfMjLAmec39IyEx_6qawtMGysU/edit?usp=sharing"",""สบก!DI75"")"),1044040)</f>
        <v>1044040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IFERROR(__xludf.DUMMYFUNCTION("IMPORTRANGE(""https://docs.google.com/spreadsheets/d/1Yj_ptqi66GCucihVvJfMjLAmec39IyEx_6qawtMGysU/edit?usp=sharing"",""สบก!DJ75"")"),147000)</f>
        <v>147000</v>
      </c>
      <c r="M337" s="125"/>
      <c r="N337" s="115">
        <f ca="1">IFERROR(__xludf.DUMMYFUNCTION("IMPORTRANGE(""https://docs.google.com/spreadsheets/d/1Yj_ptqi66GCucihVvJfMjLAmec39IyEx_6qawtMGysU/edit?usp=sharing"",""สบก!DN75"")"),147000)</f>
        <v>147000</v>
      </c>
      <c r="O337" s="125">
        <f ca="1">IF(L337&gt;0,N337*100/L337,0)</f>
        <v>100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IFERROR(__xludf.DUMMYFUNCTION("IMPORTRANGE(""https://docs.google.com/spreadsheets/d/1SX6NBoVAgQJ6U1MVXOaj8PK2l7WJ3RER9xtqwdhxkhw/edit?usp=sharing"",""สระแก้ว!I234"")"),0)</f>
        <v>0</v>
      </c>
      <c r="J339" s="218">
        <f ca="1">IFERROR(__xludf.DUMMYFUNCTION("IMPORTRANGE(""https://docs.google.com/spreadsheets/d/1SX6NBoVAgQJ6U1MVXOaj8PK2l7WJ3RER9xtqwdhxkhw/edit?usp=sharing"",""สระแก้ว!J234"")"),218)</f>
        <v>218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IFERROR(__xludf.DUMMYFUNCTION("IMPORTRANGE(""https://docs.google.com/spreadsheets/d/1SX6NBoVAgQJ6U1MVXOaj8PK2l7WJ3RER9xtqwdhxkhw/edit?usp=sharing"",""สระแก้ว!I235"")"),8720)</f>
        <v>8720</v>
      </c>
      <c r="J340" s="218">
        <f ca="1">IFERROR(__xludf.DUMMYFUNCTION("IMPORTRANGE(""https://docs.google.com/spreadsheets/d/1SX6NBoVAgQJ6U1MVXOaj8PK2l7WJ3RER9xtqwdhxkhw/edit?usp=sharing"",""สระแก้ว!J235"")"),2824.89999999999)</f>
        <v>2824.8999999999901</v>
      </c>
      <c r="K340" s="360">
        <f t="shared" ca="1" si="103"/>
        <v>32.395642201834747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IFERROR(__xludf.DUMMYFUNCTION("IMPORTRANGE(""https://docs.google.com/spreadsheets/d/1SX6NBoVAgQJ6U1MVXOaj8PK2l7WJ3RER9xtqwdhxkhw/edit?usp=sharing"",""สระแก้ว!I236"")"),780)</f>
        <v>780</v>
      </c>
      <c r="J341" s="218">
        <f ca="1">IFERROR(__xludf.DUMMYFUNCTION("IMPORTRANGE(""https://docs.google.com/spreadsheets/d/1SX6NBoVAgQJ6U1MVXOaj8PK2l7WJ3RER9xtqwdhxkhw/edit?usp=sharing"",""สระแก้ว!J236"")"),186)</f>
        <v>186</v>
      </c>
      <c r="K341" s="360">
        <f t="shared" ca="1" si="103"/>
        <v>23.846153846153847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IFERROR(__xludf.DUMMYFUNCTION("IMPORTRANGE(""https://docs.google.com/spreadsheets/d/1SX6NBoVAgQJ6U1MVXOaj8PK2l7WJ3RER9xtqwdhxkhw/edit?usp=sharing"",""สระแก้ว!I237"")"),0)</f>
        <v>0</v>
      </c>
      <c r="J342" s="218">
        <f ca="1">IFERROR(__xludf.DUMMYFUNCTION("IMPORTRANGE(""https://docs.google.com/spreadsheets/d/1SX6NBoVAgQJ6U1MVXOaj8PK2l7WJ3RER9xtqwdhxkhw/edit?usp=sharing"",""สระแก้ว!J237"")"),2160.87)</f>
        <v>2160.87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IFERROR(__xludf.DUMMYFUNCTION("IMPORTRANGE(""https://docs.google.com/spreadsheets/d/1SX6NBoVAgQJ6U1MVXOaj8PK2l7WJ3RER9xtqwdhxkhw/edit?usp=sharing"",""สระแก้ว!I238"")"),780)</f>
        <v>780</v>
      </c>
      <c r="J343" s="218">
        <f ca="1">IFERROR(__xludf.DUMMYFUNCTION("IMPORTRANGE(""https://docs.google.com/spreadsheets/d/1SX6NBoVAgQJ6U1MVXOaj8PK2l7WJ3RER9xtqwdhxkhw/edit?usp=sharing"",""สระแก้ว!J238"")"),0)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IFERROR(__xludf.DUMMYFUNCTION("IMPORTRANGE(""https://docs.google.com/spreadsheets/d/1SX6NBoVAgQJ6U1MVXOaj8PK2l7WJ3RER9xtqwdhxkhw/edit?usp=sharing"",""สระแก้ว!I239"")"),0)</f>
        <v>0</v>
      </c>
      <c r="J344" s="218">
        <f ca="1">IFERROR(__xludf.DUMMYFUNCTION("IMPORTRANGE(""https://docs.google.com/spreadsheets/d/1SX6NBoVAgQJ6U1MVXOaj8PK2l7WJ3RER9xtqwdhxkhw/edit?usp=sharing"",""สระแก้ว!J239"")"),0)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IFERROR(__xludf.DUMMYFUNCTION("IMPORTRANGE(""https://docs.google.com/spreadsheets/d/1SX6NBoVAgQJ6U1MVXOaj8PK2l7WJ3RER9xtqwdhxkhw/edit?usp=sharing"",""สระแก้ว!I240"")"),780)</f>
        <v>780</v>
      </c>
      <c r="J345" s="218">
        <f ca="1">IFERROR(__xludf.DUMMYFUNCTION("IMPORTRANGE(""https://docs.google.com/spreadsheets/d/1SX6NBoVAgQJ6U1MVXOaj8PK2l7WJ3RER9xtqwdhxkhw/edit?usp=sharing"",""สระแก้ว!J240"")"),0)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IFERROR(__xludf.DUMMYFUNCTION("IMPORTRANGE(""https://docs.google.com/spreadsheets/d/1SX6NBoVAgQJ6U1MVXOaj8PK2l7WJ3RER9xtqwdhxkhw/edit?usp=sharing"",""สระแก้ว!I241"")"),0)</f>
        <v>0</v>
      </c>
      <c r="J346" s="218">
        <f ca="1">IFERROR(__xludf.DUMMYFUNCTION("IMPORTRANGE(""https://docs.google.com/spreadsheets/d/1SX6NBoVAgQJ6U1MVXOaj8PK2l7WJ3RER9xtqwdhxkhw/edit?usp=sharing"",""สระแก้ว!J241"")"),0)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IFERROR(__xludf.DUMMYFUNCTION("IMPORTRANGE(""https://docs.google.com/spreadsheets/d/1SX6NBoVAgQJ6U1MVXOaj8PK2l7WJ3RER9xtqwdhxkhw/edit?usp=sharing"",""สระแก้ว!L242"")"),2963478)</f>
        <v>2963478</v>
      </c>
      <c r="M347" s="374"/>
      <c r="N347" s="374">
        <f ca="1">IFERROR(__xludf.DUMMYFUNCTION("IMPORTRANGE(""https://docs.google.com/spreadsheets/d/1SX6NBoVAgQJ6U1MVXOaj8PK2l7WJ3RER9xtqwdhxkhw/edit?usp=sharing"",""สระแก้ว!M242"")"),77015)</f>
        <v>77015</v>
      </c>
      <c r="O347" s="374">
        <f ca="1">+IF(L347&gt;0,N347*100/L347,0)</f>
        <v>2.5988045128055615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IFERROR(__xludf.DUMMYFUNCTION("IMPORTRANGE(""https://docs.google.com/spreadsheets/d/1SX6NBoVAgQJ6U1MVXOaj8PK2l7WJ3RER9xtqwdhxkhw/edit?usp=sharing"",""สระแก้ว!I244"")"),0)</f>
        <v>0</v>
      </c>
      <c r="J349" s="387">
        <f ca="1">IFERROR(__xludf.DUMMYFUNCTION("IMPORTRANGE(""https://docs.google.com/spreadsheets/d/1SX6NBoVAgQJ6U1MVXOaj8PK2l7WJ3RER9xtqwdhxkhw/edit?usp=sharing"",""สระแก้ว!J244"")"),0)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IFERROR(__xludf.DUMMYFUNCTION("IMPORTRANGE(""https://docs.google.com/spreadsheets/d/1SX6NBoVAgQJ6U1MVXOaj8PK2l7WJ3RER9xtqwdhxkhw/edit?usp=sharing"",""สระแก้ว!L244"")"),0)</f>
        <v>0</v>
      </c>
      <c r="M349" s="389"/>
      <c r="N349" s="389">
        <f ca="1">IFERROR(__xludf.DUMMYFUNCTION("IMPORTRANGE(""https://docs.google.com/spreadsheets/d/1SX6NBoVAgQJ6U1MVXOaj8PK2l7WJ3RER9xtqwdhxkhw/edit?usp=sharing"",""สระแก้ว!M244"")"),0)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IFERROR(__xludf.DUMMYFUNCTION("IMPORTRANGE(""https://docs.google.com/spreadsheets/d/1SX6NBoVAgQJ6U1MVXOaj8PK2l7WJ3RER9xtqwdhxkhw/edit?usp=sharing"",""สระแก้ว!I245"")"),0)</f>
        <v>0</v>
      </c>
      <c r="J350" s="387">
        <f ca="1">IFERROR(__xludf.DUMMYFUNCTION("IMPORTRANGE(""https://docs.google.com/spreadsheets/d/1SX6NBoVAgQJ6U1MVXOaj8PK2l7WJ3RER9xtqwdhxkhw/edit?usp=sharing"",""สระแก้ว!J245"")"),0)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IFERROR(__xludf.DUMMYFUNCTION("IMPORTRANGE(""https://docs.google.com/spreadsheets/d/1SX6NBoVAgQJ6U1MVXOaj8PK2l7WJ3RER9xtqwdhxkhw/edit?usp=sharing"",""สระแก้ว!L246"")"),0)</f>
        <v>0</v>
      </c>
      <c r="M351" s="196"/>
      <c r="N351" s="196">
        <f ca="1">IFERROR(__xludf.DUMMYFUNCTION("IMPORTRANGE(""https://docs.google.com/spreadsheets/d/1SX6NBoVAgQJ6U1MVXOaj8PK2l7WJ3RER9xtqwdhxkhw/edit?usp=sharing"",""สระแก้ว!M246"")"),0)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IFERROR(__xludf.DUMMYFUNCTION("IMPORTRANGE(""https://docs.google.com/spreadsheets/d/1SX6NBoVAgQJ6U1MVXOaj8PK2l7WJ3RER9xtqwdhxkhw/edit?usp=sharing"",""สระแก้ว!L247"")"),0)</f>
        <v>0</v>
      </c>
      <c r="M352" s="196"/>
      <c r="N352" s="196">
        <f ca="1">IFERROR(__xludf.DUMMYFUNCTION("IMPORTRANGE(""https://docs.google.com/spreadsheets/d/1SX6NBoVAgQJ6U1MVXOaj8PK2l7WJ3RER9xtqwdhxkhw/edit?usp=sharing"",""สระแก้ว!M247"")"),0)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IFERROR(__xludf.DUMMYFUNCTION("IMPORTRANGE(""https://docs.google.com/spreadsheets/d/1SX6NBoVAgQJ6U1MVXOaj8PK2l7WJ3RER9xtqwdhxkhw/edit?usp=sharing"",""สระแก้ว!L248"")"),0)</f>
        <v>0</v>
      </c>
      <c r="M353" s="198"/>
      <c r="N353" s="198">
        <f ca="1">IFERROR(__xludf.DUMMYFUNCTION("IMPORTRANGE(""https://docs.google.com/spreadsheets/d/1SX6NBoVAgQJ6U1MVXOaj8PK2l7WJ3RER9xtqwdhxkhw/edit?usp=sharing"",""สระแก้ว!M248"")"),0)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IFERROR(__xludf.DUMMYFUNCTION("IMPORTRANGE(""https://docs.google.com/spreadsheets/d/1SX6NBoVAgQJ6U1MVXOaj8PK2l7WJ3RER9xtqwdhxkhw/edit?usp=sharing"",""สระแก้ว!L249"")"),0)</f>
        <v>0</v>
      </c>
      <c r="M354" s="198"/>
      <c r="N354" s="198">
        <f ca="1">IFERROR(__xludf.DUMMYFUNCTION("IMPORTRANGE(""https://docs.google.com/spreadsheets/d/1SX6NBoVAgQJ6U1MVXOaj8PK2l7WJ3RER9xtqwdhxkhw/edit?usp=sharing"",""สระแก้ว!M249"")"),0)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IFERROR(__xludf.DUMMYFUNCTION("IMPORTRANGE(""https://docs.google.com/spreadsheets/d/1SX6NBoVAgQJ6U1MVXOaj8PK2l7WJ3RER9xtqwdhxkhw/edit?usp=sharing"",""สระแก้ว!M250"")"),0)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IFERROR(__xludf.DUMMYFUNCTION("IMPORTRANGE(""https://docs.google.com/spreadsheets/d/1SX6NBoVAgQJ6U1MVXOaj8PK2l7WJ3RER9xtqwdhxkhw/edit?usp=sharing"",""สระแก้ว!M251"")"),0)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IFERROR(__xludf.DUMMYFUNCTION("IMPORTRANGE(""https://docs.google.com/spreadsheets/d/1SX6NBoVAgQJ6U1MVXOaj8PK2l7WJ3RER9xtqwdhxkhw/edit?usp=sharing"",""สระแก้ว!M252"")"),0)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IFERROR(__xludf.DUMMYFUNCTION("IMPORTRANGE(""https://docs.google.com/spreadsheets/d/1SX6NBoVAgQJ6U1MVXOaj8PK2l7WJ3RER9xtqwdhxkhw/edit?usp=sharing"",""สระแก้ว!M253"")"),0)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IFERROR(__xludf.DUMMYFUNCTION("IMPORTRANGE(""https://docs.google.com/spreadsheets/d/1SX6NBoVAgQJ6U1MVXOaj8PK2l7WJ3RER9xtqwdhxkhw/edit?usp=sharing"",""สระแก้ว!J255"")"),0)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IFERROR(__xludf.DUMMYFUNCTION("IMPORTRANGE(""https://docs.google.com/spreadsheets/d/1SX6NBoVAgQJ6U1MVXOaj8PK2l7WJ3RER9xtqwdhxkhw/edit?usp=sharing"",""สระแก้ว!J256"")"),0)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IFERROR(__xludf.DUMMYFUNCTION("IMPORTRANGE(""https://docs.google.com/spreadsheets/d/1SX6NBoVAgQJ6U1MVXOaj8PK2l7WJ3RER9xtqwdhxkhw/edit?usp=sharing"",""สระแก้ว!J257"")"),0)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IFERROR(__xludf.DUMMYFUNCTION("IMPORTRANGE(""https://docs.google.com/spreadsheets/d/1SX6NBoVAgQJ6U1MVXOaj8PK2l7WJ3RER9xtqwdhxkhw/edit?usp=sharing"",""สระแก้ว!J258"")"),0)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IFERROR(__xludf.DUMMYFUNCTION("IMPORTRANGE(""https://docs.google.com/spreadsheets/d/1SX6NBoVAgQJ6U1MVXOaj8PK2l7WJ3RER9xtqwdhxkhw/edit?usp=sharing"",""สระแก้ว!J166"")"),0)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IFERROR(__xludf.DUMMYFUNCTION("IMPORTRANGE(""https://docs.google.com/spreadsheets/d/1SX6NBoVAgQJ6U1MVXOaj8PK2l7WJ3RER9xtqwdhxkhw/edit?usp=sharing"",""สระแก้ว!J166"")"),0)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IFERROR(__xludf.DUMMYFUNCTION("IMPORTRANGE(""https://docs.google.com/spreadsheets/d/1SX6NBoVAgQJ6U1MVXOaj8PK2l7WJ3RER9xtqwdhxkhw/edit?usp=sharing"",""สระแก้ว!J166"")"),0)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IFERROR(__xludf.DUMMYFUNCTION("IMPORTRANGE(""https://docs.google.com/spreadsheets/d/1SX6NBoVAgQJ6U1MVXOaj8PK2l7WJ3RER9xtqwdhxkhw/edit?usp=sharing"",""สระแก้ว!J166"")"),0)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IFERROR(__xludf.DUMMYFUNCTION("IMPORTRANGE(""https://docs.google.com/spreadsheets/d/1SX6NBoVAgQJ6U1MVXOaj8PK2l7WJ3RER9xtqwdhxkhw/edit?usp=sharing"",""สระแก้ว!I263"")"),0)</f>
        <v>0</v>
      </c>
      <c r="J368" s="218">
        <f ca="1">IFERROR(__xludf.DUMMYFUNCTION("IMPORTRANGE(""https://docs.google.com/spreadsheets/d/1SX6NBoVAgQJ6U1MVXOaj8PK2l7WJ3RER9xtqwdhxkhw/edit?usp=sharing"",""สระแก้ว!J263"")"),0)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IFERROR(__xludf.DUMMYFUNCTION("IMPORTRANGE(""https://docs.google.com/spreadsheets/d/1SX6NBoVAgQJ6U1MVXOaj8PK2l7WJ3RER9xtqwdhxkhw/edit?usp=sharing"",""สระแก้ว!I164"")"),0)</f>
        <v>0</v>
      </c>
      <c r="J369" s="218">
        <f ca="1">IFERROR(__xludf.DUMMYFUNCTION("IMPORTRANGE(""https://docs.google.com/spreadsheets/d/1SX6NBoVAgQJ6U1MVXOaj8PK2l7WJ3RER9xtqwdhxkhw/edit?usp=sharing"",""สระแก้ว!J164"")"),0)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IFERROR(__xludf.DUMMYFUNCTION("IMPORTRANGE(""https://docs.google.com/spreadsheets/d/1SX6NBoVAgQJ6U1MVXOaj8PK2l7WJ3RER9xtqwdhxkhw/edit?usp=sharing"",""สระแก้ว!I265"")"),0)</f>
        <v>0</v>
      </c>
      <c r="J370" s="218">
        <f ca="1">IFERROR(__xludf.DUMMYFUNCTION("IMPORTRANGE(""https://docs.google.com/spreadsheets/d/1SX6NBoVAgQJ6U1MVXOaj8PK2l7WJ3RER9xtqwdhxkhw/edit?usp=sharing"",""สระแก้ว!J265"")"),0)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IFERROR(__xludf.DUMMYFUNCTION("IMPORTRANGE(""https://docs.google.com/spreadsheets/d/1SX6NBoVAgQJ6U1MVXOaj8PK2l7WJ3RER9xtqwdhxkhw/edit?usp=sharing"",""สระแก้ว!I164"")"),0)</f>
        <v>0</v>
      </c>
      <c r="J371" s="219">
        <f ca="1">IFERROR(__xludf.DUMMYFUNCTION("IMPORTRANGE(""https://docs.google.com/spreadsheets/d/1SX6NBoVAgQJ6U1MVXOaj8PK2l7WJ3RER9xtqwdhxkhw/edit?usp=sharing"",""สระแก้ว!J164"")"),0)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IFERROR(__xludf.DUMMYFUNCTION("IMPORTRANGE(""https://docs.google.com/spreadsheets/d/1SX6NBoVAgQJ6U1MVXOaj8PK2l7WJ3RER9xtqwdhxkhw/edit?usp=sharing"",""สระแก้ว!I267"")"),0)</f>
        <v>0</v>
      </c>
      <c r="J372" s="219">
        <f ca="1">IFERROR(__xludf.DUMMYFUNCTION("IMPORTRANGE(""https://docs.google.com/spreadsheets/d/1SX6NBoVAgQJ6U1MVXOaj8PK2l7WJ3RER9xtqwdhxkhw/edit?usp=sharing"",""สระแก้ว!J267"")"),0)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IFERROR(__xludf.DUMMYFUNCTION("IMPORTRANGE(""https://docs.google.com/spreadsheets/d/1SX6NBoVAgQJ6U1MVXOaj8PK2l7WJ3RER9xtqwdhxkhw/edit?usp=sharing"",""สระแก้ว!I164"")"),0)</f>
        <v>0</v>
      </c>
      <c r="J373" s="218">
        <f ca="1">IFERROR(__xludf.DUMMYFUNCTION("IMPORTRANGE(""https://docs.google.com/spreadsheets/d/1SX6NBoVAgQJ6U1MVXOaj8PK2l7WJ3RER9xtqwdhxkhw/edit?usp=sharing"",""สระแก้ว!J164"")"),0)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IFERROR(__xludf.DUMMYFUNCTION("IMPORTRANGE(""https://docs.google.com/spreadsheets/d/1SX6NBoVAgQJ6U1MVXOaj8PK2l7WJ3RER9xtqwdhxkhw/edit?usp=sharing"",""สระแก้ว!I164"")"),0)</f>
        <v>0</v>
      </c>
      <c r="J374" s="218">
        <f ca="1">IFERROR(__xludf.DUMMYFUNCTION("IMPORTRANGE(""https://docs.google.com/spreadsheets/d/1SX6NBoVAgQJ6U1MVXOaj8PK2l7WJ3RER9xtqwdhxkhw/edit?usp=sharing"",""สระแก้ว!J164"")"),0)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IFERROR(__xludf.DUMMYFUNCTION("IMPORTRANGE(""https://docs.google.com/spreadsheets/d/1SX6NBoVAgQJ6U1MVXOaj8PK2l7WJ3RER9xtqwdhxkhw/edit?usp=sharing"",""สระแก้ว!I270"")"),0)</f>
        <v>0</v>
      </c>
      <c r="J375" s="218">
        <f ca="1">IFERROR(__xludf.DUMMYFUNCTION("IMPORTRANGE(""https://docs.google.com/spreadsheets/d/1SX6NBoVAgQJ6U1MVXOaj8PK2l7WJ3RER9xtqwdhxkhw/edit?usp=sharing"",""สระแก้ว!J270"")"),0)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IFERROR(__xludf.DUMMYFUNCTION("IMPORTRANGE(""https://docs.google.com/spreadsheets/d/1SX6NBoVAgQJ6U1MVXOaj8PK2l7WJ3RER9xtqwdhxkhw/edit?usp=sharing"",""สระแก้ว!I271"")"),0)</f>
        <v>0</v>
      </c>
      <c r="J376" s="219">
        <f ca="1">IFERROR(__xludf.DUMMYFUNCTION("IMPORTRANGE(""https://docs.google.com/spreadsheets/d/1SX6NBoVAgQJ6U1MVXOaj8PK2l7WJ3RER9xtqwdhxkhw/edit?usp=sharing"",""สระแก้ว!J271"")"),0)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IFERROR(__xludf.DUMMYFUNCTION("IMPORTRANGE(""https://docs.google.com/spreadsheets/d/1SX6NBoVAgQJ6U1MVXOaj8PK2l7WJ3RER9xtqwdhxkhw/edit?usp=sharing"",""สระแก้ว!I272"")"),0)</f>
        <v>0</v>
      </c>
      <c r="J377" s="218">
        <f ca="1">IFERROR(__xludf.DUMMYFUNCTION("IMPORTRANGE(""https://docs.google.com/spreadsheets/d/1SX6NBoVAgQJ6U1MVXOaj8PK2l7WJ3RER9xtqwdhxkhw/edit?usp=sharing"",""สระแก้ว!J272"")"),0)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IFERROR(__xludf.DUMMYFUNCTION("IMPORTRANGE(""https://docs.google.com/spreadsheets/d/1SX6NBoVAgQJ6U1MVXOaj8PK2l7WJ3RER9xtqwdhxkhw/edit?usp=sharing"",""สระแก้ว!J273"")"),0)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IFERROR(__xludf.DUMMYFUNCTION("IMPORTRANGE(""https://docs.google.com/spreadsheets/d/1SX6NBoVAgQJ6U1MVXOaj8PK2l7WJ3RER9xtqwdhxkhw/edit?usp=sharing"",""สระแก้ว!J274"")"),0)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IFERROR(__xludf.DUMMYFUNCTION("IMPORTRANGE(""https://docs.google.com/spreadsheets/d/1SX6NBoVAgQJ6U1MVXOaj8PK2l7WJ3RER9xtqwdhxkhw/edit?usp=sharing"",""สระแก้ว!I275"")"),1000)</f>
        <v>1000</v>
      </c>
      <c r="J380" s="387">
        <f ca="1">IFERROR(__xludf.DUMMYFUNCTION("IMPORTRANGE(""https://docs.google.com/spreadsheets/d/1SX6NBoVAgQJ6U1MVXOaj8PK2l7WJ3RER9xtqwdhxkhw/edit?usp=sharing"",""สระแก้ว!J275"")"),0)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IFERROR(__xludf.DUMMYFUNCTION("IMPORTRANGE(""https://docs.google.com/spreadsheets/d/1SX6NBoVAgQJ6U1MVXOaj8PK2l7WJ3RER9xtqwdhxkhw/edit?usp=sharing"",""สระแก้ว!L275"")"),1028520)</f>
        <v>1028520</v>
      </c>
      <c r="M380" s="389"/>
      <c r="N380" s="389">
        <f ca="1">IFERROR(__xludf.DUMMYFUNCTION("IMPORTRANGE(""https://docs.google.com/spreadsheets/d/1SX6NBoVAgQJ6U1MVXOaj8PK2l7WJ3RER9xtqwdhxkhw/edit?usp=sharing"",""สระแก้ว!M275"")"),0)</f>
        <v>0</v>
      </c>
      <c r="O380" s="389">
        <f ca="1">+IF(L380&gt;0,N380*100/L380,0)</f>
        <v>0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IFERROR(__xludf.DUMMYFUNCTION("IMPORTRANGE(""https://docs.google.com/spreadsheets/d/1SX6NBoVAgQJ6U1MVXOaj8PK2l7WJ3RER9xtqwdhxkhw/edit?usp=sharing"",""สระแก้ว!I276"")"),100)</f>
        <v>100</v>
      </c>
      <c r="J381" s="387">
        <f ca="1">IFERROR(__xludf.DUMMYFUNCTION("IMPORTRANGE(""https://docs.google.com/spreadsheets/d/1SX6NBoVAgQJ6U1MVXOaj8PK2l7WJ3RER9xtqwdhxkhw/edit?usp=sharing"",""สระแก้ว!J276"")"),0)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IFERROR(__xludf.DUMMYFUNCTION("IMPORTRANGE(""https://docs.google.com/spreadsheets/d/1SX6NBoVAgQJ6U1MVXOaj8PK2l7WJ3RER9xtqwdhxkhw/edit?usp=sharing"",""สระแก้ว!L277"")"),0)</f>
        <v>0</v>
      </c>
      <c r="M382" s="196"/>
      <c r="N382" s="196">
        <f ca="1">IFERROR(__xludf.DUMMYFUNCTION("IMPORTRANGE(""https://docs.google.com/spreadsheets/d/1SX6NBoVAgQJ6U1MVXOaj8PK2l7WJ3RER9xtqwdhxkhw/edit?usp=sharing"",""สระแก้ว!M277"")"),0)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IFERROR(__xludf.DUMMYFUNCTION("IMPORTRANGE(""https://docs.google.com/spreadsheets/d/1SX6NBoVAgQJ6U1MVXOaj8PK2l7WJ3RER9xtqwdhxkhw/edit?usp=sharing"",""สระแก้ว!L278"")"),1028520)</f>
        <v>1028520</v>
      </c>
      <c r="M383" s="196"/>
      <c r="N383" s="196">
        <f ca="1">IFERROR(__xludf.DUMMYFUNCTION("IMPORTRANGE(""https://docs.google.com/spreadsheets/d/1SX6NBoVAgQJ6U1MVXOaj8PK2l7WJ3RER9xtqwdhxkhw/edit?usp=sharing"",""สระแก้ว!M278"")"),0)</f>
        <v>0</v>
      </c>
      <c r="O383" s="196">
        <f t="shared" ca="1" si="109"/>
        <v>0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IFERROR(__xludf.DUMMYFUNCTION("IMPORTRANGE(""https://docs.google.com/spreadsheets/d/1SX6NBoVAgQJ6U1MVXOaj8PK2l7WJ3RER9xtqwdhxkhw/edit?usp=sharing"",""สระแก้ว!L279"")"),0)</f>
        <v>0</v>
      </c>
      <c r="M384" s="198"/>
      <c r="N384" s="198">
        <f ca="1">IFERROR(__xludf.DUMMYFUNCTION("IMPORTRANGE(""https://docs.google.com/spreadsheets/d/1SX6NBoVAgQJ6U1MVXOaj8PK2l7WJ3RER9xtqwdhxkhw/edit?usp=sharing"",""สระแก้ว!M279"")"),0)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IFERROR(__xludf.DUMMYFUNCTION("IMPORTRANGE(""https://docs.google.com/spreadsheets/d/1SX6NBoVAgQJ6U1MVXOaj8PK2l7WJ3RER9xtqwdhxkhw/edit?usp=sharing"",""สระแก้ว!L280"")"),1028520)</f>
        <v>1028520</v>
      </c>
      <c r="M385" s="198"/>
      <c r="N385" s="198">
        <f ca="1">IFERROR(__xludf.DUMMYFUNCTION("IMPORTRANGE(""https://docs.google.com/spreadsheets/d/1SX6NBoVAgQJ6U1MVXOaj8PK2l7WJ3RER9xtqwdhxkhw/edit?usp=sharing"",""สระแก้ว!M280"")"),0)</f>
        <v>0</v>
      </c>
      <c r="O385" s="198">
        <f t="shared" ca="1" si="109"/>
        <v>0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IFERROR(__xludf.DUMMYFUNCTION("IMPORTRANGE(""https://docs.google.com/spreadsheets/d/1SX6NBoVAgQJ6U1MVXOaj8PK2l7WJ3RER9xtqwdhxkhw/edit?usp=sharing"",""สระแก้ว!M281"")"),0)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IFERROR(__xludf.DUMMYFUNCTION("IMPORTRANGE(""https://docs.google.com/spreadsheets/d/1SX6NBoVAgQJ6U1MVXOaj8PK2l7WJ3RER9xtqwdhxkhw/edit?usp=sharing"",""สระแก้ว!M282"")"),0)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IFERROR(__xludf.DUMMYFUNCTION("IMPORTRANGE(""https://docs.google.com/spreadsheets/d/1SX6NBoVAgQJ6U1MVXOaj8PK2l7WJ3RER9xtqwdhxkhw/edit?usp=sharing"",""สระแก้ว!M283"")"),0)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IFERROR(__xludf.DUMMYFUNCTION("IMPORTRANGE(""https://docs.google.com/spreadsheets/d/1SX6NBoVAgQJ6U1MVXOaj8PK2l7WJ3RER9xtqwdhxkhw/edit?usp=sharing"",""สระแก้ว!M284"")"),0)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IFERROR(__xludf.DUMMYFUNCTION("IMPORTRANGE(""https://docs.google.com/spreadsheets/d/1SX6NBoVAgQJ6U1MVXOaj8PK2l7WJ3RER9xtqwdhxkhw/edit?usp=sharing"",""สระแก้ว!J286"")"),0)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IFERROR(__xludf.DUMMYFUNCTION("IMPORTRANGE(""https://docs.google.com/spreadsheets/d/1SX6NBoVAgQJ6U1MVXOaj8PK2l7WJ3RER9xtqwdhxkhw/edit?usp=sharing"",""สระแก้ว!J287"")"),1)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IFERROR(__xludf.DUMMYFUNCTION("IMPORTRANGE(""https://docs.google.com/spreadsheets/d/1SX6NBoVAgQJ6U1MVXOaj8PK2l7WJ3RER9xtqwdhxkhw/edit?usp=sharing"",""สระแก้ว!J288"")"),1)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IFERROR(__xludf.DUMMYFUNCTION("IMPORTRANGE(""https://docs.google.com/spreadsheets/d/1SX6NBoVAgQJ6U1MVXOaj8PK2l7WJ3RER9xtqwdhxkhw/edit?usp=sharing"",""สระแก้ว!J289"")"),1)</f>
        <v>1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IFERROR(__xludf.DUMMYFUNCTION("IMPORTRANGE(""https://docs.google.com/spreadsheets/d/1SX6NBoVAgQJ6U1MVXOaj8PK2l7WJ3RER9xtqwdhxkhw/edit?usp=sharing"",""สระแก้ว!I291"")"),100)</f>
        <v>100</v>
      </c>
      <c r="J396" s="219">
        <f ca="1">IFERROR(__xludf.DUMMYFUNCTION("IMPORTRANGE(""https://docs.google.com/spreadsheets/d/1SX6NBoVAgQJ6U1MVXOaj8PK2l7WJ3RER9xtqwdhxkhw/edit?usp=sharing"",""สระแก้ว!J291"")"),0)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IFERROR(__xludf.DUMMYFUNCTION("IMPORTRANGE(""https://docs.google.com/spreadsheets/d/1SX6NBoVAgQJ6U1MVXOaj8PK2l7WJ3RER9xtqwdhxkhw/edit?usp=sharing"",""สระแก้ว!I292"")"),1000)</f>
        <v>1000</v>
      </c>
      <c r="J397" s="219">
        <f ca="1">IFERROR(__xludf.DUMMYFUNCTION("IMPORTRANGE(""https://docs.google.com/spreadsheets/d/1SX6NBoVAgQJ6U1MVXOaj8PK2l7WJ3RER9xtqwdhxkhw/edit?usp=sharing"",""สระแก้ว!J292"")"),0)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IFERROR(__xludf.DUMMYFUNCTION("IMPORTRANGE(""https://docs.google.com/spreadsheets/d/1SX6NBoVAgQJ6U1MVXOaj8PK2l7WJ3RER9xtqwdhxkhw/edit?usp=sharing"",""สระแก้ว!I293"")"),100)</f>
        <v>100</v>
      </c>
      <c r="J398" s="219">
        <f ca="1">IFERROR(__xludf.DUMMYFUNCTION("IMPORTRANGE(""https://docs.google.com/spreadsheets/d/1SX6NBoVAgQJ6U1MVXOaj8PK2l7WJ3RER9xtqwdhxkhw/edit?usp=sharing"",""สระแก้ว!J293"")"),0)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IFERROR(__xludf.DUMMYFUNCTION("IMPORTRANGE(""https://docs.google.com/spreadsheets/d/1SX6NBoVAgQJ6U1MVXOaj8PK2l7WJ3RER9xtqwdhxkhw/edit?usp=sharing"",""สระแก้ว!J294"")"),0)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IFERROR(__xludf.DUMMYFUNCTION("IMPORTRANGE(""https://docs.google.com/spreadsheets/d/1SX6NBoVAgQJ6U1MVXOaj8PK2l7WJ3RER9xtqwdhxkhw/edit?usp=sharing"",""สระแก้ว!J295"")"),0)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IFERROR(__xludf.DUMMYFUNCTION("IMPORTRANGE(""https://docs.google.com/spreadsheets/d/1SX6NBoVAgQJ6U1MVXOaj8PK2l7WJ3RER9xtqwdhxkhw/edit?usp=sharing"",""สระแก้ว!I296"")"),195)</f>
        <v>195</v>
      </c>
      <c r="J401" s="387">
        <f ca="1">IFERROR(__xludf.DUMMYFUNCTION("IMPORTRANGE(""https://docs.google.com/spreadsheets/d/1SX6NBoVAgQJ6U1MVXOaj8PK2l7WJ3RER9xtqwdhxkhw/edit?usp=sharing"",""สระแก้ว!J296"")"),0)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IFERROR(__xludf.DUMMYFUNCTION("IMPORTRANGE(""https://docs.google.com/spreadsheets/d/1SX6NBoVAgQJ6U1MVXOaj8PK2l7WJ3RER9xtqwdhxkhw/edit?usp=sharing"",""สระแก้ว!L296"")"),196620)</f>
        <v>196620</v>
      </c>
      <c r="M401" s="389"/>
      <c r="N401" s="389">
        <f ca="1">IFERROR(__xludf.DUMMYFUNCTION("IMPORTRANGE(""https://docs.google.com/spreadsheets/d/1SX6NBoVAgQJ6U1MVXOaj8PK2l7WJ3RER9xtqwdhxkhw/edit?usp=sharing"",""สระแก้ว!M296"")"),0)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IFERROR(__xludf.DUMMYFUNCTION("IMPORTRANGE(""https://docs.google.com/spreadsheets/d/1SX6NBoVAgQJ6U1MVXOaj8PK2l7WJ3RER9xtqwdhxkhw/edit?usp=sharing"",""สระแก้ว!I297"")"),65)</f>
        <v>65</v>
      </c>
      <c r="J402" s="387">
        <f ca="1">IFERROR(__xludf.DUMMYFUNCTION("IMPORTRANGE(""https://docs.google.com/spreadsheets/d/1SX6NBoVAgQJ6U1MVXOaj8PK2l7WJ3RER9xtqwdhxkhw/edit?usp=sharing"",""สระแก้ว!J297"")"),0)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IFERROR(__xludf.DUMMYFUNCTION("IMPORTRANGE(""https://docs.google.com/spreadsheets/d/1SX6NBoVAgQJ6U1MVXOaj8PK2l7WJ3RER9xtqwdhxkhw/edit?usp=sharing"",""สระแก้ว!L298"")"),0)</f>
        <v>0</v>
      </c>
      <c r="M403" s="196"/>
      <c r="N403" s="198">
        <f ca="1">IFERROR(__xludf.DUMMYFUNCTION("IMPORTRANGE(""https://docs.google.com/spreadsheets/d/1SX6NBoVAgQJ6U1MVXOaj8PK2l7WJ3RER9xtqwdhxkhw/edit?usp=sharing"",""สระแก้ว!M298"")"),0)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IFERROR(__xludf.DUMMYFUNCTION("IMPORTRANGE(""https://docs.google.com/spreadsheets/d/1SX6NBoVAgQJ6U1MVXOaj8PK2l7WJ3RER9xtqwdhxkhw/edit?usp=sharing"",""สระแก้ว!L299"")"),196620)</f>
        <v>196620</v>
      </c>
      <c r="M404" s="196"/>
      <c r="N404" s="198">
        <f ca="1">IFERROR(__xludf.DUMMYFUNCTION("IMPORTRANGE(""https://docs.google.com/spreadsheets/d/1SX6NBoVAgQJ6U1MVXOaj8PK2l7WJ3RER9xtqwdhxkhw/edit?usp=sharing"",""สระแก้ว!M299"")"),0)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IFERROR(__xludf.DUMMYFUNCTION("IMPORTRANGE(""https://docs.google.com/spreadsheets/d/1SX6NBoVAgQJ6U1MVXOaj8PK2l7WJ3RER9xtqwdhxkhw/edit?usp=sharing"",""สระแก้ว!L300"")"),0)</f>
        <v>0</v>
      </c>
      <c r="M405" s="198"/>
      <c r="N405" s="198">
        <f ca="1">IFERROR(__xludf.DUMMYFUNCTION("IMPORTRANGE(""https://docs.google.com/spreadsheets/d/1SX6NBoVAgQJ6U1MVXOaj8PK2l7WJ3RER9xtqwdhxkhw/edit?usp=sharing"",""สระแก้ว!M300"")"),0)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IFERROR(__xludf.DUMMYFUNCTION("IMPORTRANGE(""https://docs.google.com/spreadsheets/d/1SX6NBoVAgQJ6U1MVXOaj8PK2l7WJ3RER9xtqwdhxkhw/edit?usp=sharing"",""สระแก้ว!L301"")"),196620)</f>
        <v>196620</v>
      </c>
      <c r="M406" s="198"/>
      <c r="N406" s="198">
        <f ca="1">IFERROR(__xludf.DUMMYFUNCTION("IMPORTRANGE(""https://docs.google.com/spreadsheets/d/1SX6NBoVAgQJ6U1MVXOaj8PK2l7WJ3RER9xtqwdhxkhw/edit?usp=sharing"",""สระแก้ว!M301"")"),0)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IFERROR(__xludf.DUMMYFUNCTION("IMPORTRANGE(""https://docs.google.com/spreadsheets/d/1SX6NBoVAgQJ6U1MVXOaj8PK2l7WJ3RER9xtqwdhxkhw/edit?usp=sharing"",""สระแก้ว!M302"")"),0)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IFERROR(__xludf.DUMMYFUNCTION("IMPORTRANGE(""https://docs.google.com/spreadsheets/d/1SX6NBoVAgQJ6U1MVXOaj8PK2l7WJ3RER9xtqwdhxkhw/edit?usp=sharing"",""สระแก้ว!M303"")"),0)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IFERROR(__xludf.DUMMYFUNCTION("IMPORTRANGE(""https://docs.google.com/spreadsheets/d/1SX6NBoVAgQJ6U1MVXOaj8PK2l7WJ3RER9xtqwdhxkhw/edit?usp=sharing"",""สระแก้ว!M304"")"),0)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IFERROR(__xludf.DUMMYFUNCTION("IMPORTRANGE(""https://docs.google.com/spreadsheets/d/1SX6NBoVAgQJ6U1MVXOaj8PK2l7WJ3RER9xtqwdhxkhw/edit?usp=sharing"",""สระแก้ว!M305"")"),0)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IFERROR(__xludf.DUMMYFUNCTION("IMPORTRANGE(""https://docs.google.com/spreadsheets/d/1SX6NBoVAgQJ6U1MVXOaj8PK2l7WJ3RER9xtqwdhxkhw/edit?usp=sharing"",""สระแก้ว!J307"")"),1)</f>
        <v>1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IFERROR(__xludf.DUMMYFUNCTION("IMPORTRANGE(""https://docs.google.com/spreadsheets/d/1SX6NBoVAgQJ6U1MVXOaj8PK2l7WJ3RER9xtqwdhxkhw/edit?usp=sharing"",""สระแก้ว!J308"")"),0)</f>
        <v>0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IFERROR(__xludf.DUMMYFUNCTION("IMPORTRANGE(""https://docs.google.com/spreadsheets/d/1SX6NBoVAgQJ6U1MVXOaj8PK2l7WJ3RER9xtqwdhxkhw/edit?usp=sharing"",""สระแก้ว!J309"")"),0)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IFERROR(__xludf.DUMMYFUNCTION("IMPORTRANGE(""https://docs.google.com/spreadsheets/d/1SX6NBoVAgQJ6U1MVXOaj8PK2l7WJ3RER9xtqwdhxkhw/edit?usp=sharing"",""สระแก้ว!J310"")"),0)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IFERROR(__xludf.DUMMYFUNCTION("IMPORTRANGE(""https://docs.google.com/spreadsheets/d/1SX6NBoVAgQJ6U1MVXOaj8PK2l7WJ3RER9xtqwdhxkhw/edit?usp=sharing"",""สระแก้ว!I311"")"),65)</f>
        <v>65</v>
      </c>
      <c r="J416" s="230">
        <f ca="1">IFERROR(__xludf.DUMMYFUNCTION("IMPORTRANGE(""https://docs.google.com/spreadsheets/d/1SX6NBoVAgQJ6U1MVXOaj8PK2l7WJ3RER9xtqwdhxkhw/edit?usp=sharing"",""สระแก้ว!J311"")"),0)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IFERROR(__xludf.DUMMYFUNCTION("IMPORTRANGE(""https://docs.google.com/spreadsheets/d/1SX6NBoVAgQJ6U1MVXOaj8PK2l7WJ3RER9xtqwdhxkhw/edit?usp=sharing"",""สระแก้ว!I312"")"),15)</f>
        <v>15</v>
      </c>
      <c r="J417" s="406">
        <f ca="1">IFERROR(__xludf.DUMMYFUNCTION("IMPORTRANGE(""https://docs.google.com/spreadsheets/d/1SX6NBoVAgQJ6U1MVXOaj8PK2l7WJ3RER9xtqwdhxkhw/edit?usp=sharing"",""สระแก้ว!J312"")"),0)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IFERROR(__xludf.DUMMYFUNCTION("IMPORTRANGE(""https://docs.google.com/spreadsheets/d/1SX6NBoVAgQJ6U1MVXOaj8PK2l7WJ3RER9xtqwdhxkhw/edit?usp=sharing"",""สระแก้ว!I313"")"),45)</f>
        <v>45</v>
      </c>
      <c r="J418" s="407">
        <f ca="1">IFERROR(__xludf.DUMMYFUNCTION("IMPORTRANGE(""https://docs.google.com/spreadsheets/d/1SX6NBoVAgQJ6U1MVXOaj8PK2l7WJ3RER9xtqwdhxkhw/edit?usp=sharing"",""สระแก้ว!J313"")"),0)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IFERROR(__xludf.DUMMYFUNCTION("IMPORTRANGE(""https://docs.google.com/spreadsheets/d/1SX6NBoVAgQJ6U1MVXOaj8PK2l7WJ3RER9xtqwdhxkhw/edit?usp=sharing"",""สระแก้ว!I314"")"),15)</f>
        <v>15</v>
      </c>
      <c r="J419" s="302">
        <f ca="1">IFERROR(__xludf.DUMMYFUNCTION("IMPORTRANGE(""https://docs.google.com/spreadsheets/d/1SX6NBoVAgQJ6U1MVXOaj8PK2l7WJ3RER9xtqwdhxkhw/edit?usp=sharing"",""สระแก้ว!J314"")"),0)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IFERROR(__xludf.DUMMYFUNCTION("IMPORTRANGE(""https://docs.google.com/spreadsheets/d/1SX6NBoVAgQJ6U1MVXOaj8PK2l7WJ3RER9xtqwdhxkhw/edit?usp=sharing"",""สระแก้ว!I315"")"),15)</f>
        <v>15</v>
      </c>
      <c r="J420" s="302">
        <f ca="1">IFERROR(__xludf.DUMMYFUNCTION("IMPORTRANGE(""https://docs.google.com/spreadsheets/d/1SX6NBoVAgQJ6U1MVXOaj8PK2l7WJ3RER9xtqwdhxkhw/edit?usp=sharing"",""สระแก้ว!J315"")"),0)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IFERROR(__xludf.DUMMYFUNCTION("IMPORTRANGE(""https://docs.google.com/spreadsheets/d/1SX6NBoVAgQJ6U1MVXOaj8PK2l7WJ3RER9xtqwdhxkhw/edit?usp=sharing"",""สระแก้ว!I316"")"),26)</f>
        <v>26</v>
      </c>
      <c r="J421" s="406">
        <f ca="1">IFERROR(__xludf.DUMMYFUNCTION("IMPORTRANGE(""https://docs.google.com/spreadsheets/d/1SX6NBoVAgQJ6U1MVXOaj8PK2l7WJ3RER9xtqwdhxkhw/edit?usp=sharing"",""สระแก้ว!J316"")"),0)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IFERROR(__xludf.DUMMYFUNCTION("IMPORTRANGE(""https://docs.google.com/spreadsheets/d/1SX6NBoVAgQJ6U1MVXOaj8PK2l7WJ3RER9xtqwdhxkhw/edit?usp=sharing"",""สระแก้ว!I317"")"),78)</f>
        <v>78</v>
      </c>
      <c r="J422" s="407">
        <f ca="1">IFERROR(__xludf.DUMMYFUNCTION("IMPORTRANGE(""https://docs.google.com/spreadsheets/d/1SX6NBoVAgQJ6U1MVXOaj8PK2l7WJ3RER9xtqwdhxkhw/edit?usp=sharing"",""สระแก้ว!J317"")"),0)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IFERROR(__xludf.DUMMYFUNCTION("IMPORTRANGE(""https://docs.google.com/spreadsheets/d/1SX6NBoVAgQJ6U1MVXOaj8PK2l7WJ3RER9xtqwdhxkhw/edit?usp=sharing"",""สระแก้ว!I318"")"),26)</f>
        <v>26</v>
      </c>
      <c r="J423" s="302">
        <f ca="1">IFERROR(__xludf.DUMMYFUNCTION("IMPORTRANGE(""https://docs.google.com/spreadsheets/d/1SX6NBoVAgQJ6U1MVXOaj8PK2l7WJ3RER9xtqwdhxkhw/edit?usp=sharing"",""สระแก้ว!J318"")"),0)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IFERROR(__xludf.DUMMYFUNCTION("IMPORTRANGE(""https://docs.google.com/spreadsheets/d/1SX6NBoVAgQJ6U1MVXOaj8PK2l7WJ3RER9xtqwdhxkhw/edit?usp=sharing"",""สระแก้ว!I319"")"),26)</f>
        <v>26</v>
      </c>
      <c r="J424" s="302">
        <f ca="1">IFERROR(__xludf.DUMMYFUNCTION("IMPORTRANGE(""https://docs.google.com/spreadsheets/d/1SX6NBoVAgQJ6U1MVXOaj8PK2l7WJ3RER9xtqwdhxkhw/edit?usp=sharing"",""สระแก้ว!J319"")"),0)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IFERROR(__xludf.DUMMYFUNCTION("IMPORTRANGE(""https://docs.google.com/spreadsheets/d/1SX6NBoVAgQJ6U1MVXOaj8PK2l7WJ3RER9xtqwdhxkhw/edit?usp=sharing"",""สระแก้ว!I320"")"),26)</f>
        <v>26</v>
      </c>
      <c r="J425" s="302">
        <f ca="1">IFERROR(__xludf.DUMMYFUNCTION("IMPORTRANGE(""https://docs.google.com/spreadsheets/d/1SX6NBoVAgQJ6U1MVXOaj8PK2l7WJ3RER9xtqwdhxkhw/edit?usp=sharing"",""สระแก้ว!J320"")"),0)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IFERROR(__xludf.DUMMYFUNCTION("IMPORTRANGE(""https://docs.google.com/spreadsheets/d/1SX6NBoVAgQJ6U1MVXOaj8PK2l7WJ3RER9xtqwdhxkhw/edit?usp=sharing"",""สระแก้ว!I321"")"),24)</f>
        <v>24</v>
      </c>
      <c r="J426" s="406">
        <f ca="1">IFERROR(__xludf.DUMMYFUNCTION("IMPORTRANGE(""https://docs.google.com/spreadsheets/d/1SX6NBoVAgQJ6U1MVXOaj8PK2l7WJ3RER9xtqwdhxkhw/edit?usp=sharing"",""สระแก้ว!J321"")"),0)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IFERROR(__xludf.DUMMYFUNCTION("IMPORTRANGE(""https://docs.google.com/spreadsheets/d/1SX6NBoVAgQJ6U1MVXOaj8PK2l7WJ3RER9xtqwdhxkhw/edit?usp=sharing"",""สระแก้ว!I322"")"),72)</f>
        <v>72</v>
      </c>
      <c r="J427" s="407">
        <f ca="1">IFERROR(__xludf.DUMMYFUNCTION("IMPORTRANGE(""https://docs.google.com/spreadsheets/d/1SX6NBoVAgQJ6U1MVXOaj8PK2l7WJ3RER9xtqwdhxkhw/edit?usp=sharing"",""สระแก้ว!J322"")"),0)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IFERROR(__xludf.DUMMYFUNCTION("IMPORTRANGE(""https://docs.google.com/spreadsheets/d/1SX6NBoVAgQJ6U1MVXOaj8PK2l7WJ3RER9xtqwdhxkhw/edit?usp=sharing"",""สระแก้ว!I323"")"),24)</f>
        <v>24</v>
      </c>
      <c r="J428" s="302">
        <f ca="1">IFERROR(__xludf.DUMMYFUNCTION("IMPORTRANGE(""https://docs.google.com/spreadsheets/d/1SX6NBoVAgQJ6U1MVXOaj8PK2l7WJ3RER9xtqwdhxkhw/edit?usp=sharing"",""สระแก้ว!J323"")"),0)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IFERROR(__xludf.DUMMYFUNCTION("IMPORTRANGE(""https://docs.google.com/spreadsheets/d/1SX6NBoVAgQJ6U1MVXOaj8PK2l7WJ3RER9xtqwdhxkhw/edit?usp=sharing"",""สระแก้ว!I324"")"),24)</f>
        <v>24</v>
      </c>
      <c r="J429" s="302">
        <f ca="1">IFERROR(__xludf.DUMMYFUNCTION("IMPORTRANGE(""https://docs.google.com/spreadsheets/d/1SX6NBoVAgQJ6U1MVXOaj8PK2l7WJ3RER9xtqwdhxkhw/edit?usp=sharing"",""สระแก้ว!J324"")"),0)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IFERROR(__xludf.DUMMYFUNCTION("IMPORTRANGE(""https://docs.google.com/spreadsheets/d/1SX6NBoVAgQJ6U1MVXOaj8PK2l7WJ3RER9xtqwdhxkhw/edit?usp=sharing"",""สระแก้ว!I325"")"),41)</f>
        <v>41</v>
      </c>
      <c r="J430" s="406">
        <f ca="1">IFERROR(__xludf.DUMMYFUNCTION("IMPORTRANGE(""https://docs.google.com/spreadsheets/d/1SX6NBoVAgQJ6U1MVXOaj8PK2l7WJ3RER9xtqwdhxkhw/edit?usp=sharing"",""สระแก้ว!J325"")"),0)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IFERROR(__xludf.DUMMYFUNCTION("IMPORTRANGE(""https://docs.google.com/spreadsheets/d/1SX6NBoVAgQJ6U1MVXOaj8PK2l7WJ3RER9xtqwdhxkhw/edit?usp=sharing"",""สระแก้ว!I326"")"),15)</f>
        <v>15</v>
      </c>
      <c r="J431" s="302">
        <f ca="1">IFERROR(__xludf.DUMMYFUNCTION("IMPORTRANGE(""https://docs.google.com/spreadsheets/d/1SX6NBoVAgQJ6U1MVXOaj8PK2l7WJ3RER9xtqwdhxkhw/edit?usp=sharing"",""สระแก้ว!J326"")"),0)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IFERROR(__xludf.DUMMYFUNCTION("IMPORTRANGE(""https://docs.google.com/spreadsheets/d/1SX6NBoVAgQJ6U1MVXOaj8PK2l7WJ3RER9xtqwdhxkhw/edit?usp=sharing"",""สระแก้ว!I327"")"),26)</f>
        <v>26</v>
      </c>
      <c r="J432" s="302">
        <f ca="1">IFERROR(__xludf.DUMMYFUNCTION("IMPORTRANGE(""https://docs.google.com/spreadsheets/d/1SX6NBoVAgQJ6U1MVXOaj8PK2l7WJ3RER9xtqwdhxkhw/edit?usp=sharing"",""สระแก้ว!J327"")"),0)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IFERROR(__xludf.DUMMYFUNCTION("IMPORTRANGE(""https://docs.google.com/spreadsheets/d/1SX6NBoVAgQJ6U1MVXOaj8PK2l7WJ3RER9xtqwdhxkhw/edit?usp=sharing"",""สระแก้ว!J328"")"),0)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IFERROR(__xludf.DUMMYFUNCTION("IMPORTRANGE(""https://docs.google.com/spreadsheets/d/1SX6NBoVAgQJ6U1MVXOaj8PK2l7WJ3RER9xtqwdhxkhw/edit?usp=sharing"",""สระแก้ว!J329"")"),0)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IFERROR(__xludf.DUMMYFUNCTION("IMPORTRANGE(""https://docs.google.com/spreadsheets/d/1SX6NBoVAgQJ6U1MVXOaj8PK2l7WJ3RER9xtqwdhxkhw/edit?usp=sharing"",""สระแก้ว!I330"")"),15)</f>
        <v>15</v>
      </c>
      <c r="J435" s="420">
        <f ca="1">IFERROR(__xludf.DUMMYFUNCTION("IMPORTRANGE(""https://docs.google.com/spreadsheets/d/1SX6NBoVAgQJ6U1MVXOaj8PK2l7WJ3RER9xtqwdhxkhw/edit?usp=sharing"",""สระแก้ว!J330"")"),15)</f>
        <v>15</v>
      </c>
      <c r="K435" s="421">
        <f ca="1">IF(I435&gt;0,J435*100/I435,0)</f>
        <v>100</v>
      </c>
      <c r="L435" s="422">
        <f ca="1">IFERROR(__xludf.DUMMYFUNCTION("IMPORTRANGE(""https://docs.google.com/spreadsheets/d/1SX6NBoVAgQJ6U1MVXOaj8PK2l7WJ3RER9xtqwdhxkhw/edit?usp=sharing"",""สระแก้ว!L330"")"),83000)</f>
        <v>83000</v>
      </c>
      <c r="M435" s="422"/>
      <c r="N435" s="422">
        <f ca="1">IFERROR(__xludf.DUMMYFUNCTION("IMPORTRANGE(""https://docs.google.com/spreadsheets/d/1SX6NBoVAgQJ6U1MVXOaj8PK2l7WJ3RER9xtqwdhxkhw/edit?usp=sharing"",""สระแก้ว!M330"")"),42270)</f>
        <v>42270</v>
      </c>
      <c r="O435" s="422">
        <f t="shared" ref="O435:O439" ca="1" si="114">+IF(L435&gt;0,N435*100/L435,0)</f>
        <v>50.927710843373497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IFERROR(__xludf.DUMMYFUNCTION("IMPORTRANGE(""https://docs.google.com/spreadsheets/d/1SX6NBoVAgQJ6U1MVXOaj8PK2l7WJ3RER9xtqwdhxkhw/edit?usp=sharing"",""สระแก้ว!L331"")"),0)</f>
        <v>0</v>
      </c>
      <c r="M436" s="196"/>
      <c r="N436" s="198">
        <f ca="1">IFERROR(__xludf.DUMMYFUNCTION("IMPORTRANGE(""https://docs.google.com/spreadsheets/d/1SX6NBoVAgQJ6U1MVXOaj8PK2l7WJ3RER9xtqwdhxkhw/edit?usp=sharing"",""สระแก้ว!M331"")"),0)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IFERROR(__xludf.DUMMYFUNCTION("IMPORTRANGE(""https://docs.google.com/spreadsheets/d/1SX6NBoVAgQJ6U1MVXOaj8PK2l7WJ3RER9xtqwdhxkhw/edit?usp=sharing"",""สระแก้ว!L332"")"),83000)</f>
        <v>83000</v>
      </c>
      <c r="M437" s="196"/>
      <c r="N437" s="198">
        <f ca="1">IFERROR(__xludf.DUMMYFUNCTION("IMPORTRANGE(""https://docs.google.com/spreadsheets/d/1SX6NBoVAgQJ6U1MVXOaj8PK2l7WJ3RER9xtqwdhxkhw/edit?usp=sharing"",""สระแก้ว!M332"")"),42270)</f>
        <v>42270</v>
      </c>
      <c r="O437" s="198">
        <f t="shared" ca="1" si="114"/>
        <v>50.927710843373497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IFERROR(__xludf.DUMMYFUNCTION("IMPORTRANGE(""https://docs.google.com/spreadsheets/d/1SX6NBoVAgQJ6U1MVXOaj8PK2l7WJ3RER9xtqwdhxkhw/edit?usp=sharing"",""สระแก้ว!L333"")"),0)</f>
        <v>0</v>
      </c>
      <c r="M438" s="198"/>
      <c r="N438" s="198">
        <f ca="1">IFERROR(__xludf.DUMMYFUNCTION("IMPORTRANGE(""https://docs.google.com/spreadsheets/d/1SX6NBoVAgQJ6U1MVXOaj8PK2l7WJ3RER9xtqwdhxkhw/edit?usp=sharing"",""สระแก้ว!M333"")"),0)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IFERROR(__xludf.DUMMYFUNCTION("IMPORTRANGE(""https://docs.google.com/spreadsheets/d/1SX6NBoVAgQJ6U1MVXOaj8PK2l7WJ3RER9xtqwdhxkhw/edit?usp=sharing"",""สระแก้ว!L334"")"),83000)</f>
        <v>83000</v>
      </c>
      <c r="M439" s="198"/>
      <c r="N439" s="198">
        <f ca="1">IFERROR(__xludf.DUMMYFUNCTION("IMPORTRANGE(""https://docs.google.com/spreadsheets/d/1SX6NBoVAgQJ6U1MVXOaj8PK2l7WJ3RER9xtqwdhxkhw/edit?usp=sharing"",""สระแก้ว!M334"")"),42270)</f>
        <v>42270</v>
      </c>
      <c r="O439" s="198">
        <f t="shared" ca="1" si="114"/>
        <v>50.927710843373497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IFERROR(__xludf.DUMMYFUNCTION("IMPORTRANGE(""https://docs.google.com/spreadsheets/d/1SX6NBoVAgQJ6U1MVXOaj8PK2l7WJ3RER9xtqwdhxkhw/edit?usp=sharing"",""สระแก้ว!M335"")"),32200)</f>
        <v>32200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IFERROR(__xludf.DUMMYFUNCTION("IMPORTRANGE(""https://docs.google.com/spreadsheets/d/1SX6NBoVAgQJ6U1MVXOaj8PK2l7WJ3RER9xtqwdhxkhw/edit?usp=sharing"",""สระแก้ว!M336"")"),0)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IFERROR(__xludf.DUMMYFUNCTION("IMPORTRANGE(""https://docs.google.com/spreadsheets/d/1SX6NBoVAgQJ6U1MVXOaj8PK2l7WJ3RER9xtqwdhxkhw/edit?usp=sharing"",""สระแก้ว!M337"")"),0)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IFERROR(__xludf.DUMMYFUNCTION("IMPORTRANGE(""https://docs.google.com/spreadsheets/d/1SX6NBoVAgQJ6U1MVXOaj8PK2l7WJ3RER9xtqwdhxkhw/edit?usp=sharing"",""สระแก้ว!M338"")"),10070)</f>
        <v>10070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IFERROR(__xludf.DUMMYFUNCTION("IMPORTRANGE(""https://docs.google.com/spreadsheets/d/1SX6NBoVAgQJ6U1MVXOaj8PK2l7WJ3RER9xtqwdhxkhw/edit?usp=sharing"",""สระแก้ว!J340"")"),0)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IFERROR(__xludf.DUMMYFUNCTION("IMPORTRANGE(""https://docs.google.com/spreadsheets/d/1SX6NBoVAgQJ6U1MVXOaj8PK2l7WJ3RER9xtqwdhxkhw/edit?usp=sharing"",""สระแก้ว!J341"")"),1)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IFERROR(__xludf.DUMMYFUNCTION("IMPORTRANGE(""https://docs.google.com/spreadsheets/d/1SX6NBoVAgQJ6U1MVXOaj8PK2l7WJ3RER9xtqwdhxkhw/edit?usp=sharing"",""สระแก้ว!J342"")"),1)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IFERROR(__xludf.DUMMYFUNCTION("IMPORTRANGE(""https://docs.google.com/spreadsheets/d/1SX6NBoVAgQJ6U1MVXOaj8PK2l7WJ3RER9xtqwdhxkhw/edit?usp=sharing"",""สระแก้ว!J343"")"),1)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IFERROR(__xludf.DUMMYFUNCTION("IMPORTRANGE(""https://docs.google.com/spreadsheets/d/1SX6NBoVAgQJ6U1MVXOaj8PK2l7WJ3RER9xtqwdhxkhw/edit?usp=sharing"",""สระแก้ว!I344"")"),15)</f>
        <v>15</v>
      </c>
      <c r="J449" s="230">
        <f ca="1">IFERROR(__xludf.DUMMYFUNCTION("IMPORTRANGE(""https://docs.google.com/spreadsheets/d/1SX6NBoVAgQJ6U1MVXOaj8PK2l7WJ3RER9xtqwdhxkhw/edit?usp=sharing"",""สระแก้ว!J344"")"),15)</f>
        <v>15</v>
      </c>
      <c r="K449" s="195">
        <f t="shared" ref="K449:K452" ca="1" si="115">IF(I449&gt;0,J449*100/I449,0)</f>
        <v>100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IFERROR(__xludf.DUMMYFUNCTION("IMPORTRANGE(""https://docs.google.com/spreadsheets/d/1SX6NBoVAgQJ6U1MVXOaj8PK2l7WJ3RER9xtqwdhxkhw/edit?usp=sharing"",""สระแก้ว!I345"")"),15)</f>
        <v>15</v>
      </c>
      <c r="J450" s="219">
        <f ca="1">IFERROR(__xludf.DUMMYFUNCTION("IMPORTRANGE(""https://docs.google.com/spreadsheets/d/1SX6NBoVAgQJ6U1MVXOaj8PK2l7WJ3RER9xtqwdhxkhw/edit?usp=sharing"",""สระแก้ว!J345"")"),15)</f>
        <v>15</v>
      </c>
      <c r="K450" s="195">
        <f t="shared" ca="1" si="115"/>
        <v>100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IFERROR(__xludf.DUMMYFUNCTION("IMPORTRANGE(""https://docs.google.com/spreadsheets/d/1SX6NBoVAgQJ6U1MVXOaj8PK2l7WJ3RER9xtqwdhxkhw/edit?usp=sharing"",""สระแก้ว!I346"")"),0)</f>
        <v>0</v>
      </c>
      <c r="J451" s="218">
        <f ca="1">IFERROR(__xludf.DUMMYFUNCTION("IMPORTRANGE(""https://docs.google.com/spreadsheets/d/1SX6NBoVAgQJ6U1MVXOaj8PK2l7WJ3RER9xtqwdhxkhw/edit?usp=sharing"",""สระแก้ว!J346"")"),0)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IFERROR(__xludf.DUMMYFUNCTION("IMPORTRANGE(""https://docs.google.com/spreadsheets/d/1SX6NBoVAgQJ6U1MVXOaj8PK2l7WJ3RER9xtqwdhxkhw/edit?usp=sharing"",""สระแก้ว!I347"")"),0)</f>
        <v>0</v>
      </c>
      <c r="J452" s="218">
        <f ca="1">IFERROR(__xludf.DUMMYFUNCTION("IMPORTRANGE(""https://docs.google.com/spreadsheets/d/1SX6NBoVAgQJ6U1MVXOaj8PK2l7WJ3RER9xtqwdhxkhw/edit?usp=sharing"",""สระแก้ว!J347"")"),0)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IFERROR(__xludf.DUMMYFUNCTION("IMPORTRANGE(""https://docs.google.com/spreadsheets/d/1SX6NBoVAgQJ6U1MVXOaj8PK2l7WJ3RER9xtqwdhxkhw/edit?usp=sharing"",""สระแก้ว!J348"")"),0)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IFERROR(__xludf.DUMMYFUNCTION("IMPORTRANGE(""https://docs.google.com/spreadsheets/d/1SX6NBoVAgQJ6U1MVXOaj8PK2l7WJ3RER9xtqwdhxkhw/edit?usp=sharing"",""สระแก้ว!J349"")"),0)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IFERROR(__xludf.DUMMYFUNCTION("IMPORTRANGE(""https://docs.google.com/spreadsheets/d/1SX6NBoVAgQJ6U1MVXOaj8PK2l7WJ3RER9xtqwdhxkhw/edit?usp=sharing"",""สระแก้ว!I350"")"),60509)</f>
        <v>60509</v>
      </c>
      <c r="J455" s="387">
        <f ca="1">IFERROR(__xludf.DUMMYFUNCTION("IMPORTRANGE(""https://docs.google.com/spreadsheets/d/1SX6NBoVAgQJ6U1MVXOaj8PK2l7WJ3RER9xtqwdhxkhw/edit?usp=sharing"",""สระแก้ว!J350"")"),0)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IFERROR(__xludf.DUMMYFUNCTION("IMPORTRANGE(""https://docs.google.com/spreadsheets/d/1SX6NBoVAgQJ6U1MVXOaj8PK2l7WJ3RER9xtqwdhxkhw/edit?usp=sharing"",""สระแก้ว!L350"")"),1071935)</f>
        <v>1071935</v>
      </c>
      <c r="M455" s="389"/>
      <c r="N455" s="389">
        <f ca="1">IFERROR(__xludf.DUMMYFUNCTION("IMPORTRANGE(""https://docs.google.com/spreadsheets/d/1SX6NBoVAgQJ6U1MVXOaj8PK2l7WJ3RER9xtqwdhxkhw/edit?usp=sharing"",""สระแก้ว!M350"")"),0)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IFERROR(__xludf.DUMMYFUNCTION("IMPORTRANGE(""https://docs.google.com/spreadsheets/d/1SX6NBoVAgQJ6U1MVXOaj8PK2l7WJ3RER9xtqwdhxkhw/edit?usp=sharing"",""สระแก้ว!L351"")"),0)</f>
        <v>0</v>
      </c>
      <c r="M456" s="196"/>
      <c r="N456" s="198">
        <f ca="1">IFERROR(__xludf.DUMMYFUNCTION("IMPORTRANGE(""https://docs.google.com/spreadsheets/d/1SX6NBoVAgQJ6U1MVXOaj8PK2l7WJ3RER9xtqwdhxkhw/edit?usp=sharing"",""สระแก้ว!M351"")"),0)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IFERROR(__xludf.DUMMYFUNCTION("IMPORTRANGE(""https://docs.google.com/spreadsheets/d/1SX6NBoVAgQJ6U1MVXOaj8PK2l7WJ3RER9xtqwdhxkhw/edit?usp=sharing"",""สระแก้ว!L352"")"),1071935)</f>
        <v>1071935</v>
      </c>
      <c r="M457" s="196"/>
      <c r="N457" s="198">
        <f ca="1">IFERROR(__xludf.DUMMYFUNCTION("IMPORTRANGE(""https://docs.google.com/spreadsheets/d/1SX6NBoVAgQJ6U1MVXOaj8PK2l7WJ3RER9xtqwdhxkhw/edit?usp=sharing"",""สระแก้ว!M352"")"),0)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IFERROR(__xludf.DUMMYFUNCTION("IMPORTRANGE(""https://docs.google.com/spreadsheets/d/1SX6NBoVAgQJ6U1MVXOaj8PK2l7WJ3RER9xtqwdhxkhw/edit?usp=sharing"",""สระแก้ว!L353"")"),0)</f>
        <v>0</v>
      </c>
      <c r="M458" s="198"/>
      <c r="N458" s="198">
        <f ca="1">IFERROR(__xludf.DUMMYFUNCTION("IMPORTRANGE(""https://docs.google.com/spreadsheets/d/1SX6NBoVAgQJ6U1MVXOaj8PK2l7WJ3RER9xtqwdhxkhw/edit?usp=sharing"",""สระแก้ว!M353"")"),0)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IFERROR(__xludf.DUMMYFUNCTION("IMPORTRANGE(""https://docs.google.com/spreadsheets/d/1SX6NBoVAgQJ6U1MVXOaj8PK2l7WJ3RER9xtqwdhxkhw/edit?usp=sharing"",""สระแก้ว!L354"")"),1071935)</f>
        <v>1071935</v>
      </c>
      <c r="M459" s="198"/>
      <c r="N459" s="198">
        <f ca="1">IFERROR(__xludf.DUMMYFUNCTION("IMPORTRANGE(""https://docs.google.com/spreadsheets/d/1SX6NBoVAgQJ6U1MVXOaj8PK2l7WJ3RER9xtqwdhxkhw/edit?usp=sharing"",""สระแก้ว!M354"")"),0)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IFERROR(__xludf.DUMMYFUNCTION("IMPORTRANGE(""https://docs.google.com/spreadsheets/d/1SX6NBoVAgQJ6U1MVXOaj8PK2l7WJ3RER9xtqwdhxkhw/edit?usp=sharing"",""สระแก้ว!M355"")"),0)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IFERROR(__xludf.DUMMYFUNCTION("IMPORTRANGE(""https://docs.google.com/spreadsheets/d/1SX6NBoVAgQJ6U1MVXOaj8PK2l7WJ3RER9xtqwdhxkhw/edit?usp=sharing"",""สระแก้ว!M356"")"),0)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IFERROR(__xludf.DUMMYFUNCTION("IMPORTRANGE(""https://docs.google.com/spreadsheets/d/1SX6NBoVAgQJ6U1MVXOaj8PK2l7WJ3RER9xtqwdhxkhw/edit?usp=sharing"",""สระแก้ว!M357"")"),0)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IFERROR(__xludf.DUMMYFUNCTION("IMPORTRANGE(""https://docs.google.com/spreadsheets/d/1SX6NBoVAgQJ6U1MVXOaj8PK2l7WJ3RER9xtqwdhxkhw/edit?usp=sharing"",""สระแก้ว!M358"")"),0)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IFERROR(__xludf.DUMMYFUNCTION("IMPORTRANGE(""https://docs.google.com/spreadsheets/d/1SX6NBoVAgQJ6U1MVXOaj8PK2l7WJ3RER9xtqwdhxkhw/edit?usp=sharing"",""สระแก้ว!I359"")"),60509)</f>
        <v>60509</v>
      </c>
      <c r="J464" s="291">
        <f ca="1">IFERROR(__xludf.DUMMYFUNCTION("IMPORTRANGE(""https://docs.google.com/spreadsheets/d/1SX6NBoVAgQJ6U1MVXOaj8PK2l7WJ3RER9xtqwdhxkhw/edit?usp=sharing"",""สระแก้ว!J359"")"),0)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IFERROR(__xludf.DUMMYFUNCTION("IMPORTRANGE(""https://docs.google.com/spreadsheets/d/1SX6NBoVAgQJ6U1MVXOaj8PK2l7WJ3RER9xtqwdhxkhw/edit?usp=sharing"",""สระแก้ว!I360"")"),60509)</f>
        <v>60509</v>
      </c>
      <c r="J465" s="428">
        <f ca="1">IFERROR(__xludf.DUMMYFUNCTION("IMPORTRANGE(""https://docs.google.com/spreadsheets/d/1SX6NBoVAgQJ6U1MVXOaj8PK2l7WJ3RER9xtqwdhxkhw/edit?usp=sharing"",""สระแก้ว!J360"")"),0)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IFERROR(__xludf.DUMMYFUNCTION("IMPORTRANGE(""https://docs.google.com/spreadsheets/d/1SX6NBoVAgQJ6U1MVXOaj8PK2l7WJ3RER9xtqwdhxkhw/edit?usp=sharing"",""สระแก้ว!I361"")"),7113)</f>
        <v>7113</v>
      </c>
      <c r="J466" s="428">
        <f ca="1">IFERROR(__xludf.DUMMYFUNCTION("IMPORTRANGE(""https://docs.google.com/spreadsheets/d/1SX6NBoVAgQJ6U1MVXOaj8PK2l7WJ3RER9xtqwdhxkhw/edit?usp=sharing"",""สระแก้ว!J361"")"),0)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IFERROR(__xludf.DUMMYFUNCTION("IMPORTRANGE(""https://docs.google.com/spreadsheets/d/1SX6NBoVAgQJ6U1MVXOaj8PK2l7WJ3RER9xtqwdhxkhw/edit?usp=sharing"",""สระแก้ว!I362"")"),0)</f>
        <v>0</v>
      </c>
      <c r="J467" s="219">
        <f ca="1">IFERROR(__xludf.DUMMYFUNCTION("IMPORTRANGE(""https://docs.google.com/spreadsheets/d/1SX6NBoVAgQJ6U1MVXOaj8PK2l7WJ3RER9xtqwdhxkhw/edit?usp=sharing"",""สระแก้ว!J362"")"),0)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IFERROR(__xludf.DUMMYFUNCTION("IMPORTRANGE(""https://docs.google.com/spreadsheets/d/1SX6NBoVAgQJ6U1MVXOaj8PK2l7WJ3RER9xtqwdhxkhw/edit?usp=sharing"",""สระแก้ว!I363"")"),0)</f>
        <v>0</v>
      </c>
      <c r="J468" s="219">
        <f ca="1">IFERROR(__xludf.DUMMYFUNCTION("IMPORTRANGE(""https://docs.google.com/spreadsheets/d/1SX6NBoVAgQJ6U1MVXOaj8PK2l7WJ3RER9xtqwdhxkhw/edit?usp=sharing"",""สระแก้ว!J363"")"),0)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IFERROR(__xludf.DUMMYFUNCTION("IMPORTRANGE(""https://docs.google.com/spreadsheets/d/1SX6NBoVAgQJ6U1MVXOaj8PK2l7WJ3RER9xtqwdhxkhw/edit?usp=sharing"",""สระแก้ว!I364"")"),0)</f>
        <v>0</v>
      </c>
      <c r="J469" s="219">
        <f ca="1">IFERROR(__xludf.DUMMYFUNCTION("IMPORTRANGE(""https://docs.google.com/spreadsheets/d/1SX6NBoVAgQJ6U1MVXOaj8PK2l7WJ3RER9xtqwdhxkhw/edit?usp=sharing"",""สระแก้ว!J364"")"),0)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IFERROR(__xludf.DUMMYFUNCTION("IMPORTRANGE(""https://docs.google.com/spreadsheets/d/1SX6NBoVAgQJ6U1MVXOaj8PK2l7WJ3RER9xtqwdhxkhw/edit?usp=sharing"",""สระแก้ว!I365"")"),0)</f>
        <v>0</v>
      </c>
      <c r="J470" s="219">
        <f ca="1">IFERROR(__xludf.DUMMYFUNCTION("IMPORTRANGE(""https://docs.google.com/spreadsheets/d/1SX6NBoVAgQJ6U1MVXOaj8PK2l7WJ3RER9xtqwdhxkhw/edit?usp=sharing"",""สระแก้ว!J365"")"),0)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IFERROR(__xludf.DUMMYFUNCTION("IMPORTRANGE(""https://docs.google.com/spreadsheets/d/1SX6NBoVAgQJ6U1MVXOaj8PK2l7WJ3RER9xtqwdhxkhw/edit?usp=sharing"",""สระแก้ว!I366"")"),0)</f>
        <v>0</v>
      </c>
      <c r="J471" s="219">
        <f ca="1">IFERROR(__xludf.DUMMYFUNCTION("IMPORTRANGE(""https://docs.google.com/spreadsheets/d/1SX6NBoVAgQJ6U1MVXOaj8PK2l7WJ3RER9xtqwdhxkhw/edit?usp=sharing"",""สระแก้ว!J366"")"),0)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IFERROR(__xludf.DUMMYFUNCTION("IMPORTRANGE(""https://docs.google.com/spreadsheets/d/1SX6NBoVAgQJ6U1MVXOaj8PK2l7WJ3RER9xtqwdhxkhw/edit?usp=sharing"",""สระแก้ว!I367"")"),0)</f>
        <v>0</v>
      </c>
      <c r="J472" s="219">
        <f ca="1">IFERROR(__xludf.DUMMYFUNCTION("IMPORTRANGE(""https://docs.google.com/spreadsheets/d/1SX6NBoVAgQJ6U1MVXOaj8PK2l7WJ3RER9xtqwdhxkhw/edit?usp=sharing"",""สระแก้ว!J367"")"),0)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IFERROR(__xludf.DUMMYFUNCTION("IMPORTRANGE(""https://docs.google.com/spreadsheets/d/1SX6NBoVAgQJ6U1MVXOaj8PK2l7WJ3RER9xtqwdhxkhw/edit?usp=sharing"",""สระแก้ว!I368"")"),60509)</f>
        <v>60509</v>
      </c>
      <c r="J473" s="428">
        <f ca="1">IFERROR(__xludf.DUMMYFUNCTION("IMPORTRANGE(""https://docs.google.com/spreadsheets/d/1SX6NBoVAgQJ6U1MVXOaj8PK2l7WJ3RER9xtqwdhxkhw/edit?usp=sharing"",""สระแก้ว!J368"")"),0)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IFERROR(__xludf.DUMMYFUNCTION("IMPORTRANGE(""https://docs.google.com/spreadsheets/d/1SX6NBoVAgQJ6U1MVXOaj8PK2l7WJ3RER9xtqwdhxkhw/edit?usp=sharing"",""สระแก้ว!I369"")"),7113)</f>
        <v>7113</v>
      </c>
      <c r="J474" s="428">
        <f ca="1">IFERROR(__xludf.DUMMYFUNCTION("IMPORTRANGE(""https://docs.google.com/spreadsheets/d/1SX6NBoVAgQJ6U1MVXOaj8PK2l7WJ3RER9xtqwdhxkhw/edit?usp=sharing"",""สระแก้ว!J369"")"),0)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IFERROR(__xludf.DUMMYFUNCTION("IMPORTRANGE(""https://docs.google.com/spreadsheets/d/1SX6NBoVAgQJ6U1MVXOaj8PK2l7WJ3RER9xtqwdhxkhw/edit?usp=sharing"",""สระแก้ว!I370"")"),0)</f>
        <v>0</v>
      </c>
      <c r="J475" s="219">
        <f ca="1">IFERROR(__xludf.DUMMYFUNCTION("IMPORTRANGE(""https://docs.google.com/spreadsheets/d/1SX6NBoVAgQJ6U1MVXOaj8PK2l7WJ3RER9xtqwdhxkhw/edit?usp=sharing"",""สระแก้ว!J370"")"),0)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IFERROR(__xludf.DUMMYFUNCTION("IMPORTRANGE(""https://docs.google.com/spreadsheets/d/1SX6NBoVAgQJ6U1MVXOaj8PK2l7WJ3RER9xtqwdhxkhw/edit?usp=sharing"",""สระแก้ว!I371"")"),0)</f>
        <v>0</v>
      </c>
      <c r="J476" s="219">
        <f ca="1">IFERROR(__xludf.DUMMYFUNCTION("IMPORTRANGE(""https://docs.google.com/spreadsheets/d/1SX6NBoVAgQJ6U1MVXOaj8PK2l7WJ3RER9xtqwdhxkhw/edit?usp=sharing"",""สระแก้ว!J371"")"),0)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IFERROR(__xludf.DUMMYFUNCTION("IMPORTRANGE(""https://docs.google.com/spreadsheets/d/1SX6NBoVAgQJ6U1MVXOaj8PK2l7WJ3RER9xtqwdhxkhw/edit?usp=sharing"",""สระแก้ว!I372"")"),0)</f>
        <v>0</v>
      </c>
      <c r="J477" s="219">
        <f ca="1">IFERROR(__xludf.DUMMYFUNCTION("IMPORTRANGE(""https://docs.google.com/spreadsheets/d/1SX6NBoVAgQJ6U1MVXOaj8PK2l7WJ3RER9xtqwdhxkhw/edit?usp=sharing"",""สระแก้ว!J372"")"),0)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IFERROR(__xludf.DUMMYFUNCTION("IMPORTRANGE(""https://docs.google.com/spreadsheets/d/1SX6NBoVAgQJ6U1MVXOaj8PK2l7WJ3RER9xtqwdhxkhw/edit?usp=sharing"",""สระแก้ว!I373"")"),0)</f>
        <v>0</v>
      </c>
      <c r="J478" s="219">
        <f ca="1">IFERROR(__xludf.DUMMYFUNCTION("IMPORTRANGE(""https://docs.google.com/spreadsheets/d/1SX6NBoVAgQJ6U1MVXOaj8PK2l7WJ3RER9xtqwdhxkhw/edit?usp=sharing"",""สระแก้ว!J373"")"),0)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IFERROR(__xludf.DUMMYFUNCTION("IMPORTRANGE(""https://docs.google.com/spreadsheets/d/1SX6NBoVAgQJ6U1MVXOaj8PK2l7WJ3RER9xtqwdhxkhw/edit?usp=sharing"",""สระแก้ว!I374"")"),0)</f>
        <v>0</v>
      </c>
      <c r="J479" s="219">
        <f ca="1">IFERROR(__xludf.DUMMYFUNCTION("IMPORTRANGE(""https://docs.google.com/spreadsheets/d/1SX6NBoVAgQJ6U1MVXOaj8PK2l7WJ3RER9xtqwdhxkhw/edit?usp=sharing"",""สระแก้ว!J374"")"),0)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IFERROR(__xludf.DUMMYFUNCTION("IMPORTRANGE(""https://docs.google.com/spreadsheets/d/1SX6NBoVAgQJ6U1MVXOaj8PK2l7WJ3RER9xtqwdhxkhw/edit?usp=sharing"",""สระแก้ว!I375"")"),0)</f>
        <v>0</v>
      </c>
      <c r="J480" s="219">
        <f ca="1">IFERROR(__xludf.DUMMYFUNCTION("IMPORTRANGE(""https://docs.google.com/spreadsheets/d/1SX6NBoVAgQJ6U1MVXOaj8PK2l7WJ3RER9xtqwdhxkhw/edit?usp=sharing"",""สระแก้ว!J375"")"),0)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IFERROR(__xludf.DUMMYFUNCTION("IMPORTRANGE(""https://docs.google.com/spreadsheets/d/1SX6NBoVAgQJ6U1MVXOaj8PK2l7WJ3RER9xtqwdhxkhw/edit?usp=sharing"",""สระแก้ว!I376"")"),60509)</f>
        <v>60509</v>
      </c>
      <c r="J481" s="428">
        <f ca="1">IFERROR(__xludf.DUMMYFUNCTION("IMPORTRANGE(""https://docs.google.com/spreadsheets/d/1SX6NBoVAgQJ6U1MVXOaj8PK2l7WJ3RER9xtqwdhxkhw/edit?usp=sharing"",""สระแก้ว!J376"")"),0)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IFERROR(__xludf.DUMMYFUNCTION("IMPORTRANGE(""https://docs.google.com/spreadsheets/d/1SX6NBoVAgQJ6U1MVXOaj8PK2l7WJ3RER9xtqwdhxkhw/edit?usp=sharing"",""สระแก้ว!I377"")"),7113)</f>
        <v>7113</v>
      </c>
      <c r="J482" s="428">
        <f ca="1">IFERROR(__xludf.DUMMYFUNCTION("IMPORTRANGE(""https://docs.google.com/spreadsheets/d/1SX6NBoVAgQJ6U1MVXOaj8PK2l7WJ3RER9xtqwdhxkhw/edit?usp=sharing"",""สระแก้ว!J377"")"),0)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IFERROR(__xludf.DUMMYFUNCTION("IMPORTRANGE(""https://docs.google.com/spreadsheets/d/1SX6NBoVAgQJ6U1MVXOaj8PK2l7WJ3RER9xtqwdhxkhw/edit?usp=sharing"",""สระแก้ว!I378"")"),0)</f>
        <v>0</v>
      </c>
      <c r="J483" s="219">
        <f ca="1">IFERROR(__xludf.DUMMYFUNCTION("IMPORTRANGE(""https://docs.google.com/spreadsheets/d/1SX6NBoVAgQJ6U1MVXOaj8PK2l7WJ3RER9xtqwdhxkhw/edit?usp=sharing"",""สระแก้ว!J378"")"),0)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IFERROR(__xludf.DUMMYFUNCTION("IMPORTRANGE(""https://docs.google.com/spreadsheets/d/1SX6NBoVAgQJ6U1MVXOaj8PK2l7WJ3RER9xtqwdhxkhw/edit?usp=sharing"",""สระแก้ว!I379"")"),0)</f>
        <v>0</v>
      </c>
      <c r="J484" s="219">
        <f ca="1">IFERROR(__xludf.DUMMYFUNCTION("IMPORTRANGE(""https://docs.google.com/spreadsheets/d/1SX6NBoVAgQJ6U1MVXOaj8PK2l7WJ3RER9xtqwdhxkhw/edit?usp=sharing"",""สระแก้ว!J379"")"),0)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IFERROR(__xludf.DUMMYFUNCTION("IMPORTRANGE(""https://docs.google.com/spreadsheets/d/1SX6NBoVAgQJ6U1MVXOaj8PK2l7WJ3RER9xtqwdhxkhw/edit?usp=sharing"",""สระแก้ว!I380"")"),0)</f>
        <v>0</v>
      </c>
      <c r="J485" s="219">
        <f ca="1">IFERROR(__xludf.DUMMYFUNCTION("IMPORTRANGE(""https://docs.google.com/spreadsheets/d/1SX6NBoVAgQJ6U1MVXOaj8PK2l7WJ3RER9xtqwdhxkhw/edit?usp=sharing"",""สระแก้ว!J380"")"),0)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IFERROR(__xludf.DUMMYFUNCTION("IMPORTRANGE(""https://docs.google.com/spreadsheets/d/1SX6NBoVAgQJ6U1MVXOaj8PK2l7WJ3RER9xtqwdhxkhw/edit?usp=sharing"",""สระแก้ว!I381"")"),0)</f>
        <v>0</v>
      </c>
      <c r="J486" s="219">
        <f ca="1">IFERROR(__xludf.DUMMYFUNCTION("IMPORTRANGE(""https://docs.google.com/spreadsheets/d/1SX6NBoVAgQJ6U1MVXOaj8PK2l7WJ3RER9xtqwdhxkhw/edit?usp=sharing"",""สระแก้ว!J381"")"),0)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IFERROR(__xludf.DUMMYFUNCTION("IMPORTRANGE(""https://docs.google.com/spreadsheets/d/1SX6NBoVAgQJ6U1MVXOaj8PK2l7WJ3RER9xtqwdhxkhw/edit?usp=sharing"",""สระแก้ว!I382"")"),0)</f>
        <v>0</v>
      </c>
      <c r="J487" s="428">
        <f ca="1">IFERROR(__xludf.DUMMYFUNCTION("IMPORTRANGE(""https://docs.google.com/spreadsheets/d/1SX6NBoVAgQJ6U1MVXOaj8PK2l7WJ3RER9xtqwdhxkhw/edit?usp=sharing"",""สระแก้ว!J382"")"),0)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IFERROR(__xludf.DUMMYFUNCTION("IMPORTRANGE(""https://docs.google.com/spreadsheets/d/1SX6NBoVAgQJ6U1MVXOaj8PK2l7WJ3RER9xtqwdhxkhw/edit?usp=sharing"",""สระแก้ว!I383"")"),0)</f>
        <v>0</v>
      </c>
      <c r="J488" s="428">
        <f ca="1">IFERROR(__xludf.DUMMYFUNCTION("IMPORTRANGE(""https://docs.google.com/spreadsheets/d/1SX6NBoVAgQJ6U1MVXOaj8PK2l7WJ3RER9xtqwdhxkhw/edit?usp=sharing"",""สระแก้ว!J383"")"),0)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IFERROR(__xludf.DUMMYFUNCTION("IMPORTRANGE(""https://docs.google.com/spreadsheets/d/1SX6NBoVAgQJ6U1MVXOaj8PK2l7WJ3RER9xtqwdhxkhw/edit?usp=sharing"",""สระแก้ว!I384"")"),0)</f>
        <v>0</v>
      </c>
      <c r="J489" s="219">
        <f ca="1">IFERROR(__xludf.DUMMYFUNCTION("IMPORTRANGE(""https://docs.google.com/spreadsheets/d/1SX6NBoVAgQJ6U1MVXOaj8PK2l7WJ3RER9xtqwdhxkhw/edit?usp=sharing"",""สระแก้ว!J384"")"),0)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IFERROR(__xludf.DUMMYFUNCTION("IMPORTRANGE(""https://docs.google.com/spreadsheets/d/1SX6NBoVAgQJ6U1MVXOaj8PK2l7WJ3RER9xtqwdhxkhw/edit?usp=sharing"",""สระแก้ว!I385"")"),0)</f>
        <v>0</v>
      </c>
      <c r="J490" s="219">
        <f ca="1">IFERROR(__xludf.DUMMYFUNCTION("IMPORTRANGE(""https://docs.google.com/spreadsheets/d/1SX6NBoVAgQJ6U1MVXOaj8PK2l7WJ3RER9xtqwdhxkhw/edit?usp=sharing"",""สระแก้ว!J385"")"),0)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IFERROR(__xludf.DUMMYFUNCTION("IMPORTRANGE(""https://docs.google.com/spreadsheets/d/1SX6NBoVAgQJ6U1MVXOaj8PK2l7WJ3RER9xtqwdhxkhw/edit?usp=sharing"",""สระแก้ว!I386"")"),0)</f>
        <v>0</v>
      </c>
      <c r="J491" s="219">
        <f ca="1">IFERROR(__xludf.DUMMYFUNCTION("IMPORTRANGE(""https://docs.google.com/spreadsheets/d/1SX6NBoVAgQJ6U1MVXOaj8PK2l7WJ3RER9xtqwdhxkhw/edit?usp=sharing"",""สระแก้ว!J386"")"),0)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IFERROR(__xludf.DUMMYFUNCTION("IMPORTRANGE(""https://docs.google.com/spreadsheets/d/1SX6NBoVAgQJ6U1MVXOaj8PK2l7WJ3RER9xtqwdhxkhw/edit?usp=sharing"",""สระแก้ว!I387"")"),0)</f>
        <v>0</v>
      </c>
      <c r="J492" s="219">
        <f ca="1">IFERROR(__xludf.DUMMYFUNCTION("IMPORTRANGE(""https://docs.google.com/spreadsheets/d/1SX6NBoVAgQJ6U1MVXOaj8PK2l7WJ3RER9xtqwdhxkhw/edit?usp=sharing"",""สระแก้ว!J387"")"),0)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IFERROR(__xludf.DUMMYFUNCTION("IMPORTRANGE(""https://docs.google.com/spreadsheets/d/1SX6NBoVAgQJ6U1MVXOaj8PK2l7WJ3RER9xtqwdhxkhw/edit?usp=sharing"",""สระแก้ว!I388"")"),0)</f>
        <v>0</v>
      </c>
      <c r="J493" s="219">
        <f ca="1">IFERROR(__xludf.DUMMYFUNCTION("IMPORTRANGE(""https://docs.google.com/spreadsheets/d/1SX6NBoVAgQJ6U1MVXOaj8PK2l7WJ3RER9xtqwdhxkhw/edit?usp=sharing"",""สระแก้ว!J388"")"),0)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IFERROR(__xludf.DUMMYFUNCTION("IMPORTRANGE(""https://docs.google.com/spreadsheets/d/1SX6NBoVAgQJ6U1MVXOaj8PK2l7WJ3RER9xtqwdhxkhw/edit?usp=sharing"",""สระแก้ว!I389"")"),0)</f>
        <v>0</v>
      </c>
      <c r="J494" s="444">
        <f ca="1">IFERROR(__xludf.DUMMYFUNCTION("IMPORTRANGE(""https://docs.google.com/spreadsheets/d/1SX6NBoVAgQJ6U1MVXOaj8PK2l7WJ3RER9xtqwdhxkhw/edit?usp=sharing"",""สระแก้ว!J389"")"),0)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IFERROR(__xludf.DUMMYFUNCTION("IMPORTRANGE(""https://docs.google.com/spreadsheets/d/1SX6NBoVAgQJ6U1MVXOaj8PK2l7WJ3RER9xtqwdhxkhw/edit?usp=sharing"",""สระแก้ว!I390"")"),0)</f>
        <v>0</v>
      </c>
      <c r="J495" s="444">
        <f ca="1">IFERROR(__xludf.DUMMYFUNCTION("IMPORTRANGE(""https://docs.google.com/spreadsheets/d/1SX6NBoVAgQJ6U1MVXOaj8PK2l7WJ3RER9xtqwdhxkhw/edit?usp=sharing"",""สระแก้ว!J390"")"),0)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IFERROR(__xludf.DUMMYFUNCTION("IMPORTRANGE(""https://docs.google.com/spreadsheets/d/1SX6NBoVAgQJ6U1MVXOaj8PK2l7WJ3RER9xtqwdhxkhw/edit?usp=sharing"",""สระแก้ว!I391"")"),0)</f>
        <v>0</v>
      </c>
      <c r="J496" s="444">
        <f ca="1">IFERROR(__xludf.DUMMYFUNCTION("IMPORTRANGE(""https://docs.google.com/spreadsheets/d/1SX6NBoVAgQJ6U1MVXOaj8PK2l7WJ3RER9xtqwdhxkhw/edit?usp=sharing"",""สระแก้ว!J391"")"),0)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IFERROR(__xludf.DUMMYFUNCTION("IMPORTRANGE(""https://docs.google.com/spreadsheets/d/1SX6NBoVAgQJ6U1MVXOaj8PK2l7WJ3RER9xtqwdhxkhw/edit?usp=sharing"",""สระแก้ว!I392"")"),29184)</f>
        <v>29184</v>
      </c>
      <c r="J497" s="451">
        <f ca="1">IFERROR(__xludf.DUMMYFUNCTION("IMPORTRANGE(""https://docs.google.com/spreadsheets/d/1SX6NBoVAgQJ6U1MVXOaj8PK2l7WJ3RER9xtqwdhxkhw/edit?usp=sharing"",""สระแก้ว!J392"")"),0)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IFERROR(__xludf.DUMMYFUNCTION("IMPORTRANGE(""https://docs.google.com/spreadsheets/d/1SX6NBoVAgQJ6U1MVXOaj8PK2l7WJ3RER9xtqwdhxkhw/edit?usp=sharing"",""สระแก้ว!I393"")"),29184)</f>
        <v>29184</v>
      </c>
      <c r="J498" s="428">
        <f ca="1">IFERROR(__xludf.DUMMYFUNCTION("IMPORTRANGE(""https://docs.google.com/spreadsheets/d/1SX6NBoVAgQJ6U1MVXOaj8PK2l7WJ3RER9xtqwdhxkhw/edit?usp=sharing"",""สระแก้ว!J393"")"),0)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IFERROR(__xludf.DUMMYFUNCTION("IMPORTRANGE(""https://docs.google.com/spreadsheets/d/1SX6NBoVAgQJ6U1MVXOaj8PK2l7WJ3RER9xtqwdhxkhw/edit?usp=sharing"",""สระแก้ว!I394"")"),1782)</f>
        <v>1782</v>
      </c>
      <c r="J499" s="428">
        <f ca="1">IFERROR(__xludf.DUMMYFUNCTION("IMPORTRANGE(""https://docs.google.com/spreadsheets/d/1SX6NBoVAgQJ6U1MVXOaj8PK2l7WJ3RER9xtqwdhxkhw/edit?usp=sharing"",""สระแก้ว!J394"")"),0)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IFERROR(__xludf.DUMMYFUNCTION("IMPORTRANGE(""https://docs.google.com/spreadsheets/d/1SX6NBoVAgQJ6U1MVXOaj8PK2l7WJ3RER9xtqwdhxkhw/edit?usp=sharing"",""สระแก้ว!I395"")"),0)</f>
        <v>0</v>
      </c>
      <c r="J500" s="194">
        <f ca="1">IFERROR(__xludf.DUMMYFUNCTION("IMPORTRANGE(""https://docs.google.com/spreadsheets/d/1SX6NBoVAgQJ6U1MVXOaj8PK2l7WJ3RER9xtqwdhxkhw/edit?usp=sharing"",""สระแก้ว!J395"")"),0)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IFERROR(__xludf.DUMMYFUNCTION("IMPORTRANGE(""https://docs.google.com/spreadsheets/d/1SX6NBoVAgQJ6U1MVXOaj8PK2l7WJ3RER9xtqwdhxkhw/edit?usp=sharing"",""สระแก้ว!I396"")"),0)</f>
        <v>0</v>
      </c>
      <c r="J501" s="194">
        <f ca="1">IFERROR(__xludf.DUMMYFUNCTION("IMPORTRANGE(""https://docs.google.com/spreadsheets/d/1SX6NBoVAgQJ6U1MVXOaj8PK2l7WJ3RER9xtqwdhxkhw/edit?usp=sharing"",""สระแก้ว!J396"")"),0)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IFERROR(__xludf.DUMMYFUNCTION("IMPORTRANGE(""https://docs.google.com/spreadsheets/d/1SX6NBoVAgQJ6U1MVXOaj8PK2l7WJ3RER9xtqwdhxkhw/edit?usp=sharing"",""สระแก้ว!I397"")"),0)</f>
        <v>0</v>
      </c>
      <c r="J502" s="219">
        <f ca="1">IFERROR(__xludf.DUMMYFUNCTION("IMPORTRANGE(""https://docs.google.com/spreadsheets/d/1SX6NBoVAgQJ6U1MVXOaj8PK2l7WJ3RER9xtqwdhxkhw/edit?usp=sharing"",""สระแก้ว!J397"")"),0)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IFERROR(__xludf.DUMMYFUNCTION("IMPORTRANGE(""https://docs.google.com/spreadsheets/d/1SX6NBoVAgQJ6U1MVXOaj8PK2l7WJ3RER9xtqwdhxkhw/edit?usp=sharing"",""สระแก้ว!I398"")"),0)</f>
        <v>0</v>
      </c>
      <c r="J503" s="219">
        <f ca="1">IFERROR(__xludf.DUMMYFUNCTION("IMPORTRANGE(""https://docs.google.com/spreadsheets/d/1SX6NBoVAgQJ6U1MVXOaj8PK2l7WJ3RER9xtqwdhxkhw/edit?usp=sharing"",""สระแก้ว!J398"")"),0)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IFERROR(__xludf.DUMMYFUNCTION("IMPORTRANGE(""https://docs.google.com/spreadsheets/d/1SX6NBoVAgQJ6U1MVXOaj8PK2l7WJ3RER9xtqwdhxkhw/edit?usp=sharing"",""สระแก้ว!I399"")"),0)</f>
        <v>0</v>
      </c>
      <c r="J504" s="219">
        <f ca="1">IFERROR(__xludf.DUMMYFUNCTION("IMPORTRANGE(""https://docs.google.com/spreadsheets/d/1SX6NBoVAgQJ6U1MVXOaj8PK2l7WJ3RER9xtqwdhxkhw/edit?usp=sharing"",""สระแก้ว!J399"")"),0)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IFERROR(__xludf.DUMMYFUNCTION("IMPORTRANGE(""https://docs.google.com/spreadsheets/d/1SX6NBoVAgQJ6U1MVXOaj8PK2l7WJ3RER9xtqwdhxkhw/edit?usp=sharing"",""สระแก้ว!I400"")"),0)</f>
        <v>0</v>
      </c>
      <c r="J505" s="219">
        <f ca="1">IFERROR(__xludf.DUMMYFUNCTION("IMPORTRANGE(""https://docs.google.com/spreadsheets/d/1SX6NBoVAgQJ6U1MVXOaj8PK2l7WJ3RER9xtqwdhxkhw/edit?usp=sharing"",""สระแก้ว!J400"")"),0)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IFERROR(__xludf.DUMMYFUNCTION("IMPORTRANGE(""https://docs.google.com/spreadsheets/d/1SX6NBoVAgQJ6U1MVXOaj8PK2l7WJ3RER9xtqwdhxkhw/edit?usp=sharing"",""สระแก้ว!I401"")"),0)</f>
        <v>0</v>
      </c>
      <c r="J506" s="219">
        <f ca="1">IFERROR(__xludf.DUMMYFUNCTION("IMPORTRANGE(""https://docs.google.com/spreadsheets/d/1SX6NBoVAgQJ6U1MVXOaj8PK2l7WJ3RER9xtqwdhxkhw/edit?usp=sharing"",""สระแก้ว!J401"")"),0)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IFERROR(__xludf.DUMMYFUNCTION("IMPORTRANGE(""https://docs.google.com/spreadsheets/d/1SX6NBoVAgQJ6U1MVXOaj8PK2l7WJ3RER9xtqwdhxkhw/edit?usp=sharing"",""สระแก้ว!I402"")"),0)</f>
        <v>0</v>
      </c>
      <c r="J507" s="219">
        <f ca="1">IFERROR(__xludf.DUMMYFUNCTION("IMPORTRANGE(""https://docs.google.com/spreadsheets/d/1SX6NBoVAgQJ6U1MVXOaj8PK2l7WJ3RER9xtqwdhxkhw/edit?usp=sharing"",""สระแก้ว!J402"")"),0)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IFERROR(__xludf.DUMMYFUNCTION("IMPORTRANGE(""https://docs.google.com/spreadsheets/d/1SX6NBoVAgQJ6U1MVXOaj8PK2l7WJ3RER9xtqwdhxkhw/edit?usp=sharing"",""สระแก้ว!I403"")"),0)</f>
        <v>0</v>
      </c>
      <c r="J508" s="194">
        <f ca="1">IFERROR(__xludf.DUMMYFUNCTION("IMPORTRANGE(""https://docs.google.com/spreadsheets/d/1SX6NBoVAgQJ6U1MVXOaj8PK2l7WJ3RER9xtqwdhxkhw/edit?usp=sharing"",""สระแก้ว!J403"")"),0)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IFERROR(__xludf.DUMMYFUNCTION("IMPORTRANGE(""https://docs.google.com/spreadsheets/d/1SX6NBoVAgQJ6U1MVXOaj8PK2l7WJ3RER9xtqwdhxkhw/edit?usp=sharing"",""สระแก้ว!I404"")"),0)</f>
        <v>0</v>
      </c>
      <c r="J509" s="194">
        <f ca="1">IFERROR(__xludf.DUMMYFUNCTION("IMPORTRANGE(""https://docs.google.com/spreadsheets/d/1SX6NBoVAgQJ6U1MVXOaj8PK2l7WJ3RER9xtqwdhxkhw/edit?usp=sharing"",""สระแก้ว!J404"")"),0)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IFERROR(__xludf.DUMMYFUNCTION("IMPORTRANGE(""https://docs.google.com/spreadsheets/d/1SX6NBoVAgQJ6U1MVXOaj8PK2l7WJ3RER9xtqwdhxkhw/edit?usp=sharing"",""สระแก้ว!I405"")"),0)</f>
        <v>0</v>
      </c>
      <c r="J510" s="219">
        <f ca="1">IFERROR(__xludf.DUMMYFUNCTION("IMPORTRANGE(""https://docs.google.com/spreadsheets/d/1SX6NBoVAgQJ6U1MVXOaj8PK2l7WJ3RER9xtqwdhxkhw/edit?usp=sharing"",""สระแก้ว!J405"")"),0)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IFERROR(__xludf.DUMMYFUNCTION("IMPORTRANGE(""https://docs.google.com/spreadsheets/d/1SX6NBoVAgQJ6U1MVXOaj8PK2l7WJ3RER9xtqwdhxkhw/edit?usp=sharing"",""สระแก้ว!I406"")"),0)</f>
        <v>0</v>
      </c>
      <c r="J511" s="219">
        <f ca="1">IFERROR(__xludf.DUMMYFUNCTION("IMPORTRANGE(""https://docs.google.com/spreadsheets/d/1SX6NBoVAgQJ6U1MVXOaj8PK2l7WJ3RER9xtqwdhxkhw/edit?usp=sharing"",""สระแก้ว!J406"")"),0)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IFERROR(__xludf.DUMMYFUNCTION("IMPORTRANGE(""https://docs.google.com/spreadsheets/d/1SX6NBoVAgQJ6U1MVXOaj8PK2l7WJ3RER9xtqwdhxkhw/edit?usp=sharing"",""สระแก้ว!I407"")"),0)</f>
        <v>0</v>
      </c>
      <c r="J512" s="219">
        <f ca="1">IFERROR(__xludf.DUMMYFUNCTION("IMPORTRANGE(""https://docs.google.com/spreadsheets/d/1SX6NBoVAgQJ6U1MVXOaj8PK2l7WJ3RER9xtqwdhxkhw/edit?usp=sharing"",""สระแก้ว!J407"")"),0)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IFERROR(__xludf.DUMMYFUNCTION("IMPORTRANGE(""https://docs.google.com/spreadsheets/d/1SX6NBoVAgQJ6U1MVXOaj8PK2l7WJ3RER9xtqwdhxkhw/edit?usp=sharing"",""สระแก้ว!I408"")"),0)</f>
        <v>0</v>
      </c>
      <c r="J513" s="219">
        <f ca="1">IFERROR(__xludf.DUMMYFUNCTION("IMPORTRANGE(""https://docs.google.com/spreadsheets/d/1SX6NBoVAgQJ6U1MVXOaj8PK2l7WJ3RER9xtqwdhxkhw/edit?usp=sharing"",""สระแก้ว!J408"")"),0)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IFERROR(__xludf.DUMMYFUNCTION("IMPORTRANGE(""https://docs.google.com/spreadsheets/d/1SX6NBoVAgQJ6U1MVXOaj8PK2l7WJ3RER9xtqwdhxkhw/edit?usp=sharing"",""สระแก้ว!I409"")"),0)</f>
        <v>0</v>
      </c>
      <c r="J514" s="219">
        <f ca="1">IFERROR(__xludf.DUMMYFUNCTION("IMPORTRANGE(""https://docs.google.com/spreadsheets/d/1SX6NBoVAgQJ6U1MVXOaj8PK2l7WJ3RER9xtqwdhxkhw/edit?usp=sharing"",""สระแก้ว!J409"")"),0)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IFERROR(__xludf.DUMMYFUNCTION("IMPORTRANGE(""https://docs.google.com/spreadsheets/d/1SX6NBoVAgQJ6U1MVXOaj8PK2l7WJ3RER9xtqwdhxkhw/edit?usp=sharing"",""สระแก้ว!I410"")"),0)</f>
        <v>0</v>
      </c>
      <c r="J515" s="219">
        <f ca="1">IFERROR(__xludf.DUMMYFUNCTION("IMPORTRANGE(""https://docs.google.com/spreadsheets/d/1SX6NBoVAgQJ6U1MVXOaj8PK2l7WJ3RER9xtqwdhxkhw/edit?usp=sharing"",""สระแก้ว!J410"")"),0)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IFERROR(__xludf.DUMMYFUNCTION("IMPORTRANGE(""https://docs.google.com/spreadsheets/d/1SX6NBoVAgQJ6U1MVXOaj8PK2l7WJ3RER9xtqwdhxkhw/edit?usp=sharing"",""สระแก้ว!I411"")"),0)</f>
        <v>0</v>
      </c>
      <c r="J516" s="291">
        <f ca="1">IFERROR(__xludf.DUMMYFUNCTION("IMPORTRANGE(""https://docs.google.com/spreadsheets/d/1SX6NBoVAgQJ6U1MVXOaj8PK2l7WJ3RER9xtqwdhxkhw/edit?usp=sharing"",""สระแก้ว!J411"")"),0)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IFERROR(__xludf.DUMMYFUNCTION("IMPORTRANGE(""https://docs.google.com/spreadsheets/d/1SX6NBoVAgQJ6U1MVXOaj8PK2l7WJ3RER9xtqwdhxkhw/edit?usp=sharing"",""สระแก้ว!I412"")"),0)</f>
        <v>0</v>
      </c>
      <c r="J517" s="304">
        <f ca="1">IFERROR(__xludf.DUMMYFUNCTION("IMPORTRANGE(""https://docs.google.com/spreadsheets/d/1SX6NBoVAgQJ6U1MVXOaj8PK2l7WJ3RER9xtqwdhxkhw/edit?usp=sharing"",""สระแก้ว!J412"")"),0)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IFERROR(__xludf.DUMMYFUNCTION("IMPORTRANGE(""https://docs.google.com/spreadsheets/d/1SX6NBoVAgQJ6U1MVXOaj8PK2l7WJ3RER9xtqwdhxkhw/edit?usp=sharing"",""สระแก้ว!I413"")"),0)</f>
        <v>0</v>
      </c>
      <c r="J518" s="304">
        <f ca="1">IFERROR(__xludf.DUMMYFUNCTION("IMPORTRANGE(""https://docs.google.com/spreadsheets/d/1SX6NBoVAgQJ6U1MVXOaj8PK2l7WJ3RER9xtqwdhxkhw/edit?usp=sharing"",""สระแก้ว!J413"")"),0)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IFERROR(__xludf.DUMMYFUNCTION("IMPORTRANGE(""https://docs.google.com/spreadsheets/d/1SX6NBoVAgQJ6U1MVXOaj8PK2l7WJ3RER9xtqwdhxkhw/edit?usp=sharing"",""สระแก้ว!I414"")"),0)</f>
        <v>0</v>
      </c>
      <c r="J519" s="218">
        <f ca="1">IFERROR(__xludf.DUMMYFUNCTION("IMPORTRANGE(""https://docs.google.com/spreadsheets/d/1SX6NBoVAgQJ6U1MVXOaj8PK2l7WJ3RER9xtqwdhxkhw/edit?usp=sharing"",""สระแก้ว!J414"")"),0)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IFERROR(__xludf.DUMMYFUNCTION("IMPORTRANGE(""https://docs.google.com/spreadsheets/d/1SX6NBoVAgQJ6U1MVXOaj8PK2l7WJ3RER9xtqwdhxkhw/edit?usp=sharing"",""สระแก้ว!I415"")"),0)</f>
        <v>0</v>
      </c>
      <c r="J520" s="218">
        <f ca="1">IFERROR(__xludf.DUMMYFUNCTION("IMPORTRANGE(""https://docs.google.com/spreadsheets/d/1SX6NBoVAgQJ6U1MVXOaj8PK2l7WJ3RER9xtqwdhxkhw/edit?usp=sharing"",""สระแก้ว!J415"")"),0)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IFERROR(__xludf.DUMMYFUNCTION("IMPORTRANGE(""https://docs.google.com/spreadsheets/d/1SX6NBoVAgQJ6U1MVXOaj8PK2l7WJ3RER9xtqwdhxkhw/edit?usp=sharing"",""สระแก้ว!I416"")"),0)</f>
        <v>0</v>
      </c>
      <c r="J521" s="218">
        <f ca="1">IFERROR(__xludf.DUMMYFUNCTION("IMPORTRANGE(""https://docs.google.com/spreadsheets/d/1SX6NBoVAgQJ6U1MVXOaj8PK2l7WJ3RER9xtqwdhxkhw/edit?usp=sharing"",""สระแก้ว!J416"")"),0)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IFERROR(__xludf.DUMMYFUNCTION("IMPORTRANGE(""https://docs.google.com/spreadsheets/d/1SX6NBoVAgQJ6U1MVXOaj8PK2l7WJ3RER9xtqwdhxkhw/edit?usp=sharing"",""สระแก้ว!I417"")"),0)</f>
        <v>0</v>
      </c>
      <c r="J522" s="218">
        <f ca="1">IFERROR(__xludf.DUMMYFUNCTION("IMPORTRANGE(""https://docs.google.com/spreadsheets/d/1SX6NBoVAgQJ6U1MVXOaj8PK2l7WJ3RER9xtqwdhxkhw/edit?usp=sharing"",""สระแก้ว!J417"")"),0)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IFERROR(__xludf.DUMMYFUNCTION("IMPORTRANGE(""https://docs.google.com/spreadsheets/d/1SX6NBoVAgQJ6U1MVXOaj8PK2l7WJ3RER9xtqwdhxkhw/edit?usp=sharing"",""สระแก้ว!I418"")"),0)</f>
        <v>0</v>
      </c>
      <c r="J523" s="218">
        <f ca="1">IFERROR(__xludf.DUMMYFUNCTION("IMPORTRANGE(""https://docs.google.com/spreadsheets/d/1SX6NBoVAgQJ6U1MVXOaj8PK2l7WJ3RER9xtqwdhxkhw/edit?usp=sharing"",""สระแก้ว!J418"")"),0)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IFERROR(__xludf.DUMMYFUNCTION("IMPORTRANGE(""https://docs.google.com/spreadsheets/d/1SX6NBoVAgQJ6U1MVXOaj8PK2l7WJ3RER9xtqwdhxkhw/edit?usp=sharing"",""สระแก้ว!I419"")"),0)</f>
        <v>0</v>
      </c>
      <c r="J524" s="218">
        <f ca="1">IFERROR(__xludf.DUMMYFUNCTION("IMPORTRANGE(""https://docs.google.com/spreadsheets/d/1SX6NBoVAgQJ6U1MVXOaj8PK2l7WJ3RER9xtqwdhxkhw/edit?usp=sharing"",""สระแก้ว!J419"")"),0)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IFERROR(__xludf.DUMMYFUNCTION("IMPORTRANGE(""https://docs.google.com/spreadsheets/d/1SX6NBoVAgQJ6U1MVXOaj8PK2l7WJ3RER9xtqwdhxkhw/edit?usp=sharing"",""สระแก้ว!I420"")"),0)</f>
        <v>0</v>
      </c>
      <c r="J525" s="304">
        <f ca="1">IFERROR(__xludf.DUMMYFUNCTION("IMPORTRANGE(""https://docs.google.com/spreadsheets/d/1SX6NBoVAgQJ6U1MVXOaj8PK2l7WJ3RER9xtqwdhxkhw/edit?usp=sharing"",""สระแก้ว!J420"")"),0)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IFERROR(__xludf.DUMMYFUNCTION("IMPORTRANGE(""https://docs.google.com/spreadsheets/d/1SX6NBoVAgQJ6U1MVXOaj8PK2l7WJ3RER9xtqwdhxkhw/edit?usp=sharing"",""สระแก้ว!I421"")"),0)</f>
        <v>0</v>
      </c>
      <c r="J526" s="304">
        <f ca="1">IFERROR(__xludf.DUMMYFUNCTION("IMPORTRANGE(""https://docs.google.com/spreadsheets/d/1SX6NBoVAgQJ6U1MVXOaj8PK2l7WJ3RER9xtqwdhxkhw/edit?usp=sharing"",""สระแก้ว!J421"")"),0)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IFERROR(__xludf.DUMMYFUNCTION("IMPORTRANGE(""https://docs.google.com/spreadsheets/d/1SX6NBoVAgQJ6U1MVXOaj8PK2l7WJ3RER9xtqwdhxkhw/edit?usp=sharing"",""สระแก้ว!I422"")"),0)</f>
        <v>0</v>
      </c>
      <c r="J527" s="219">
        <f ca="1">IFERROR(__xludf.DUMMYFUNCTION("IMPORTRANGE(""https://docs.google.com/spreadsheets/d/1SX6NBoVAgQJ6U1MVXOaj8PK2l7WJ3RER9xtqwdhxkhw/edit?usp=sharing"",""สระแก้ว!J422"")"),0)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IFERROR(__xludf.DUMMYFUNCTION("IMPORTRANGE(""https://docs.google.com/spreadsheets/d/1SX6NBoVAgQJ6U1MVXOaj8PK2l7WJ3RER9xtqwdhxkhw/edit?usp=sharing"",""สระแก้ว!I423"")"),0)</f>
        <v>0</v>
      </c>
      <c r="J528" s="219">
        <f ca="1">IFERROR(__xludf.DUMMYFUNCTION("IMPORTRANGE(""https://docs.google.com/spreadsheets/d/1SX6NBoVAgQJ6U1MVXOaj8PK2l7WJ3RER9xtqwdhxkhw/edit?usp=sharing"",""สระแก้ว!J423"")"),0)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IFERROR(__xludf.DUMMYFUNCTION("IMPORTRANGE(""https://docs.google.com/spreadsheets/d/1SX6NBoVAgQJ6U1MVXOaj8PK2l7WJ3RER9xtqwdhxkhw/edit?usp=sharing"",""สระแก้ว!I424"")"),0)</f>
        <v>0</v>
      </c>
      <c r="J529" s="219">
        <f ca="1">IFERROR(__xludf.DUMMYFUNCTION("IMPORTRANGE(""https://docs.google.com/spreadsheets/d/1SX6NBoVAgQJ6U1MVXOaj8PK2l7WJ3RER9xtqwdhxkhw/edit?usp=sharing"",""สระแก้ว!J424"")"),0)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IFERROR(__xludf.DUMMYFUNCTION("IMPORTRANGE(""https://docs.google.com/spreadsheets/d/1SX6NBoVAgQJ6U1MVXOaj8PK2l7WJ3RER9xtqwdhxkhw/edit?usp=sharing"",""สระแก้ว!I425"")"),0)</f>
        <v>0</v>
      </c>
      <c r="J530" s="219">
        <f ca="1">IFERROR(__xludf.DUMMYFUNCTION("IMPORTRANGE(""https://docs.google.com/spreadsheets/d/1SX6NBoVAgQJ6U1MVXOaj8PK2l7WJ3RER9xtqwdhxkhw/edit?usp=sharing"",""สระแก้ว!J425"")"),0)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IFERROR(__xludf.DUMMYFUNCTION("IMPORTRANGE(""https://docs.google.com/spreadsheets/d/1SX6NBoVAgQJ6U1MVXOaj8PK2l7WJ3RER9xtqwdhxkhw/edit?usp=sharing"",""สระแก้ว!I426"")"),0)</f>
        <v>0</v>
      </c>
      <c r="J531" s="219">
        <f ca="1">IFERROR(__xludf.DUMMYFUNCTION("IMPORTRANGE(""https://docs.google.com/spreadsheets/d/1SX6NBoVAgQJ6U1MVXOaj8PK2l7WJ3RER9xtqwdhxkhw/edit?usp=sharing"",""สระแก้ว!J426"")"),0)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IFERROR(__xludf.DUMMYFUNCTION("IMPORTRANGE(""https://docs.google.com/spreadsheets/d/1SX6NBoVAgQJ6U1MVXOaj8PK2l7WJ3RER9xtqwdhxkhw/edit?usp=sharing"",""สระแก้ว!I427"")"),0)</f>
        <v>0</v>
      </c>
      <c r="J532" s="472">
        <f ca="1">IFERROR(__xludf.DUMMYFUNCTION("IMPORTRANGE(""https://docs.google.com/spreadsheets/d/1SX6NBoVAgQJ6U1MVXOaj8PK2l7WJ3RER9xtqwdhxkhw/edit?usp=sharing"",""สระแก้ว!J427"")"),0)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IFERROR(__xludf.DUMMYFUNCTION("IMPORTRANGE(""https://docs.google.com/spreadsheets/d/1SX6NBoVAgQJ6U1MVXOaj8PK2l7WJ3RER9xtqwdhxkhw/edit?usp=sharing"",""สระแก้ว!I428"")"),22)</f>
        <v>22</v>
      </c>
      <c r="J533" s="420">
        <f ca="1">IFERROR(__xludf.DUMMYFUNCTION("IMPORTRANGE(""https://docs.google.com/spreadsheets/d/1SX6NBoVAgQJ6U1MVXOaj8PK2l7WJ3RER9xtqwdhxkhw/edit?usp=sharing"",""สระแก้ว!J428"")"),22)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IFERROR(__xludf.DUMMYFUNCTION("IMPORTRANGE(""https://docs.google.com/spreadsheets/d/1SX6NBoVAgQJ6U1MVXOaj8PK2l7WJ3RER9xtqwdhxkhw/edit?usp=sharing"",""สระแก้ว!L428"")"),34340)</f>
        <v>34340</v>
      </c>
      <c r="M533" s="422"/>
      <c r="N533" s="422">
        <f ca="1">IFERROR(__xludf.DUMMYFUNCTION("IMPORTRANGE(""https://docs.google.com/spreadsheets/d/1SX6NBoVAgQJ6U1MVXOaj8PK2l7WJ3RER9xtqwdhxkhw/edit?usp=sharing"",""สระแก้ว!M428"")"),27345)</f>
        <v>27345</v>
      </c>
      <c r="O533" s="422">
        <f t="shared" ref="O533:O537" ca="1" si="118">+IF(L533&gt;0,N533*100/L533,0)</f>
        <v>79.630168899242861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IFERROR(__xludf.DUMMYFUNCTION("IMPORTRANGE(""https://docs.google.com/spreadsheets/d/1SX6NBoVAgQJ6U1MVXOaj8PK2l7WJ3RER9xtqwdhxkhw/edit?usp=sharing"",""สระแก้ว!L429"")"),0)</f>
        <v>0</v>
      </c>
      <c r="M534" s="196"/>
      <c r="N534" s="198">
        <f ca="1">IFERROR(__xludf.DUMMYFUNCTION("IMPORTRANGE(""https://docs.google.com/spreadsheets/d/1SX6NBoVAgQJ6U1MVXOaj8PK2l7WJ3RER9xtqwdhxkhw/edit?usp=sharing"",""สระแก้ว!M429"")"),0)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IFERROR(__xludf.DUMMYFUNCTION("IMPORTRANGE(""https://docs.google.com/spreadsheets/d/1SX6NBoVAgQJ6U1MVXOaj8PK2l7WJ3RER9xtqwdhxkhw/edit?usp=sharing"",""สระแก้ว!L430"")"),34340)</f>
        <v>34340</v>
      </c>
      <c r="M535" s="196"/>
      <c r="N535" s="198">
        <f ca="1">IFERROR(__xludf.DUMMYFUNCTION("IMPORTRANGE(""https://docs.google.com/spreadsheets/d/1SX6NBoVAgQJ6U1MVXOaj8PK2l7WJ3RER9xtqwdhxkhw/edit?usp=sharing"",""สระแก้ว!M430"")"),27345)</f>
        <v>27345</v>
      </c>
      <c r="O535" s="198">
        <f t="shared" ca="1" si="118"/>
        <v>79.630168899242861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IFERROR(__xludf.DUMMYFUNCTION("IMPORTRANGE(""https://docs.google.com/spreadsheets/d/1SX6NBoVAgQJ6U1MVXOaj8PK2l7WJ3RER9xtqwdhxkhw/edit?usp=sharing"",""สระแก้ว!L431"")"),0)</f>
        <v>0</v>
      </c>
      <c r="M536" s="198"/>
      <c r="N536" s="198">
        <f ca="1">IFERROR(__xludf.DUMMYFUNCTION("IMPORTRANGE(""https://docs.google.com/spreadsheets/d/1SX6NBoVAgQJ6U1MVXOaj8PK2l7WJ3RER9xtqwdhxkhw/edit?usp=sharing"",""สระแก้ว!M431"")"),0)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IFERROR(__xludf.DUMMYFUNCTION("IMPORTRANGE(""https://docs.google.com/spreadsheets/d/1SX6NBoVAgQJ6U1MVXOaj8PK2l7WJ3RER9xtqwdhxkhw/edit?usp=sharing"",""สระแก้ว!L432"")"),34340)</f>
        <v>34340</v>
      </c>
      <c r="M537" s="198"/>
      <c r="N537" s="198">
        <f ca="1">IFERROR(__xludf.DUMMYFUNCTION("IMPORTRANGE(""https://docs.google.com/spreadsheets/d/1SX6NBoVAgQJ6U1MVXOaj8PK2l7WJ3RER9xtqwdhxkhw/edit?usp=sharing"",""สระแก้ว!M432"")"),27345)</f>
        <v>27345</v>
      </c>
      <c r="O537" s="198">
        <f t="shared" ca="1" si="118"/>
        <v>79.630168899242861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IFERROR(__xludf.DUMMYFUNCTION("IMPORTRANGE(""https://docs.google.com/spreadsheets/d/1SX6NBoVAgQJ6U1MVXOaj8PK2l7WJ3RER9xtqwdhxkhw/edit?usp=sharing"",""สระแก้ว!M433"")"),0)</f>
        <v>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IFERROR(__xludf.DUMMYFUNCTION("IMPORTRANGE(""https://docs.google.com/spreadsheets/d/1SX6NBoVAgQJ6U1MVXOaj8PK2l7WJ3RER9xtqwdhxkhw/edit?usp=sharing"",""สระแก้ว!M434"")"),18740)</f>
        <v>18740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IFERROR(__xludf.DUMMYFUNCTION("IMPORTRANGE(""https://docs.google.com/spreadsheets/d/1SX6NBoVAgQJ6U1MVXOaj8PK2l7WJ3RER9xtqwdhxkhw/edit?usp=sharing"",""สระแก้ว!M435"")"),0)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IFERROR(__xludf.DUMMYFUNCTION("IMPORTRANGE(""https://docs.google.com/spreadsheets/d/1SX6NBoVAgQJ6U1MVXOaj8PK2l7WJ3RER9xtqwdhxkhw/edit?usp=sharing"",""สระแก้ว!M436"")"),8605)</f>
        <v>8605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IFERROR(__xludf.DUMMYFUNCTION("IMPORTRANGE(""https://docs.google.com/spreadsheets/d/1SX6NBoVAgQJ6U1MVXOaj8PK2l7WJ3RER9xtqwdhxkhw/edit?usp=sharing"",""สระแก้ว!J438"")"),0)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IFERROR(__xludf.DUMMYFUNCTION("IMPORTRANGE(""https://docs.google.com/spreadsheets/d/1SX6NBoVAgQJ6U1MVXOaj8PK2l7WJ3RER9xtqwdhxkhw/edit?usp=sharing"",""สระแก้ว!J439"")"),1)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IFERROR(__xludf.DUMMYFUNCTION("IMPORTRANGE(""https://docs.google.com/spreadsheets/d/1SX6NBoVAgQJ6U1MVXOaj8PK2l7WJ3RER9xtqwdhxkhw/edit?usp=sharing"",""สระแก้ว!J440"")"),1)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IFERROR(__xludf.DUMMYFUNCTION("IMPORTRANGE(""https://docs.google.com/spreadsheets/d/1SX6NBoVAgQJ6U1MVXOaj8PK2l7WJ3RER9xtqwdhxkhw/edit?usp=sharing"",""สระแก้ว!J441"")"),1)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IFERROR(__xludf.DUMMYFUNCTION("IMPORTRANGE(""https://docs.google.com/spreadsheets/d/1SX6NBoVAgQJ6U1MVXOaj8PK2l7WJ3RER9xtqwdhxkhw/edit?usp=sharing"",""สระแก้ว!I442"")"),22)</f>
        <v>22</v>
      </c>
      <c r="J547" s="219">
        <f ca="1">IFERROR(__xludf.DUMMYFUNCTION("IMPORTRANGE(""https://docs.google.com/spreadsheets/d/1SX6NBoVAgQJ6U1MVXOaj8PK2l7WJ3RER9xtqwdhxkhw/edit?usp=sharing"",""สระแก้ว!J442"")"),22)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IFERROR(__xludf.DUMMYFUNCTION("IMPORTRANGE(""https://docs.google.com/spreadsheets/d/1SX6NBoVAgQJ6U1MVXOaj8PK2l7WJ3RER9xtqwdhxkhw/edit?usp=sharing"",""สระแก้ว!J166"")"),0)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IFERROR(__xludf.DUMMYFUNCTION("IMPORTRANGE(""https://docs.google.com/spreadsheets/d/1SX6NBoVAgQJ6U1MVXOaj8PK2l7WJ3RER9xtqwdhxkhw/edit?usp=sharing"",""สระแก้ว!J444"")"),0)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IFERROR(__xludf.DUMMYFUNCTION("IMPORTRANGE(""https://docs.google.com/spreadsheets/d/1SX6NBoVAgQJ6U1MVXOaj8PK2l7WJ3RER9xtqwdhxkhw/edit?usp=sharing"",""สระแก้ว!J445"")"),0)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IFERROR(__xludf.DUMMYFUNCTION("IMPORTRANGE(""https://docs.google.com/spreadsheets/d/1SX6NBoVAgQJ6U1MVXOaj8PK2l7WJ3RER9xtqwdhxkhw/edit?usp=sharing"",""สระแก้ว!I446"")"),0)</f>
        <v>0</v>
      </c>
      <c r="J551" s="420">
        <f ca="1">IFERROR(__xludf.DUMMYFUNCTION("IMPORTRANGE(""https://docs.google.com/spreadsheets/d/1SX6NBoVAgQJ6U1MVXOaj8PK2l7WJ3RER9xtqwdhxkhw/edit?usp=sharing"",""สระแก้ว!J446"")"),0)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IFERROR(__xludf.DUMMYFUNCTION("IMPORTRANGE(""https://docs.google.com/spreadsheets/d/1SX6NBoVAgQJ6U1MVXOaj8PK2l7WJ3RER9xtqwdhxkhw/edit?usp=sharing"",""สระแก้ว!L446"")"),0)</f>
        <v>0</v>
      </c>
      <c r="M551" s="422"/>
      <c r="N551" s="422">
        <f ca="1">IFERROR(__xludf.DUMMYFUNCTION("IMPORTRANGE(""https://docs.google.com/spreadsheets/d/1SX6NBoVAgQJ6U1MVXOaj8PK2l7WJ3RER9xtqwdhxkhw/edit?usp=sharing"",""สระแก้ว!M446"")"),0)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IFERROR(__xludf.DUMMYFUNCTION("IMPORTRANGE(""https://docs.google.com/spreadsheets/d/1SX6NBoVAgQJ6U1MVXOaj8PK2l7WJ3RER9xtqwdhxkhw/edit?usp=sharing"",""สระแก้ว!L447"")"),0)</f>
        <v>0</v>
      </c>
      <c r="M552" s="196"/>
      <c r="N552" s="198">
        <f ca="1">IFERROR(__xludf.DUMMYFUNCTION("IMPORTRANGE(""https://docs.google.com/spreadsheets/d/1SX6NBoVAgQJ6U1MVXOaj8PK2l7WJ3RER9xtqwdhxkhw/edit?usp=sharing"",""สระแก้ว!M447"")"),0)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IFERROR(__xludf.DUMMYFUNCTION("IMPORTRANGE(""https://docs.google.com/spreadsheets/d/1SX6NBoVAgQJ6U1MVXOaj8PK2l7WJ3RER9xtqwdhxkhw/edit?usp=sharing"",""สระแก้ว!L448"")"),0)</f>
        <v>0</v>
      </c>
      <c r="M553" s="196"/>
      <c r="N553" s="198">
        <f ca="1">IFERROR(__xludf.DUMMYFUNCTION("IMPORTRANGE(""https://docs.google.com/spreadsheets/d/1SX6NBoVAgQJ6U1MVXOaj8PK2l7WJ3RER9xtqwdhxkhw/edit?usp=sharing"",""สระแก้ว!M448"")"),0)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IFERROR(__xludf.DUMMYFUNCTION("IMPORTRANGE(""https://docs.google.com/spreadsheets/d/1SX6NBoVAgQJ6U1MVXOaj8PK2l7WJ3RER9xtqwdhxkhw/edit?usp=sharing"",""สระแก้ว!L449"")"),0)</f>
        <v>0</v>
      </c>
      <c r="M554" s="198"/>
      <c r="N554" s="198">
        <f ca="1">IFERROR(__xludf.DUMMYFUNCTION("IMPORTRANGE(""https://docs.google.com/spreadsheets/d/1SX6NBoVAgQJ6U1MVXOaj8PK2l7WJ3RER9xtqwdhxkhw/edit?usp=sharing"",""สระแก้ว!M449"")"),0)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IFERROR(__xludf.DUMMYFUNCTION("IMPORTRANGE(""https://docs.google.com/spreadsheets/d/1SX6NBoVAgQJ6U1MVXOaj8PK2l7WJ3RER9xtqwdhxkhw/edit?usp=sharing"",""สระแก้ว!L450"")"),0)</f>
        <v>0</v>
      </c>
      <c r="M555" s="198"/>
      <c r="N555" s="198">
        <f ca="1">IFERROR(__xludf.DUMMYFUNCTION("IMPORTRANGE(""https://docs.google.com/spreadsheets/d/1SX6NBoVAgQJ6U1MVXOaj8PK2l7WJ3RER9xtqwdhxkhw/edit?usp=sharing"",""สระแก้ว!M450"")"),0)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IFERROR(__xludf.DUMMYFUNCTION("IMPORTRANGE(""https://docs.google.com/spreadsheets/d/1SX6NBoVAgQJ6U1MVXOaj8PK2l7WJ3RER9xtqwdhxkhw/edit?usp=sharing"",""สระแก้ว!M451"")"),0)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IFERROR(__xludf.DUMMYFUNCTION("IMPORTRANGE(""https://docs.google.com/spreadsheets/d/1SX6NBoVAgQJ6U1MVXOaj8PK2l7WJ3RER9xtqwdhxkhw/edit?usp=sharing"",""สระแก้ว!M452"")"),0)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IFERROR(__xludf.DUMMYFUNCTION("IMPORTRANGE(""https://docs.google.com/spreadsheets/d/1SX6NBoVAgQJ6U1MVXOaj8PK2l7WJ3RER9xtqwdhxkhw/edit?usp=sharing"",""สระแก้ว!M453"")"),0)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IFERROR(__xludf.DUMMYFUNCTION("IMPORTRANGE(""https://docs.google.com/spreadsheets/d/1SX6NBoVAgQJ6U1MVXOaj8PK2l7WJ3RER9xtqwdhxkhw/edit?usp=sharing"",""สระแก้ว!M454"")"),0)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IFERROR(__xludf.DUMMYFUNCTION("IMPORTRANGE(""https://docs.google.com/spreadsheets/d/1SX6NBoVAgQJ6U1MVXOaj8PK2l7WJ3RER9xtqwdhxkhw/edit?usp=sharing"",""สระแก้ว!I455"")"),0)</f>
        <v>0</v>
      </c>
      <c r="J560" s="194">
        <f ca="1">IFERROR(__xludf.DUMMYFUNCTION("IMPORTRANGE(""https://docs.google.com/spreadsheets/d/1SX6NBoVAgQJ6U1MVXOaj8PK2l7WJ3RER9xtqwdhxkhw/edit?usp=sharing"",""สระแก้ว!J455"")"),0)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IFERROR(__xludf.DUMMYFUNCTION("IMPORTRANGE(""https://docs.google.com/spreadsheets/d/1SX6NBoVAgQJ6U1MVXOaj8PK2l7WJ3RER9xtqwdhxkhw/edit?usp=sharing"",""สระแก้ว!I456"")"),0)</f>
        <v>0</v>
      </c>
      <c r="J561" s="218">
        <f ca="1">IFERROR(__xludf.DUMMYFUNCTION("IMPORTRANGE(""https://docs.google.com/spreadsheets/d/1SX6NBoVAgQJ6U1MVXOaj8PK2l7WJ3RER9xtqwdhxkhw/edit?usp=sharing"",""สระแก้ว!J456"")"),0)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IFERROR(__xludf.DUMMYFUNCTION("IMPORTRANGE(""https://docs.google.com/spreadsheets/d/1SX6NBoVAgQJ6U1MVXOaj8PK2l7WJ3RER9xtqwdhxkhw/edit?usp=sharing"",""สระแก้ว!I457"")"),"")</f>
        <v/>
      </c>
      <c r="J562" s="218" t="str">
        <f ca="1">IFERROR(__xludf.DUMMYFUNCTION("IMPORTRANGE(""https://docs.google.com/spreadsheets/d/1SX6NBoVAgQJ6U1MVXOaj8PK2l7WJ3RER9xtqwdhxkhw/edit?usp=sharing"",""สระแก้ว!J457"")"),"")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IFERROR(__xludf.DUMMYFUNCTION("IMPORTRANGE(""https://docs.google.com/spreadsheets/d/1SX6NBoVAgQJ6U1MVXOaj8PK2l7WJ3RER9xtqwdhxkhw/edit?usp=sharing"",""สระแก้ว!I458"")"),"")</f>
        <v/>
      </c>
      <c r="J563" s="218" t="str">
        <f ca="1">IFERROR(__xludf.DUMMYFUNCTION("IMPORTRANGE(""https://docs.google.com/spreadsheets/d/1SX6NBoVAgQJ6U1MVXOaj8PK2l7WJ3RER9xtqwdhxkhw/edit?usp=sharing"",""สระแก้ว!J458"")"),"")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IFERROR(__xludf.DUMMYFUNCTION("IMPORTRANGE(""https://docs.google.com/spreadsheets/d/1SX6NBoVAgQJ6U1MVXOaj8PK2l7WJ3RER9xtqwdhxkhw/edit?usp=sharing"",""สระแก้ว!I459"")"),3950)</f>
        <v>3950</v>
      </c>
      <c r="J564" s="387">
        <f ca="1">IFERROR(__xludf.DUMMYFUNCTION("IMPORTRANGE(""https://docs.google.com/spreadsheets/d/1SX6NBoVAgQJ6U1MVXOaj8PK2l7WJ3RER9xtqwdhxkhw/edit?usp=sharing"",""สระแก้ว!J459"")"),0)</f>
        <v>0</v>
      </c>
      <c r="K564" s="388">
        <f t="shared" ca="1" si="121"/>
        <v>0</v>
      </c>
      <c r="L564" s="389">
        <f ca="1">IFERROR(__xludf.DUMMYFUNCTION("IMPORTRANGE(""https://docs.google.com/spreadsheets/d/1SX6NBoVAgQJ6U1MVXOaj8PK2l7WJ3RER9xtqwdhxkhw/edit?usp=sharing"",""สระแก้ว!L459"")"),165600)</f>
        <v>165600</v>
      </c>
      <c r="M564" s="389"/>
      <c r="N564" s="389">
        <f ca="1">IFERROR(__xludf.DUMMYFUNCTION("IMPORTRANGE(""https://docs.google.com/spreadsheets/d/1SX6NBoVAgQJ6U1MVXOaj8PK2l7WJ3RER9xtqwdhxkhw/edit?usp=sharing"",""สระแก้ว!M459"")"),0)</f>
        <v>0</v>
      </c>
      <c r="O564" s="389">
        <f t="shared" ref="O564:O568" ca="1" si="122">+IF(L564&gt;0,N564*100/L564,0)</f>
        <v>0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IFERROR(__xludf.DUMMYFUNCTION("IMPORTRANGE(""https://docs.google.com/spreadsheets/d/1SX6NBoVAgQJ6U1MVXOaj8PK2l7WJ3RER9xtqwdhxkhw/edit?usp=sharing"",""สระแก้ว!L460"")"),0)</f>
        <v>0</v>
      </c>
      <c r="M565" s="196"/>
      <c r="N565" s="198">
        <f ca="1">IFERROR(__xludf.DUMMYFUNCTION("IMPORTRANGE(""https://docs.google.com/spreadsheets/d/1SX6NBoVAgQJ6U1MVXOaj8PK2l7WJ3RER9xtqwdhxkhw/edit?usp=sharing"",""สระแก้ว!M460"")"),0)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IFERROR(__xludf.DUMMYFUNCTION("IMPORTRANGE(""https://docs.google.com/spreadsheets/d/1SX6NBoVAgQJ6U1MVXOaj8PK2l7WJ3RER9xtqwdhxkhw/edit?usp=sharing"",""สระแก้ว!L461"")"),165600)</f>
        <v>165600</v>
      </c>
      <c r="M566" s="196"/>
      <c r="N566" s="198">
        <f ca="1">IFERROR(__xludf.DUMMYFUNCTION("IMPORTRANGE(""https://docs.google.com/spreadsheets/d/1SX6NBoVAgQJ6U1MVXOaj8PK2l7WJ3RER9xtqwdhxkhw/edit?usp=sharing"",""สระแก้ว!M461"")"),0)</f>
        <v>0</v>
      </c>
      <c r="O566" s="198">
        <f t="shared" ca="1" si="122"/>
        <v>0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IFERROR(__xludf.DUMMYFUNCTION("IMPORTRANGE(""https://docs.google.com/spreadsheets/d/1SX6NBoVAgQJ6U1MVXOaj8PK2l7WJ3RER9xtqwdhxkhw/edit?usp=sharing"",""สระแก้ว!L462"")"),0)</f>
        <v>0</v>
      </c>
      <c r="M567" s="198"/>
      <c r="N567" s="198">
        <f ca="1">IFERROR(__xludf.DUMMYFUNCTION("IMPORTRANGE(""https://docs.google.com/spreadsheets/d/1SX6NBoVAgQJ6U1MVXOaj8PK2l7WJ3RER9xtqwdhxkhw/edit?usp=sharing"",""สระแก้ว!M462"")"),0)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IFERROR(__xludf.DUMMYFUNCTION("IMPORTRANGE(""https://docs.google.com/spreadsheets/d/1SX6NBoVAgQJ6U1MVXOaj8PK2l7WJ3RER9xtqwdhxkhw/edit?usp=sharing"",""สระแก้ว!L463"")"),165600)</f>
        <v>165600</v>
      </c>
      <c r="M568" s="198"/>
      <c r="N568" s="198">
        <f ca="1">IFERROR(__xludf.DUMMYFUNCTION("IMPORTRANGE(""https://docs.google.com/spreadsheets/d/1SX6NBoVAgQJ6U1MVXOaj8PK2l7WJ3RER9xtqwdhxkhw/edit?usp=sharing"",""สระแก้ว!M463"")"),0)</f>
        <v>0</v>
      </c>
      <c r="O568" s="198">
        <f t="shared" ca="1" si="122"/>
        <v>0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IFERROR(__xludf.DUMMYFUNCTION("IMPORTRANGE(""https://docs.google.com/spreadsheets/d/1SX6NBoVAgQJ6U1MVXOaj8PK2l7WJ3RER9xtqwdhxkhw/edit?usp=sharing"",""สระแก้ว!M464"")"),0)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IFERROR(__xludf.DUMMYFUNCTION("IMPORTRANGE(""https://docs.google.com/spreadsheets/d/1SX6NBoVAgQJ6U1MVXOaj8PK2l7WJ3RER9xtqwdhxkhw/edit?usp=sharing"",""สระแก้ว!M465"")"),0)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IFERROR(__xludf.DUMMYFUNCTION("IMPORTRANGE(""https://docs.google.com/spreadsheets/d/1SX6NBoVAgQJ6U1MVXOaj8PK2l7WJ3RER9xtqwdhxkhw/edit?usp=sharing"",""สระแก้ว!M466"")"),0)</f>
        <v>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IFERROR(__xludf.DUMMYFUNCTION("IMPORTRANGE(""https://docs.google.com/spreadsheets/d/1SX6NBoVAgQJ6U1MVXOaj8PK2l7WJ3RER9xtqwdhxkhw/edit?usp=sharing"",""สระแก้ว!M467"")"),0)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IFERROR(__xludf.DUMMYFUNCTION("IMPORTRANGE(""https://docs.google.com/spreadsheets/d/1SX6NBoVAgQJ6U1MVXOaj8PK2l7WJ3RER9xtqwdhxkhw/edit?usp=sharing"",""สระแก้ว!I468"")"),3950)</f>
        <v>3950</v>
      </c>
      <c r="J573" s="428">
        <f ca="1">IFERROR(__xludf.DUMMYFUNCTION("IMPORTRANGE(""https://docs.google.com/spreadsheets/d/1SX6NBoVAgQJ6U1MVXOaj8PK2l7WJ3RER9xtqwdhxkhw/edit?usp=sharing"",""สระแก้ว!J468"")"),0)</f>
        <v>0</v>
      </c>
      <c r="K573" s="231">
        <f ca="1">IF(I573&gt;0,J573*100/I573,0)</f>
        <v>0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IFERROR(__xludf.DUMMYFUNCTION("IMPORTRANGE(""https://docs.google.com/spreadsheets/d/1SX6NBoVAgQJ6U1MVXOaj8PK2l7WJ3RER9xtqwdhxkhw/edit?usp=sharing"",""สระแก้ว!I470"")"),0)</f>
        <v>0</v>
      </c>
      <c r="J575" s="219">
        <f ca="1">IFERROR(__xludf.DUMMYFUNCTION("IMPORTRANGE(""https://docs.google.com/spreadsheets/d/1SX6NBoVAgQJ6U1MVXOaj8PK2l7WJ3RER9xtqwdhxkhw/edit?usp=sharing"",""สระแก้ว!J470"")"),0)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IFERROR(__xludf.DUMMYFUNCTION("IMPORTRANGE(""https://docs.google.com/spreadsheets/d/1SX6NBoVAgQJ6U1MVXOaj8PK2l7WJ3RER9xtqwdhxkhw/edit?usp=sharing"",""สระแก้ว!I471"")"),0)</f>
        <v>0</v>
      </c>
      <c r="J576" s="219">
        <f ca="1">IFERROR(__xludf.DUMMYFUNCTION("IMPORTRANGE(""https://docs.google.com/spreadsheets/d/1SX6NBoVAgQJ6U1MVXOaj8PK2l7WJ3RER9xtqwdhxkhw/edit?usp=sharing"",""สระแก้ว!J471"")"),0)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IFERROR(__xludf.DUMMYFUNCTION("IMPORTRANGE(""https://docs.google.com/spreadsheets/d/1SX6NBoVAgQJ6U1MVXOaj8PK2l7WJ3RER9xtqwdhxkhw/edit?usp=sharing"",""สระแก้ว!I472"")"),0)</f>
        <v>0</v>
      </c>
      <c r="J577" s="219">
        <f ca="1">IFERROR(__xludf.DUMMYFUNCTION("IMPORTRANGE(""https://docs.google.com/spreadsheets/d/1SX6NBoVAgQJ6U1MVXOaj8PK2l7WJ3RER9xtqwdhxkhw/edit?usp=sharing"",""สระแก้ว!J472"")"),0)</f>
        <v>0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IFERROR(__xludf.DUMMYFUNCTION("IMPORTRANGE(""https://docs.google.com/spreadsheets/d/1SX6NBoVAgQJ6U1MVXOaj8PK2l7WJ3RER9xtqwdhxkhw/edit?usp=sharing"",""สระแก้ว!I473"")"),0)</f>
        <v>0</v>
      </c>
      <c r="J578" s="219">
        <f ca="1">IFERROR(__xludf.DUMMYFUNCTION("IMPORTRANGE(""https://docs.google.com/spreadsheets/d/1SX6NBoVAgQJ6U1MVXOaj8PK2l7WJ3RER9xtqwdhxkhw/edit?usp=sharing"",""สระแก้ว!J473"")"),0)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IFERROR(__xludf.DUMMYFUNCTION("IMPORTRANGE(""https://docs.google.com/spreadsheets/d/1SX6NBoVAgQJ6U1MVXOaj8PK2l7WJ3RER9xtqwdhxkhw/edit?usp=sharing"",""สระแก้ว!I474"")"),0)</f>
        <v>0</v>
      </c>
      <c r="J579" s="219">
        <f ca="1">IFERROR(__xludf.DUMMYFUNCTION("IMPORTRANGE(""https://docs.google.com/spreadsheets/d/1SX6NBoVAgQJ6U1MVXOaj8PK2l7WJ3RER9xtqwdhxkhw/edit?usp=sharing"",""สระแก้ว!J474"")"),0)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IFERROR(__xludf.DUMMYFUNCTION("IMPORTRANGE(""https://docs.google.com/spreadsheets/d/1SX6NBoVAgQJ6U1MVXOaj8PK2l7WJ3RER9xtqwdhxkhw/edit?usp=sharing"",""สระแก้ว!I475"")"),213)</f>
        <v>213</v>
      </c>
      <c r="J580" s="387">
        <f ca="1">IFERROR(__xludf.DUMMYFUNCTION("IMPORTRANGE(""https://docs.google.com/spreadsheets/d/1SX6NBoVAgQJ6U1MVXOaj8PK2l7WJ3RER9xtqwdhxkhw/edit?usp=sharing"",""สระแก้ว!J475"")"),0)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IFERROR(__xludf.DUMMYFUNCTION("IMPORTRANGE(""https://docs.google.com/spreadsheets/d/1SX6NBoVAgQJ6U1MVXOaj8PK2l7WJ3RER9xtqwdhxkhw/edit?usp=sharing"",""สระแก้ว!L475"")"),370563)</f>
        <v>370563</v>
      </c>
      <c r="M580" s="389"/>
      <c r="N580" s="389">
        <f ca="1">IFERROR(__xludf.DUMMYFUNCTION("IMPORTRANGE(""https://docs.google.com/spreadsheets/d/1SX6NBoVAgQJ6U1MVXOaj8PK2l7WJ3RER9xtqwdhxkhw/edit?usp=sharing"",""สระแก้ว!M475"")"),0)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IFERROR(__xludf.DUMMYFUNCTION("IMPORTRANGE(""https://docs.google.com/spreadsheets/d/1SX6NBoVAgQJ6U1MVXOaj8PK2l7WJ3RER9xtqwdhxkhw/edit?usp=sharing"",""สระแก้ว!L476"")"),0)</f>
        <v>0</v>
      </c>
      <c r="M581" s="196"/>
      <c r="N581" s="198">
        <f ca="1">IFERROR(__xludf.DUMMYFUNCTION("IMPORTRANGE(""https://docs.google.com/spreadsheets/d/1SX6NBoVAgQJ6U1MVXOaj8PK2l7WJ3RER9xtqwdhxkhw/edit?usp=sharing"",""สระแก้ว!M476"")"),0)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IFERROR(__xludf.DUMMYFUNCTION("IMPORTRANGE(""https://docs.google.com/spreadsheets/d/1SX6NBoVAgQJ6U1MVXOaj8PK2l7WJ3RER9xtqwdhxkhw/edit?usp=sharing"",""สระแก้ว!L477"")"),370563)</f>
        <v>370563</v>
      </c>
      <c r="M582" s="196"/>
      <c r="N582" s="198">
        <f ca="1">IFERROR(__xludf.DUMMYFUNCTION("IMPORTRANGE(""https://docs.google.com/spreadsheets/d/1SX6NBoVAgQJ6U1MVXOaj8PK2l7WJ3RER9xtqwdhxkhw/edit?usp=sharing"",""สระแก้ว!M477"")"),0)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IFERROR(__xludf.DUMMYFUNCTION("IMPORTRANGE(""https://docs.google.com/spreadsheets/d/1SX6NBoVAgQJ6U1MVXOaj8PK2l7WJ3RER9xtqwdhxkhw/edit?usp=sharing"",""สระแก้ว!L478"")"),0)</f>
        <v>0</v>
      </c>
      <c r="M583" s="198"/>
      <c r="N583" s="198">
        <f ca="1">IFERROR(__xludf.DUMMYFUNCTION("IMPORTRANGE(""https://docs.google.com/spreadsheets/d/1SX6NBoVAgQJ6U1MVXOaj8PK2l7WJ3RER9xtqwdhxkhw/edit?usp=sharing"",""สระแก้ว!M478"")"),0)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IFERROR(__xludf.DUMMYFUNCTION("IMPORTRANGE(""https://docs.google.com/spreadsheets/d/1SX6NBoVAgQJ6U1MVXOaj8PK2l7WJ3RER9xtqwdhxkhw/edit?usp=sharing"",""สระแก้ว!L479"")"),370563)</f>
        <v>370563</v>
      </c>
      <c r="M584" s="198"/>
      <c r="N584" s="198">
        <f ca="1">IFERROR(__xludf.DUMMYFUNCTION("IMPORTRANGE(""https://docs.google.com/spreadsheets/d/1SX6NBoVAgQJ6U1MVXOaj8PK2l7WJ3RER9xtqwdhxkhw/edit?usp=sharing"",""สระแก้ว!M479"")"),0)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IFERROR(__xludf.DUMMYFUNCTION("IMPORTRANGE(""https://docs.google.com/spreadsheets/d/1SX6NBoVAgQJ6U1MVXOaj8PK2l7WJ3RER9xtqwdhxkhw/edit?usp=sharing"",""สระแก้ว!M480"")"),0)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IFERROR(__xludf.DUMMYFUNCTION("IMPORTRANGE(""https://docs.google.com/spreadsheets/d/1SX6NBoVAgQJ6U1MVXOaj8PK2l7WJ3RER9xtqwdhxkhw/edit?usp=sharing"",""สระแก้ว!M481"")"),0)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IFERROR(__xludf.DUMMYFUNCTION("IMPORTRANGE(""https://docs.google.com/spreadsheets/d/1SX6NBoVAgQJ6U1MVXOaj8PK2l7WJ3RER9xtqwdhxkhw/edit?usp=sharing"",""สระแก้ว!M482"")"),0)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IFERROR(__xludf.DUMMYFUNCTION("IMPORTRANGE(""https://docs.google.com/spreadsheets/d/1SX6NBoVAgQJ6U1MVXOaj8PK2l7WJ3RER9xtqwdhxkhw/edit?usp=sharing"",""สระแก้ว!M483"")"),0)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IFERROR(__xludf.DUMMYFUNCTION("IMPORTRANGE(""https://docs.google.com/spreadsheets/d/1SX6NBoVAgQJ6U1MVXOaj8PK2l7WJ3RER9xtqwdhxkhw/edit?usp=sharing"",""สระแก้ว!I484"")"),213)</f>
        <v>213</v>
      </c>
      <c r="J589" s="218">
        <f ca="1">IFERROR(__xludf.DUMMYFUNCTION("IMPORTRANGE(""https://docs.google.com/spreadsheets/d/1SX6NBoVAgQJ6U1MVXOaj8PK2l7WJ3RER9xtqwdhxkhw/edit?usp=sharing"",""สระแก้ว!J484"")"),1)</f>
        <v>1</v>
      </c>
      <c r="K589" s="195">
        <f t="shared" ref="K589:K596" ca="1" si="125">IF(I589&gt;0,J589*100/I589,0)</f>
        <v>0.46948356807511737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IFERROR(__xludf.DUMMYFUNCTION("IMPORTRANGE(""https://docs.google.com/spreadsheets/d/1SX6NBoVAgQJ6U1MVXOaj8PK2l7WJ3RER9xtqwdhxkhw/edit?usp=sharing"",""สระแก้ว!I485"")"),0)</f>
        <v>0</v>
      </c>
      <c r="J590" s="218">
        <f ca="1">IFERROR(__xludf.DUMMYFUNCTION("IMPORTRANGE(""https://docs.google.com/spreadsheets/d/1SX6NBoVAgQJ6U1MVXOaj8PK2l7WJ3RER9xtqwdhxkhw/edit?usp=sharing"",""สระแก้ว!J485"")"),0.21)</f>
        <v>0.21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IFERROR(__xludf.DUMMYFUNCTION("IMPORTRANGE(""https://docs.google.com/spreadsheets/d/1SX6NBoVAgQJ6U1MVXOaj8PK2l7WJ3RER9xtqwdhxkhw/edit?usp=sharing"",""สระแก้ว!I486"")"),213)</f>
        <v>213</v>
      </c>
      <c r="J591" s="218">
        <f ca="1">IFERROR(__xludf.DUMMYFUNCTION("IMPORTRANGE(""https://docs.google.com/spreadsheets/d/1SX6NBoVAgQJ6U1MVXOaj8PK2l7WJ3RER9xtqwdhxkhw/edit?usp=sharing"",""สระแก้ว!J486"")"),0)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IFERROR(__xludf.DUMMYFUNCTION("IMPORTRANGE(""https://docs.google.com/spreadsheets/d/1SX6NBoVAgQJ6U1MVXOaj8PK2l7WJ3RER9xtqwdhxkhw/edit?usp=sharing"",""สระแก้ว!I487"")"),0)</f>
        <v>0</v>
      </c>
      <c r="J592" s="218">
        <f ca="1">IFERROR(__xludf.DUMMYFUNCTION("IMPORTRANGE(""https://docs.google.com/spreadsheets/d/1SX6NBoVAgQJ6U1MVXOaj8PK2l7WJ3RER9xtqwdhxkhw/edit?usp=sharing"",""สระแก้ว!J487"")"),0)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IFERROR(__xludf.DUMMYFUNCTION("IMPORTRANGE(""https://docs.google.com/spreadsheets/d/1SX6NBoVAgQJ6U1MVXOaj8PK2l7WJ3RER9xtqwdhxkhw/edit?usp=sharing"",""สระแก้ว!I488"")"),213)</f>
        <v>213</v>
      </c>
      <c r="J593" s="218">
        <f ca="1">IFERROR(__xludf.DUMMYFUNCTION("IMPORTRANGE(""https://docs.google.com/spreadsheets/d/1SX6NBoVAgQJ6U1MVXOaj8PK2l7WJ3RER9xtqwdhxkhw/edit?usp=sharing"",""สระแก้ว!J488"")"),0)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IFERROR(__xludf.DUMMYFUNCTION("IMPORTRANGE(""https://docs.google.com/spreadsheets/d/1SX6NBoVAgQJ6U1MVXOaj8PK2l7WJ3RER9xtqwdhxkhw/edit?usp=sharing"",""สระแก้ว!I489"")"),0)</f>
        <v>0</v>
      </c>
      <c r="J594" s="218">
        <f ca="1">IFERROR(__xludf.DUMMYFUNCTION("IMPORTRANGE(""https://docs.google.com/spreadsheets/d/1SX6NBoVAgQJ6U1MVXOaj8PK2l7WJ3RER9xtqwdhxkhw/edit?usp=sharing"",""สระแก้ว!J489"")"),0)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IFERROR(__xludf.DUMMYFUNCTION("IMPORTRANGE(""https://docs.google.com/spreadsheets/d/1SX6NBoVAgQJ6U1MVXOaj8PK2l7WJ3RER9xtqwdhxkhw/edit?usp=sharing"",""สระแก้ว!I490"")"),213)</f>
        <v>213</v>
      </c>
      <c r="J595" s="218">
        <f ca="1">IFERROR(__xludf.DUMMYFUNCTION("IMPORTRANGE(""https://docs.google.com/spreadsheets/d/1SX6NBoVAgQJ6U1MVXOaj8PK2l7WJ3RER9xtqwdhxkhw/edit?usp=sharing"",""สระแก้ว!J490"")"),0)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IFERROR(__xludf.DUMMYFUNCTION("IMPORTRANGE(""https://docs.google.com/spreadsheets/d/1SX6NBoVAgQJ6U1MVXOaj8PK2l7WJ3RER9xtqwdhxkhw/edit?usp=sharing"",""สระแก้ว!I491"")"),0)</f>
        <v>0</v>
      </c>
      <c r="J596" s="265">
        <f ca="1">IFERROR(__xludf.DUMMYFUNCTION("IMPORTRANGE(""https://docs.google.com/spreadsheets/d/1SX6NBoVAgQJ6U1MVXOaj8PK2l7WJ3RER9xtqwdhxkhw/edit?usp=sharing"",""สระแก้ว!J491"")"),0)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IFERROR(__xludf.DUMMYFUNCTION("IMPORTRANGE(""https://docs.google.com/spreadsheets/d/1SX6NBoVAgQJ6U1MVXOaj8PK2l7WJ3RER9xtqwdhxkhw/edit?usp=sharing"",""สระแก้ว!I492"")"),100)</f>
        <v>100</v>
      </c>
      <c r="J597" s="491">
        <f ca="1">IFERROR(__xludf.DUMMYFUNCTION("IMPORTRANGE(""https://docs.google.com/spreadsheets/d/1SX6NBoVAgQJ6U1MVXOaj8PK2l7WJ3RER9xtqwdhxkhw/edit?usp=sharing"",""สระแก้ว!J492"")"),0)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IFERROR(__xludf.DUMMYFUNCTION("IMPORTRANGE(""https://docs.google.com/spreadsheets/d/1SX6NBoVAgQJ6U1MVXOaj8PK2l7WJ3RER9xtqwdhxkhw/edit?usp=sharing"",""สระแก้ว!L492"")"),12900)</f>
        <v>12900</v>
      </c>
      <c r="M597" s="422"/>
      <c r="N597" s="422">
        <f ca="1">IFERROR(__xludf.DUMMYFUNCTION("IMPORTRANGE(""https://docs.google.com/spreadsheets/d/1SX6NBoVAgQJ6U1MVXOaj8PK2l7WJ3RER9xtqwdhxkhw/edit?usp=sharing"",""สระแก้ว!M492"")"),7400)</f>
        <v>7400</v>
      </c>
      <c r="O597" s="422">
        <f t="shared" ref="O597:O601" ca="1" si="126">+IF(L597&gt;0,N597*100/L597,0)</f>
        <v>57.36434108527132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IFERROR(__xludf.DUMMYFUNCTION("IMPORTRANGE(""https://docs.google.com/spreadsheets/d/1SX6NBoVAgQJ6U1MVXOaj8PK2l7WJ3RER9xtqwdhxkhw/edit?usp=sharing"",""สระแก้ว!L493"")"),0)</f>
        <v>0</v>
      </c>
      <c r="M598" s="196"/>
      <c r="N598" s="198">
        <f ca="1">IFERROR(__xludf.DUMMYFUNCTION("IMPORTRANGE(""https://docs.google.com/spreadsheets/d/1SX6NBoVAgQJ6U1MVXOaj8PK2l7WJ3RER9xtqwdhxkhw/edit?usp=sharing"",""สระแก้ว!M493"")"),0)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IFERROR(__xludf.DUMMYFUNCTION("IMPORTRANGE(""https://docs.google.com/spreadsheets/d/1SX6NBoVAgQJ6U1MVXOaj8PK2l7WJ3RER9xtqwdhxkhw/edit?usp=sharing"",""สระแก้ว!L494"")"),12900)</f>
        <v>12900</v>
      </c>
      <c r="M599" s="196"/>
      <c r="N599" s="198">
        <f ca="1">IFERROR(__xludf.DUMMYFUNCTION("IMPORTRANGE(""https://docs.google.com/spreadsheets/d/1SX6NBoVAgQJ6U1MVXOaj8PK2l7WJ3RER9xtqwdhxkhw/edit?usp=sharing"",""สระแก้ว!M494"")"),7400)</f>
        <v>7400</v>
      </c>
      <c r="O599" s="198">
        <f t="shared" ca="1" si="126"/>
        <v>57.36434108527132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IFERROR(__xludf.DUMMYFUNCTION("IMPORTRANGE(""https://docs.google.com/spreadsheets/d/1SX6NBoVAgQJ6U1MVXOaj8PK2l7WJ3RER9xtqwdhxkhw/edit?usp=sharing"",""สระแก้ว!L495"")"),0)</f>
        <v>0</v>
      </c>
      <c r="M600" s="198"/>
      <c r="N600" s="198">
        <f ca="1">IFERROR(__xludf.DUMMYFUNCTION("IMPORTRANGE(""https://docs.google.com/spreadsheets/d/1SX6NBoVAgQJ6U1MVXOaj8PK2l7WJ3RER9xtqwdhxkhw/edit?usp=sharing"",""สระแก้ว!M495"")"),0)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IFERROR(__xludf.DUMMYFUNCTION("IMPORTRANGE(""https://docs.google.com/spreadsheets/d/1SX6NBoVAgQJ6U1MVXOaj8PK2l7WJ3RER9xtqwdhxkhw/edit?usp=sharing"",""สระแก้ว!L496"")"),12900)</f>
        <v>12900</v>
      </c>
      <c r="M601" s="198"/>
      <c r="N601" s="198">
        <f ca="1">IFERROR(__xludf.DUMMYFUNCTION("IMPORTRANGE(""https://docs.google.com/spreadsheets/d/1SX6NBoVAgQJ6U1MVXOaj8PK2l7WJ3RER9xtqwdhxkhw/edit?usp=sharing"",""สระแก้ว!M496"")"),7400)</f>
        <v>7400</v>
      </c>
      <c r="O601" s="198">
        <f t="shared" ca="1" si="126"/>
        <v>57.36434108527132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IFERROR(__xludf.DUMMYFUNCTION("IMPORTRANGE(""https://docs.google.com/spreadsheets/d/1SX6NBoVAgQJ6U1MVXOaj8PK2l7WJ3RER9xtqwdhxkhw/edit?usp=sharing"",""สระแก้ว!M497"")"),0)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IFERROR(__xludf.DUMMYFUNCTION("IMPORTRANGE(""https://docs.google.com/spreadsheets/d/1SX6NBoVAgQJ6U1MVXOaj8PK2l7WJ3RER9xtqwdhxkhw/edit?usp=sharing"",""สระแก้ว!M498"")"),0)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IFERROR(__xludf.DUMMYFUNCTION("IMPORTRANGE(""https://docs.google.com/spreadsheets/d/1SX6NBoVAgQJ6U1MVXOaj8PK2l7WJ3RER9xtqwdhxkhw/edit?usp=sharing"",""สระแก้ว!M499"")"),3600)</f>
        <v>3600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IFERROR(__xludf.DUMMYFUNCTION("IMPORTRANGE(""https://docs.google.com/spreadsheets/d/1SX6NBoVAgQJ6U1MVXOaj8PK2l7WJ3RER9xtqwdhxkhw/edit?usp=sharing"",""สระแก้ว!M500"")"),3800)</f>
        <v>3800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IFERROR(__xludf.DUMMYFUNCTION("IMPORTRANGE(""https://docs.google.com/spreadsheets/d/1SX6NBoVAgQJ6U1MVXOaj8PK2l7WJ3RER9xtqwdhxkhw/edit?usp=sharing"",""สระแก้ว!J502"")"),0)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IFERROR(__xludf.DUMMYFUNCTION("IMPORTRANGE(""https://docs.google.com/spreadsheets/d/1SX6NBoVAgQJ6U1MVXOaj8PK2l7WJ3RER9xtqwdhxkhw/edit?usp=sharing"",""สระแก้ว!J503"")"),1)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IFERROR(__xludf.DUMMYFUNCTION("IMPORTRANGE(""https://docs.google.com/spreadsheets/d/1SX6NBoVAgQJ6U1MVXOaj8PK2l7WJ3RER9xtqwdhxkhw/edit?usp=sharing"",""สระแก้ว!J166"")"),0)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IFERROR(__xludf.DUMMYFUNCTION("IMPORTRANGE(""https://docs.google.com/spreadsheets/d/1SX6NBoVAgQJ6U1MVXOaj8PK2l7WJ3RER9xtqwdhxkhw/edit?usp=sharing"",""สระแก้ว!J166"")"),0)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IFERROR(__xludf.DUMMYFUNCTION("IMPORTRANGE(""https://docs.google.com/spreadsheets/d/1SX6NBoVAgQJ6U1MVXOaj8PK2l7WJ3RER9xtqwdhxkhw/edit?usp=sharing"",""สระแก้ว!I506"")"),100)</f>
        <v>100</v>
      </c>
      <c r="J611" s="194">
        <f ca="1">IFERROR(__xludf.DUMMYFUNCTION("IMPORTRANGE(""https://docs.google.com/spreadsheets/d/1SX6NBoVAgQJ6U1MVXOaj8PK2l7WJ3RER9xtqwdhxkhw/edit?usp=sharing"",""สระแก้ว!J506"")"),0)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IFERROR(__xludf.DUMMYFUNCTION("IMPORTRANGE(""https://docs.google.com/spreadsheets/d/1SX6NBoVAgQJ6U1MVXOaj8PK2l7WJ3RER9xtqwdhxkhw/edit?usp=sharing"",""สระแก้ว!I507"")"),0)</f>
        <v>0</v>
      </c>
      <c r="J612" s="219">
        <f ca="1">IFERROR(__xludf.DUMMYFUNCTION("IMPORTRANGE(""https://docs.google.com/spreadsheets/d/1SX6NBoVAgQJ6U1MVXOaj8PK2l7WJ3RER9xtqwdhxkhw/edit?usp=sharing"",""สระแก้ว!J507"")"),0)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IFERROR(__xludf.DUMMYFUNCTION("IMPORTRANGE(""https://docs.google.com/spreadsheets/d/1SX6NBoVAgQJ6U1MVXOaj8PK2l7WJ3RER9xtqwdhxkhw/edit?usp=sharing"",""สระแก้ว!I508"")"),0)</f>
        <v>0</v>
      </c>
      <c r="J613" s="219">
        <f ca="1">IFERROR(__xludf.DUMMYFUNCTION("IMPORTRANGE(""https://docs.google.com/spreadsheets/d/1SX6NBoVAgQJ6U1MVXOaj8PK2l7WJ3RER9xtqwdhxkhw/edit?usp=sharing"",""สระแก้ว!J508"")"),0)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IFERROR(__xludf.DUMMYFUNCTION("IMPORTRANGE(""https://docs.google.com/spreadsheets/d/1SX6NBoVAgQJ6U1MVXOaj8PK2l7WJ3RER9xtqwdhxkhw/edit?usp=sharing"",""สระแก้ว!I509"")"),0)</f>
        <v>0</v>
      </c>
      <c r="J614" s="219">
        <f ca="1">IFERROR(__xludf.DUMMYFUNCTION("IMPORTRANGE(""https://docs.google.com/spreadsheets/d/1SX6NBoVAgQJ6U1MVXOaj8PK2l7WJ3RER9xtqwdhxkhw/edit?usp=sharing"",""สระแก้ว!J509"")"),0)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IFERROR(__xludf.DUMMYFUNCTION("IMPORTRANGE(""https://docs.google.com/spreadsheets/d/1SX6NBoVAgQJ6U1MVXOaj8PK2l7WJ3RER9xtqwdhxkhw/edit?usp=sharing"",""สระแก้ว!I510"")"),0)</f>
        <v>0</v>
      </c>
      <c r="J615" s="219">
        <f ca="1">IFERROR(__xludf.DUMMYFUNCTION("IMPORTRANGE(""https://docs.google.com/spreadsheets/d/1SX6NBoVAgQJ6U1MVXOaj8PK2l7WJ3RER9xtqwdhxkhw/edit?usp=sharing"",""สระแก้ว!J510"")"),0)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IFERROR(__xludf.DUMMYFUNCTION("IMPORTRANGE(""https://docs.google.com/spreadsheets/d/1SX6NBoVAgQJ6U1MVXOaj8PK2l7WJ3RER9xtqwdhxkhw/edit?usp=sharing"",""สระแก้ว!I511"")"),0)</f>
        <v>0</v>
      </c>
      <c r="J616" s="219">
        <f ca="1">IFERROR(__xludf.DUMMYFUNCTION("IMPORTRANGE(""https://docs.google.com/spreadsheets/d/1SX6NBoVAgQJ6U1MVXOaj8PK2l7WJ3RER9xtqwdhxkhw/edit?usp=sharing"",""สระแก้ว!J511"")"),0)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IFERROR(__xludf.DUMMYFUNCTION("IMPORTRANGE(""https://docs.google.com/spreadsheets/d/1SX6NBoVAgQJ6U1MVXOaj8PK2l7WJ3RER9xtqwdhxkhw/edit?usp=sharing"",""สระแก้ว!I512"")"),0)</f>
        <v>0</v>
      </c>
      <c r="J617" s="218">
        <f ca="1">IFERROR(__xludf.DUMMYFUNCTION("IMPORTRANGE(""https://docs.google.com/spreadsheets/d/1SX6NBoVAgQJ6U1MVXOaj8PK2l7WJ3RER9xtqwdhxkhw/edit?usp=sharing"",""สระแก้ว!J512"")"),0)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IFERROR(__xludf.DUMMYFUNCTION("IMPORTRANGE(""https://docs.google.com/spreadsheets/d/1SX6NBoVAgQJ6U1MVXOaj8PK2l7WJ3RER9xtqwdhxkhw/edit?usp=sharing"",""สระแก้ว!I513"")"),0)</f>
        <v>0</v>
      </c>
      <c r="J618" s="219">
        <f ca="1">IFERROR(__xludf.DUMMYFUNCTION("IMPORTRANGE(""https://docs.google.com/spreadsheets/d/1SX6NBoVAgQJ6U1MVXOaj8PK2l7WJ3RER9xtqwdhxkhw/edit?usp=sharing"",""สระแก้ว!J513"")"),0)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IFERROR(__xludf.DUMMYFUNCTION("IMPORTRANGE(""https://docs.google.com/spreadsheets/d/1SX6NBoVAgQJ6U1MVXOaj8PK2l7WJ3RER9xtqwdhxkhw/edit?usp=sharing"",""สระแก้ว!I514"")"),0)</f>
        <v>0</v>
      </c>
      <c r="J619" s="219">
        <f ca="1">IFERROR(__xludf.DUMMYFUNCTION("IMPORTRANGE(""https://docs.google.com/spreadsheets/d/1SX6NBoVAgQJ6U1MVXOaj8PK2l7WJ3RER9xtqwdhxkhw/edit?usp=sharing"",""สระแก้ว!J514"")"),0)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IFERROR(__xludf.DUMMYFUNCTION("IMPORTRANGE(""https://docs.google.com/spreadsheets/d/1SX6NBoVAgQJ6U1MVXOaj8PK2l7WJ3RER9xtqwdhxkhw/edit?usp=sharing"",""สระแก้ว!I515"")"),0)</f>
        <v>0</v>
      </c>
      <c r="J620" s="194">
        <f ca="1">IFERROR(__xludf.DUMMYFUNCTION("IMPORTRANGE(""https://docs.google.com/spreadsheets/d/1SX6NBoVAgQJ6U1MVXOaj8PK2l7WJ3RER9xtqwdhxkhw/edit?usp=sharing"",""สระแก้ว!J515"")"),0)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IFERROR(__xludf.DUMMYFUNCTION("IMPORTRANGE(""https://docs.google.com/spreadsheets/d/1SX6NBoVAgQJ6U1MVXOaj8PK2l7WJ3RER9xtqwdhxkhw/edit?usp=sharing"",""สระแก้ว!I516"")"),0)</f>
        <v>0</v>
      </c>
      <c r="J621" s="194">
        <f ca="1">IFERROR(__xludf.DUMMYFUNCTION("IMPORTRANGE(""https://docs.google.com/spreadsheets/d/1SX6NBoVAgQJ6U1MVXOaj8PK2l7WJ3RER9xtqwdhxkhw/edit?usp=sharing"",""สระแก้ว!J516"")"),0)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IFERROR(__xludf.DUMMYFUNCTION("IMPORTRANGE(""https://docs.google.com/spreadsheets/d/1SX6NBoVAgQJ6U1MVXOaj8PK2l7WJ3RER9xtqwdhxkhw/edit?usp=sharing"",""สระแก้ว!I517"")"),0)</f>
        <v>0</v>
      </c>
      <c r="J622" s="219">
        <f ca="1">IFERROR(__xludf.DUMMYFUNCTION("IMPORTRANGE(""https://docs.google.com/spreadsheets/d/1SX6NBoVAgQJ6U1MVXOaj8PK2l7WJ3RER9xtqwdhxkhw/edit?usp=sharing"",""สระแก้ว!J517"")"),0)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IFERROR(__xludf.DUMMYFUNCTION("IMPORTRANGE(""https://docs.google.com/spreadsheets/d/1SX6NBoVAgQJ6U1MVXOaj8PK2l7WJ3RER9xtqwdhxkhw/edit?usp=sharing"",""สระแก้ว!I518"")"),0)</f>
        <v>0</v>
      </c>
      <c r="J623" s="219">
        <f ca="1">IFERROR(__xludf.DUMMYFUNCTION("IMPORTRANGE(""https://docs.google.com/spreadsheets/d/1SX6NBoVAgQJ6U1MVXOaj8PK2l7WJ3RER9xtqwdhxkhw/edit?usp=sharing"",""สระแก้ว!J518"")"),0)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IFERROR(__xludf.DUMMYFUNCTION("IMPORTRANGE(""https://docs.google.com/spreadsheets/d/1SX6NBoVAgQJ6U1MVXOaj8PK2l7WJ3RER9xtqwdhxkhw/edit?usp=sharing"",""สระแก้ว!I519"")"),0)</f>
        <v>0</v>
      </c>
      <c r="J624" s="218">
        <f ca="1">IFERROR(__xludf.DUMMYFUNCTION("IMPORTRANGE(""https://docs.google.com/spreadsheets/d/1SX6NBoVAgQJ6U1MVXOaj8PK2l7WJ3RER9xtqwdhxkhw/edit?usp=sharing"",""สระแก้ว!J519"")"),0)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IFERROR(__xludf.DUMMYFUNCTION("IMPORTRANGE(""https://docs.google.com/spreadsheets/d/1SX6NBoVAgQJ6U1MVXOaj8PK2l7WJ3RER9xtqwdhxkhw/edit?usp=sharing"",""สระแก้ว!I520"")"),0)</f>
        <v>0</v>
      </c>
      <c r="J625" s="219">
        <f ca="1">IFERROR(__xludf.DUMMYFUNCTION("IMPORTRANGE(""https://docs.google.com/spreadsheets/d/1SX6NBoVAgQJ6U1MVXOaj8PK2l7WJ3RER9xtqwdhxkhw/edit?usp=sharing"",""สระแก้ว!J520"")"),0)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IFERROR(__xludf.DUMMYFUNCTION("IMPORTRANGE(""https://docs.google.com/spreadsheets/d/1SX6NBoVAgQJ6U1MVXOaj8PK2l7WJ3RER9xtqwdhxkhw/edit?usp=sharing"",""สระแก้ว!I521"")"),0)</f>
        <v>0</v>
      </c>
      <c r="J626" s="219">
        <f ca="1">IFERROR(__xludf.DUMMYFUNCTION("IMPORTRANGE(""https://docs.google.com/spreadsheets/d/1SX6NBoVAgQJ6U1MVXOaj8PK2l7WJ3RER9xtqwdhxkhw/edit?usp=sharing"",""สระแก้ว!J521"")"),0)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59">
        <f ca="1">IFERROR(__xludf.DUMMYFUNCTION("IMPORTRANGE(""https://docs.google.com/spreadsheets/d/1SX6NBoVAgQJ6U1MVXOaj8PK2l7WJ3RER9xtqwdhxkhw/edit?usp=sharing"",""สระแก้ว!J523"")"),1556695.77)</f>
        <v>1556695.77</v>
      </c>
      <c r="K628" s="360">
        <f t="shared" ref="K628:K635" ca="1" si="129">IF(I628&gt;0,J628*100/I628,0)</f>
        <v>18.908770033446554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IFERROR(__xludf.DUMMYFUNCTION("IMPORTRANGE(""https://docs.google.com/spreadsheets/d/1SX6NBoVAgQJ6U1MVXOaj8PK2l7WJ3RER9xtqwdhxkhw/edit?usp=sharing"",""สระแก้ว!I524"")"),586)</f>
        <v>586</v>
      </c>
      <c r="J629" s="359">
        <f ca="1">IFERROR(__xludf.DUMMYFUNCTION("IMPORTRANGE(""https://docs.google.com/spreadsheets/d/1SX6NBoVAgQJ6U1MVXOaj8PK2l7WJ3RER9xtqwdhxkhw/edit?usp=sharing"",""สระแก้ว!J524"")"),85)</f>
        <v>85</v>
      </c>
      <c r="K629" s="360">
        <f t="shared" ca="1" si="129"/>
        <v>14.505119453924914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59">
        <f ca="1">IFERROR(__xludf.DUMMYFUNCTION("IMPORTRANGE(""https://docs.google.com/spreadsheets/d/1SX6NBoVAgQJ6U1MVXOaj8PK2l7WJ3RER9xtqwdhxkhw/edit?usp=sharing"",""สระแก้ว!J525"")"),254811.99)</f>
        <v>254811.99</v>
      </c>
      <c r="K630" s="360">
        <f t="shared" ca="1" si="129"/>
        <v>4.71937665761231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IFERROR(__xludf.DUMMYFUNCTION("IMPORTRANGE(""https://docs.google.com/spreadsheets/d/1SX6NBoVAgQJ6U1MVXOaj8PK2l7WJ3RER9xtqwdhxkhw/edit?usp=sharing"",""สระแก้ว!I526"")"),242)</f>
        <v>242</v>
      </c>
      <c r="J631" s="359">
        <f ca="1">IFERROR(__xludf.DUMMYFUNCTION("IMPORTRANGE(""https://docs.google.com/spreadsheets/d/1SX6NBoVAgQJ6U1MVXOaj8PK2l7WJ3RER9xtqwdhxkhw/edit?usp=sharing"",""สระแก้ว!J526"")"),74)</f>
        <v>74</v>
      </c>
      <c r="K631" s="360">
        <f t="shared" ca="1" si="129"/>
        <v>30.578512396694215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IFERROR(__xludf.DUMMYFUNCTION("IMPORTRANGE(""https://docs.google.com/spreadsheets/d/1SX6NBoVAgQJ6U1MVXOaj8PK2l7WJ3RER9xtqwdhxkhw/edit?usp=sharing"",""สระแก้ว!I527"")"),0)</f>
        <v>0</v>
      </c>
      <c r="J632" s="359">
        <f ca="1">IFERROR(__xludf.DUMMYFUNCTION("IMPORTRANGE(""https://docs.google.com/spreadsheets/d/1SX6NBoVAgQJ6U1MVXOaj8PK2l7WJ3RER9xtqwdhxkhw/edit?usp=sharing"",""สระแก้ว!J527"")"),0)</f>
        <v>0</v>
      </c>
      <c r="K632" s="360">
        <f t="shared" ca="1" si="129"/>
        <v>0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IFERROR(__xludf.DUMMYFUNCTION("IMPORTRANGE(""https://docs.google.com/spreadsheets/d/1SX6NBoVAgQJ6U1MVXOaj8PK2l7WJ3RER9xtqwdhxkhw/edit?usp=sharing"",""สระแก้ว!I528"")"),0)</f>
        <v>0</v>
      </c>
      <c r="J633" s="359">
        <f ca="1">IFERROR(__xludf.DUMMYFUNCTION("IMPORTRANGE(""https://docs.google.com/spreadsheets/d/1SX6NBoVAgQJ6U1MVXOaj8PK2l7WJ3RER9xtqwdhxkhw/edit?usp=sharing"",""สระแก้ว!J528"")"),0)</f>
        <v>0</v>
      </c>
      <c r="K633" s="360">
        <f t="shared" ca="1" si="129"/>
        <v>0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IFERROR(__xludf.DUMMYFUNCTION("IMPORTRANGE(""https://docs.google.com/spreadsheets/d/1SX6NBoVAgQJ6U1MVXOaj8PK2l7WJ3RER9xtqwdhxkhw/edit?usp=sharing"",""สระแก้ว!I529"")"),10000000)</f>
        <v>10000000</v>
      </c>
      <c r="J634" s="359">
        <f ca="1">IFERROR(__xludf.DUMMYFUNCTION("IMPORTRANGE(""https://docs.google.com/spreadsheets/d/1SX6NBoVAgQJ6U1MVXOaj8PK2l7WJ3RER9xtqwdhxkhw/edit?usp=sharing"",""สระแก้ว!J529"")"),0)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IFERROR(__xludf.DUMMYFUNCTION("IMPORTRANGE(""https://docs.google.com/spreadsheets/d/1SX6NBoVAgQJ6U1MVXOaj8PK2l7WJ3RER9xtqwdhxkhw/edit?usp=sharing"",""สระแก้ว!I530"")"),250)</f>
        <v>250</v>
      </c>
      <c r="J635" s="489">
        <f ca="1">IFERROR(__xludf.DUMMYFUNCTION("IMPORTRANGE(""https://docs.google.com/spreadsheets/d/1SX6NBoVAgQJ6U1MVXOaj8PK2l7WJ3RER9xtqwdhxkhw/edit?usp=sharing"",""สระแก้ว!J530"")"),0)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workbookViewId="0">
      <pane ySplit="6" topLeftCell="A568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254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4157534</v>
      </c>
      <c r="M8" s="43">
        <f t="shared" ca="1" si="0"/>
        <v>1567358</v>
      </c>
      <c r="N8" s="43">
        <f t="shared" ca="1" si="0"/>
        <v>980815</v>
      </c>
      <c r="O8" s="42">
        <f t="shared" ref="O8:O16" ca="1" si="1">IF(L8&gt;0,N8*100/L8,0)</f>
        <v>23.591268285478844</v>
      </c>
      <c r="P8" s="42">
        <f t="shared" ref="P8:P16" ca="1" si="2">IF(M8&gt;0,N8*100/M8,0)</f>
        <v>62.577598736217254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4157534</v>
      </c>
      <c r="M10" s="50">
        <f t="shared" ca="1" si="4"/>
        <v>1567358</v>
      </c>
      <c r="N10" s="50">
        <f t="shared" ca="1" si="4"/>
        <v>980815</v>
      </c>
      <c r="O10" s="49">
        <f t="shared" ca="1" si="1"/>
        <v>23.591268285478844</v>
      </c>
      <c r="P10" s="49">
        <f t="shared" ca="1" si="2"/>
        <v>62.577598736217254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4033134</v>
      </c>
      <c r="M12" s="60">
        <f t="shared" ca="1" si="6"/>
        <v>1567358</v>
      </c>
      <c r="N12" s="60">
        <f t="shared" ca="1" si="6"/>
        <v>948815</v>
      </c>
      <c r="O12" s="60">
        <f t="shared" ca="1" si="1"/>
        <v>23.525501508256358</v>
      </c>
      <c r="P12" s="60">
        <f t="shared" ca="1" si="2"/>
        <v>60.535946478086053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1863300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2169834</v>
      </c>
      <c r="M14" s="60">
        <f t="shared" si="8"/>
        <v>0</v>
      </c>
      <c r="N14" s="60">
        <f t="shared" ca="1" si="8"/>
        <v>47900</v>
      </c>
      <c r="O14" s="63">
        <f t="shared" ca="1" si="1"/>
        <v>2.2075421437768972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124400</v>
      </c>
      <c r="M16" s="60">
        <f t="shared" si="10"/>
        <v>0</v>
      </c>
      <c r="N16" s="60">
        <f t="shared" ca="1" si="10"/>
        <v>32000</v>
      </c>
      <c r="O16" s="72">
        <f t="shared" ca="1" si="1"/>
        <v>25.723472668810288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2843720</v>
      </c>
      <c r="M18" s="43">
        <f t="shared" ca="1" si="11"/>
        <v>1567358</v>
      </c>
      <c r="N18" s="43">
        <f t="shared" ca="1" si="11"/>
        <v>932915</v>
      </c>
      <c r="O18" s="42">
        <f t="shared" ref="O18:O20" ca="1" si="12">IF(L18&gt;0,N18*100/L18,0)</f>
        <v>32.806148284641246</v>
      </c>
      <c r="P18" s="42">
        <f t="shared" ref="P18:P26" ca="1" si="13">IF(M18&gt;0,N18*100/M18,0)</f>
        <v>59.521500512327115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2843720</v>
      </c>
      <c r="M20" s="50">
        <f t="shared" ca="1" si="15"/>
        <v>1567358</v>
      </c>
      <c r="N20" s="50">
        <f t="shared" ca="1" si="15"/>
        <v>932915</v>
      </c>
      <c r="O20" s="49">
        <f t="shared" ca="1" si="12"/>
        <v>32.806148284641246</v>
      </c>
      <c r="P20" s="49">
        <f t="shared" ca="1" si="13"/>
        <v>59.521500512327115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2719320</v>
      </c>
      <c r="M22" s="64">
        <f t="shared" ca="1" si="18"/>
        <v>1567358</v>
      </c>
      <c r="N22" s="63">
        <f t="shared" ca="1" si="18"/>
        <v>900915</v>
      </c>
      <c r="O22" s="63">
        <f t="shared" ca="1" si="17"/>
        <v>33.130157539384847</v>
      </c>
      <c r="P22" s="63">
        <f t="shared" ca="1" si="13"/>
        <v>57.479848254195915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1863300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856020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124400</v>
      </c>
      <c r="M26" s="72">
        <f t="shared" si="22"/>
        <v>0</v>
      </c>
      <c r="N26" s="72">
        <f t="shared" ca="1" si="22"/>
        <v>32000</v>
      </c>
      <c r="O26" s="72">
        <f t="shared" ca="1" si="17"/>
        <v>25.723472668810288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1313814</v>
      </c>
      <c r="M28" s="43">
        <f t="shared" si="23"/>
        <v>0</v>
      </c>
      <c r="N28" s="43">
        <f t="shared" ca="1" si="23"/>
        <v>47900</v>
      </c>
      <c r="O28" s="42">
        <f t="shared" ref="O28:O30" ca="1" si="24">IF(L28&gt;0,N28*100/L28,0)</f>
        <v>3.6458737690418888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1313814</v>
      </c>
      <c r="M30" s="50">
        <f t="shared" si="27"/>
        <v>0</v>
      </c>
      <c r="N30" s="50">
        <f t="shared" ca="1" si="27"/>
        <v>47900</v>
      </c>
      <c r="O30" s="49">
        <f t="shared" ca="1" si="24"/>
        <v>3.6458737690418888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1313814</v>
      </c>
      <c r="M32" s="63">
        <f t="shared" si="30"/>
        <v>0</v>
      </c>
      <c r="N32" s="63">
        <f t="shared" ca="1" si="30"/>
        <v>47900</v>
      </c>
      <c r="O32" s="63">
        <f t="shared" ca="1" si="29"/>
        <v>3.6458737690418888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1313814</v>
      </c>
      <c r="M34" s="63">
        <f t="shared" si="32"/>
        <v>0</v>
      </c>
      <c r="N34" s="63">
        <f t="shared" ca="1" si="32"/>
        <v>47900</v>
      </c>
      <c r="O34" s="63">
        <f t="shared" ca="1" si="29"/>
        <v>3.6458737690418888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2843720</v>
      </c>
      <c r="M37" s="75">
        <f t="shared" ca="1" si="33"/>
        <v>1567358</v>
      </c>
      <c r="N37" s="75">
        <f t="shared" ca="1" si="33"/>
        <v>932915</v>
      </c>
      <c r="O37" s="76">
        <f t="shared" ca="1" si="29"/>
        <v>32.806148284641246</v>
      </c>
      <c r="P37" s="76">
        <f t="shared" ca="1" si="25"/>
        <v>59.521500512327115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640100</v>
      </c>
      <c r="M41" s="102">
        <f t="shared" ca="1" si="34"/>
        <v>420100</v>
      </c>
      <c r="N41" s="102">
        <f t="shared" ca="1" si="34"/>
        <v>328245</v>
      </c>
      <c r="O41" s="101">
        <f t="shared" ref="O41:O43" ca="1" si="35">IF(L41&gt;0,N41*100/L41,0)</f>
        <v>51.280268708014376</v>
      </c>
      <c r="P41" s="101">
        <f t="shared" ref="P41:P43" ca="1" si="36">IF(M41&gt;0,N41*100/M41,0)</f>
        <v>78.134967864794092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640100</v>
      </c>
      <c r="M43" s="102">
        <f t="shared" ca="1" si="38"/>
        <v>420100</v>
      </c>
      <c r="N43" s="102">
        <f t="shared" ca="1" si="38"/>
        <v>328245</v>
      </c>
      <c r="O43" s="101">
        <f t="shared" ca="1" si="35"/>
        <v>51.280268708014376</v>
      </c>
      <c r="P43" s="101">
        <f t="shared" ca="1" si="36"/>
        <v>78.134967864794092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640100</v>
      </c>
      <c r="M45" s="115">
        <f ca="1">IFERROR(__xludf.DUMMYFUNCTION("IMPORTRANGE(""https://docs.google.com/spreadsheets/d/1Yj_ptqi66GCucihVvJfMjLAmec39IyEx_6qawtMGysU/edit?usp=sharing"",""สบก!Q76"")"),420100)</f>
        <v>420100</v>
      </c>
      <c r="N45" s="115">
        <f ca="1">IFERROR(__xludf.DUMMYFUNCTION("IMPORTRANGE(""https://docs.google.com/spreadsheets/d/1Yj_ptqi66GCucihVvJfMjLAmec39IyEx_6qawtMGysU/edit?usp=sharing"",""สบก!R76"")"),328245)</f>
        <v>328245</v>
      </c>
      <c r="O45" s="116">
        <f ca="1">IF(L45&gt;0,N45*100/L45,0)</f>
        <v>51.280268708014376</v>
      </c>
      <c r="P45" s="116">
        <f ca="1">IF(M45&gt;0,N45*100/M45,0)</f>
        <v>78.134967864794092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IFERROR(__xludf.DUMMYFUNCTION("IMPORTRANGE(""https://docs.google.com/spreadsheets/d/1Yj_ptqi66GCucihVvJfMjLAmec39IyEx_6qawtMGysU/edit?usp=sharing"",""สบก!M76"")"),640100)</f>
        <v>640100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IFERROR(__xludf.DUMMYFUNCTION("IMPORTRANGE(""https://docs.google.com/spreadsheets/d/1Yj_ptqi66GCucihVvJfMjLAmec39IyEx_6qawtMGysU/edit?usp=sharing"",""สบก!N76"")"),0)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IFERROR(__xludf.DUMMYFUNCTION("IMPORTRANGE(""https://docs.google.com/spreadsheets/d/1Yj_ptqi66GCucihVvJfMjLAmec39IyEx_6qawtMGysU/edit?usp=sharing"",""สบก!O76"")"),0)</f>
        <v>0</v>
      </c>
      <c r="M49" s="125"/>
      <c r="N49" s="115">
        <f ca="1">IFERROR(__xludf.DUMMYFUNCTION("IMPORTRANGE(""https://docs.google.com/spreadsheets/d/1Yj_ptqi66GCucihVvJfMjLAmec39IyEx_6qawtMGysU/edit?usp=sharing"",""สบก!S76"")"),0)</f>
        <v>0</v>
      </c>
      <c r="O49" s="125">
        <f ca="1">IF(L49&gt;0,N49*100/L49,0)</f>
        <v>0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450000</v>
      </c>
      <c r="M53" s="151">
        <f t="shared" ca="1" si="39"/>
        <v>238058</v>
      </c>
      <c r="N53" s="151">
        <f t="shared" ca="1" si="39"/>
        <v>138029</v>
      </c>
      <c r="O53" s="150">
        <f t="shared" ref="O53:O55" ca="1" si="40">IF(L53&gt;0,N53*100/L53,0)</f>
        <v>30.673111111111112</v>
      </c>
      <c r="P53" s="150">
        <f t="shared" ref="P53:P55" ca="1" si="41">IF(M53&gt;0,N53*100/M53,0)</f>
        <v>57.981248267228992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450000</v>
      </c>
      <c r="M55" s="151">
        <f t="shared" ca="1" si="43"/>
        <v>238058</v>
      </c>
      <c r="N55" s="151">
        <f t="shared" ca="1" si="43"/>
        <v>138029</v>
      </c>
      <c r="O55" s="150">
        <f t="shared" ca="1" si="40"/>
        <v>30.673111111111112</v>
      </c>
      <c r="P55" s="150">
        <f t="shared" ca="1" si="41"/>
        <v>57.981248267228992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450000</v>
      </c>
      <c r="M57" s="115">
        <f ca="1">IFERROR(__xludf.DUMMYFUNCTION("IMPORTRANGE(""https://docs.google.com/spreadsheets/d/1Yj_ptqi66GCucihVvJfMjLAmec39IyEx_6qawtMGysU/edit?usp=sharing"",""สบก!Z76"")"),238058)</f>
        <v>238058</v>
      </c>
      <c r="N57" s="115">
        <f ca="1">IFERROR(__xludf.DUMMYFUNCTION("IMPORTRANGE(""https://docs.google.com/spreadsheets/d/1Yj_ptqi66GCucihVvJfMjLAmec39IyEx_6qawtMGysU/edit?usp=sharing"",""สบก!AA76"")"),138029)</f>
        <v>138029</v>
      </c>
      <c r="O57" s="116">
        <f ca="1">IF(L57&gt;0,N57*100/L57,0)</f>
        <v>30.673111111111112</v>
      </c>
      <c r="P57" s="116">
        <f ca="1">IF(M57&gt;0,N57*100/M57,0)</f>
        <v>57.981248267228992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IFERROR(__xludf.DUMMYFUNCTION("IMPORTRANGE(""https://docs.google.com/spreadsheets/d/1Yj_ptqi66GCucihVvJfMjLAmec39IyEx_6qawtMGysU/edit?usp=sharing"",""สบก!V76"")"),450000)</f>
        <v>450000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IFERROR(__xludf.DUMMYFUNCTION("IMPORTRANGE(""https://docs.google.com/spreadsheets/d/1Yj_ptqi66GCucihVvJfMjLAmec39IyEx_6qawtMGysU/edit?usp=sharing"",""สบก!W76"")"),0)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v>0</v>
      </c>
      <c r="M61" s="125"/>
      <c r="N61" s="115">
        <f ca="1">IFERROR(__xludf.DUMMYFUNCTION("IMPORTRANGE(""https://docs.google.com/spreadsheets/d/1Yj_ptqi66GCucihVvJfMjLAmec39IyEx_6qawtMGysU/edit?usp=sharing"",""สบก!AB76"")"),0)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IFERROR(__xludf.DUMMYFUNCTION("IMPORTRANGE(""https://docs.google.com/spreadsheets/d/1SX6NBoVAgQJ6U1MVXOaj8PK2l7WJ3RER9xtqwdhxkhw/edit?usp=sharing"",""สระบุรี!I9"")"),0)</f>
        <v>0</v>
      </c>
      <c r="J64" s="172">
        <f ca="1">IFERROR(__xludf.DUMMYFUNCTION("IMPORTRANGE(""https://docs.google.com/spreadsheets/d/1SX6NBoVAgQJ6U1MVXOaj8PK2l7WJ3RER9xtqwdhxkhw/edit?usp=sharing"",""สระบุรี!J9"")"),0)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IFERROR(__xludf.DUMMYFUNCTION("IMPORTRANGE(""https://docs.google.com/spreadsheets/d/1SX6NBoVAgQJ6U1MVXOaj8PK2l7WJ3RER9xtqwdhxkhw/edit?usp=sharing"",""สระบุรี!I10"")"),0)</f>
        <v>0</v>
      </c>
      <c r="J65" s="172">
        <f ca="1">IFERROR(__xludf.DUMMYFUNCTION("IMPORTRANGE(""https://docs.google.com/spreadsheets/d/1SX6NBoVAgQJ6U1MVXOaj8PK2l7WJ3RER9xtqwdhxkhw/edit?usp=sharing"",""สระบุรี!J10"")"),0)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9">
        <f ca="1">IFERROR(__xludf.DUMMYFUNCTION("IMPORTRANGE(""https://docs.google.com/spreadsheets/d/1Yj_ptqi66GCucihVvJfMjLAmec39IyEx_6qawtMGysU/edit?usp=sharing"",""สบก!AI76"")"),0)</f>
        <v>0</v>
      </c>
      <c r="N70" s="199">
        <f ca="1">IFERROR(__xludf.DUMMYFUNCTION("IMPORTRANGE(""https://docs.google.com/spreadsheets/d/1Yj_ptqi66GCucihVvJfMjLAmec39IyEx_6qawtMGysU/edit?usp=sharing"",""สบก!AJ76"")"),0)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IFERROR(__xludf.DUMMYFUNCTION("IMPORTRANGE(""https://docs.google.com/spreadsheets/d/1Yj_ptqi66GCucihVvJfMjLAmec39IyEx_6qawtMGysU/edit?usp=sharing"",""สบก!AE76"")"),0)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IFERROR(__xludf.DUMMYFUNCTION("IMPORTRANGE(""https://docs.google.com/spreadsheets/d/1Yj_ptqi66GCucihVvJfMjLAmec39IyEx_6qawtMGysU/edit?usp=sharing"",""สบก!AF76"")"),0)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IFERROR(__xludf.DUMMYFUNCTION("IMPORTRANGE(""https://docs.google.com/spreadsheets/d/1Yj_ptqi66GCucihVvJfMjLAmec39IyEx_6qawtMGysU/edit?usp=sharing"",""สบก!AG76"")"),0)</f>
        <v>0</v>
      </c>
      <c r="M74" s="125"/>
      <c r="N74" s="115">
        <f ca="1">IFERROR(__xludf.DUMMYFUNCTION("IMPORTRANGE(""https://docs.google.com/spreadsheets/d/1Yj_ptqi66GCucihVvJfMjLAmec39IyEx_6qawtMGysU/edit?usp=sharing"",""สบก!AK76"")"),0)</f>
        <v>0</v>
      </c>
      <c r="O74" s="125">
        <f ca="1">IF(L74&gt;0,N74*100/L74,0)</f>
        <v>0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IFERROR(__xludf.DUMMYFUNCTION("IMPORTRANGE(""https://docs.google.com/spreadsheets/d/1SX6NBoVAgQJ6U1MVXOaj8PK2l7WJ3RER9xtqwdhxkhw/edit?usp=sharing"",""สระบุรี!J16"")"),0)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IFERROR(__xludf.DUMMYFUNCTION("IMPORTRANGE(""https://docs.google.com/spreadsheets/d/1SX6NBoVAgQJ6U1MVXOaj8PK2l7WJ3RER9xtqwdhxkhw/edit?usp=sharing"",""สระบุรี!J17"")"),0)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IFERROR(__xludf.DUMMYFUNCTION("IMPORTRANGE(""https://docs.google.com/spreadsheets/d/1SX6NBoVAgQJ6U1MVXOaj8PK2l7WJ3RER9xtqwdhxkhw/edit?usp=sharing"",""สระบุรี!J18"")"),0)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IFERROR(__xludf.DUMMYFUNCTION("IMPORTRANGE(""https://docs.google.com/spreadsheets/d/1SX6NBoVAgQJ6U1MVXOaj8PK2l7WJ3RER9xtqwdhxkhw/edit?usp=sharing"",""สระบุรี!J19"")"),0)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IFERROR(__xludf.DUMMYFUNCTION("IMPORTRANGE(""https://docs.google.com/spreadsheets/d/1SX6NBoVAgQJ6U1MVXOaj8PK2l7WJ3RER9xtqwdhxkhw/edit?usp=sharing"",""สระบุรี!I20"")"),0)</f>
        <v>0</v>
      </c>
      <c r="J80" s="230">
        <f ca="1">IFERROR(__xludf.DUMMYFUNCTION("IMPORTRANGE(""https://docs.google.com/spreadsheets/d/1SX6NBoVAgQJ6U1MVXOaj8PK2l7WJ3RER9xtqwdhxkhw/edit?usp=sharing"",""สระบุรี!J20"")"),0)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IFERROR(__xludf.DUMMYFUNCTION("IMPORTRANGE(""https://docs.google.com/spreadsheets/d/1SX6NBoVAgQJ6U1MVXOaj8PK2l7WJ3RER9xtqwdhxkhw/edit?usp=sharing"",""สระบุรี!I21"")"),0)</f>
        <v>0</v>
      </c>
      <c r="J81" s="230">
        <f ca="1">IFERROR(__xludf.DUMMYFUNCTION("IMPORTRANGE(""https://docs.google.com/spreadsheets/d/1SX6NBoVAgQJ6U1MVXOaj8PK2l7WJ3RER9xtqwdhxkhw/edit?usp=sharing"",""สระบุรี!J21"")"),0)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IFERROR(__xludf.DUMMYFUNCTION("IMPORTRANGE(""https://docs.google.com/spreadsheets/d/1SX6NBoVAgQJ6U1MVXOaj8PK2l7WJ3RER9xtqwdhxkhw/edit?usp=sharing"",""สระบุรี!I22"")"),0)</f>
        <v>0</v>
      </c>
      <c r="J82" s="218">
        <f ca="1">IFERROR(__xludf.DUMMYFUNCTION("IMPORTRANGE(""https://docs.google.com/spreadsheets/d/1SX6NBoVAgQJ6U1MVXOaj8PK2l7WJ3RER9xtqwdhxkhw/edit?usp=sharing"",""สระบุรี!J22"")"),0)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IFERROR(__xludf.DUMMYFUNCTION("IMPORTRANGE(""https://docs.google.com/spreadsheets/d/1SX6NBoVAgQJ6U1MVXOaj8PK2l7WJ3RER9xtqwdhxkhw/edit?usp=sharing"",""สระบุรี!I23"")"),0)</f>
        <v>0</v>
      </c>
      <c r="J83" s="218">
        <f ca="1">IFERROR(__xludf.DUMMYFUNCTION("IMPORTRANGE(""https://docs.google.com/spreadsheets/d/1SX6NBoVAgQJ6U1MVXOaj8PK2l7WJ3RER9xtqwdhxkhw/edit?usp=sharing"",""สระบุรี!J23"")"),0)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IFERROR(__xludf.DUMMYFUNCTION("IMPORTRANGE(""https://docs.google.com/spreadsheets/d/1SX6NBoVAgQJ6U1MVXOaj8PK2l7WJ3RER9xtqwdhxkhw/edit?usp=sharing"",""สระบุรี!I24"")"),0)</f>
        <v>0</v>
      </c>
      <c r="J84" s="219">
        <f ca="1">IFERROR(__xludf.DUMMYFUNCTION("IMPORTRANGE(""https://docs.google.com/spreadsheets/d/1SX6NBoVAgQJ6U1MVXOaj8PK2l7WJ3RER9xtqwdhxkhw/edit?usp=sharing"",""สระบุรี!J24"")"),0)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IFERROR(__xludf.DUMMYFUNCTION("IMPORTRANGE(""https://docs.google.com/spreadsheets/d/1SX6NBoVAgQJ6U1MVXOaj8PK2l7WJ3RER9xtqwdhxkhw/edit?usp=sharing"",""สระบุรี!I25"")"),0)</f>
        <v>0</v>
      </c>
      <c r="J85" s="219">
        <f ca="1">IFERROR(__xludf.DUMMYFUNCTION("IMPORTRANGE(""https://docs.google.com/spreadsheets/d/1SX6NBoVAgQJ6U1MVXOaj8PK2l7WJ3RER9xtqwdhxkhw/edit?usp=sharing"",""สระบุรี!J25"")"),0)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IFERROR(__xludf.DUMMYFUNCTION("IMPORTRANGE(""https://docs.google.com/spreadsheets/d/1SX6NBoVAgQJ6U1MVXOaj8PK2l7WJ3RER9xtqwdhxkhw/edit?usp=sharing"",""สระบุรี!I26"")"),0)</f>
        <v>0</v>
      </c>
      <c r="J86" s="218">
        <f ca="1">IFERROR(__xludf.DUMMYFUNCTION("IMPORTRANGE(""https://docs.google.com/spreadsheets/d/1SX6NBoVAgQJ6U1MVXOaj8PK2l7WJ3RER9xtqwdhxkhw/edit?usp=sharing"",""สระบุรี!J26"")"),0)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IFERROR(__xludf.DUMMYFUNCTION("IMPORTRANGE(""https://docs.google.com/spreadsheets/d/1SX6NBoVAgQJ6U1MVXOaj8PK2l7WJ3RER9xtqwdhxkhw/edit?usp=sharing"",""สระบุรี!I27"")"),0)</f>
        <v>0</v>
      </c>
      <c r="J87" s="218">
        <f ca="1">IFERROR(__xludf.DUMMYFUNCTION("IMPORTRANGE(""https://docs.google.com/spreadsheets/d/1SX6NBoVAgQJ6U1MVXOaj8PK2l7WJ3RER9xtqwdhxkhw/edit?usp=sharing"",""สระบุรี!J27"")"),0)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IFERROR(__xludf.DUMMYFUNCTION("IMPORTRANGE(""https://docs.google.com/spreadsheets/d/1SX6NBoVAgQJ6U1MVXOaj8PK2l7WJ3RER9xtqwdhxkhw/edit?usp=sharing"",""สระบุรี!I28"")"),0)</f>
        <v>0</v>
      </c>
      <c r="J88" s="218">
        <f ca="1">IFERROR(__xludf.DUMMYFUNCTION("IMPORTRANGE(""https://docs.google.com/spreadsheets/d/1SX6NBoVAgQJ6U1MVXOaj8PK2l7WJ3RER9xtqwdhxkhw/edit?usp=sharing"",""สระบุรี!J28"")"),0)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IFERROR(__xludf.DUMMYFUNCTION("IMPORTRANGE(""https://docs.google.com/spreadsheets/d/1SX6NBoVAgQJ6U1MVXOaj8PK2l7WJ3RER9xtqwdhxkhw/edit?usp=sharing"",""สระบุรี!J29"")"),0)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IFERROR(__xludf.DUMMYFUNCTION("IMPORTRANGE(""https://docs.google.com/spreadsheets/d/1SX6NBoVAgQJ6U1MVXOaj8PK2l7WJ3RER9xtqwdhxkhw/edit?usp=sharing"",""สระบุรี!J30"")"),0)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IFERROR(__xludf.DUMMYFUNCTION("IMPORTRANGE(""https://docs.google.com/spreadsheets/d/1SX6NBoVAgQJ6U1MVXOaj8PK2l7WJ3RER9xtqwdhxkhw/edit?usp=sharing"",""สระบุรี!I32"")"),4)</f>
        <v>4</v>
      </c>
      <c r="J92" s="172">
        <f ca="1">IFERROR(__xludf.DUMMYFUNCTION("IMPORTRANGE(""https://docs.google.com/spreadsheets/d/1SX6NBoVAgQJ6U1MVXOaj8PK2l7WJ3RER9xtqwdhxkhw/edit?usp=sharing"",""สระบุรี!J32"")"),4)</f>
        <v>4</v>
      </c>
      <c r="K92" s="173">
        <f t="shared" ref="K92:K93" ca="1" si="51">IF(I92&gt;0,J92*100/I92,0)</f>
        <v>100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IFERROR(__xludf.DUMMYFUNCTION("IMPORTRANGE(""https://docs.google.com/spreadsheets/d/1SX6NBoVAgQJ6U1MVXOaj8PK2l7WJ3RER9xtqwdhxkhw/edit?usp=sharing"",""สระบุรี!I33"")"),1)</f>
        <v>1</v>
      </c>
      <c r="J93" s="172">
        <f ca="1">IFERROR(__xludf.DUMMYFUNCTION("IMPORTRANGE(""https://docs.google.com/spreadsheets/d/1SX6NBoVAgQJ6U1MVXOaj8PK2l7WJ3RER9xtqwdhxkhw/edit?usp=sharing"",""สระบุรี!J33"")"),0)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214500</v>
      </c>
      <c r="M94" s="182">
        <f t="shared" ca="1" si="52"/>
        <v>68730</v>
      </c>
      <c r="N94" s="182">
        <f t="shared" ca="1" si="52"/>
        <v>11720</v>
      </c>
      <c r="O94" s="181">
        <f t="shared" ref="O94:O96" ca="1" si="53">IF(L94&gt;0,N94*100/L94,0)</f>
        <v>5.4638694638694636</v>
      </c>
      <c r="P94" s="181">
        <f t="shared" ref="P94:P96" ca="1" si="54">IF(M94&gt;0,N94*100/M94,0)</f>
        <v>17.052233376982397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214500</v>
      </c>
      <c r="M96" s="187">
        <f t="shared" ca="1" si="56"/>
        <v>68730</v>
      </c>
      <c r="N96" s="187">
        <f t="shared" ca="1" si="56"/>
        <v>11720</v>
      </c>
      <c r="O96" s="186">
        <f t="shared" ca="1" si="53"/>
        <v>5.4638694638694636</v>
      </c>
      <c r="P96" s="186">
        <f t="shared" ca="1" si="54"/>
        <v>17.052233376982397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122100</v>
      </c>
      <c r="M98" s="199">
        <f ca="1">IFERROR(__xludf.DUMMYFUNCTION("IMPORTRANGE(""https://docs.google.com/spreadsheets/d/1Yj_ptqi66GCucihVvJfMjLAmec39IyEx_6qawtMGysU/edit?usp=sharing"",""สบก!AR76"")"),68730)</f>
        <v>68730</v>
      </c>
      <c r="N98" s="199">
        <f ca="1">IFERROR(__xludf.DUMMYFUNCTION("IMPORTRANGE(""https://docs.google.com/spreadsheets/d/1Yj_ptqi66GCucihVvJfMjLAmec39IyEx_6qawtMGysU/edit?usp=sharing"",""สบก!AS76"")"),11720)</f>
        <v>11720</v>
      </c>
      <c r="O98" s="198">
        <f ca="1">IF(L98&gt;0,N98*100/L98,0)</f>
        <v>9.5986895986895995</v>
      </c>
      <c r="P98" s="198">
        <f ca="1">IF(M98&gt;0,N98*100/M98,0)</f>
        <v>17.052233376982397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IFERROR(__xludf.DUMMYFUNCTION("IMPORTRANGE(""https://docs.google.com/spreadsheets/d/1Yj_ptqi66GCucihVvJfMjLAmec39IyEx_6qawtMGysU/edit?usp=sharing"",""สบก!AN76"")"),0)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IFERROR(__xludf.DUMMYFUNCTION("IMPORTRANGE(""https://docs.google.com/spreadsheets/d/1Yj_ptqi66GCucihVvJfMjLAmec39IyEx_6qawtMGysU/edit?usp=sharing"",""สบก!AO76"")"),122100)</f>
        <v>122100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IFERROR(__xludf.DUMMYFUNCTION("IMPORTRANGE(""https://docs.google.com/spreadsheets/d/1Yj_ptqi66GCucihVvJfMjLAmec39IyEx_6qawtMGysU/edit?usp=sharing"",""สบก!AP76"")"),92400)</f>
        <v>92400</v>
      </c>
      <c r="M102" s="125"/>
      <c r="N102" s="115">
        <f ca="1">IFERROR(__xludf.DUMMYFUNCTION("IMPORTRANGE(""https://docs.google.com/spreadsheets/d/1Yj_ptqi66GCucihVvJfMjLAmec39IyEx_6qawtMGysU/edit?usp=sharing"",""สบก!AT76"")"),0)</f>
        <v>0</v>
      </c>
      <c r="O102" s="125">
        <f ca="1">IF(L102&gt;0,N102*100/L102,0)</f>
        <v>0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IFERROR(__xludf.DUMMYFUNCTION("IMPORTRANGE(""https://docs.google.com/spreadsheets/d/1SX6NBoVAgQJ6U1MVXOaj8PK2l7WJ3RER9xtqwdhxkhw/edit?usp=sharing"",""สระบุรี!J39"")"),0)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IFERROR(__xludf.DUMMYFUNCTION("IMPORTRANGE(""https://docs.google.com/spreadsheets/d/1SX6NBoVAgQJ6U1MVXOaj8PK2l7WJ3RER9xtqwdhxkhw/edit?usp=sharing"",""สระบุรี!J40"")"),1)</f>
        <v>1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IFERROR(__xludf.DUMMYFUNCTION("IMPORTRANGE(""https://docs.google.com/spreadsheets/d/1SX6NBoVAgQJ6U1MVXOaj8PK2l7WJ3RER9xtqwdhxkhw/edit?usp=sharing"",""สระบุรี!J41"")"),1)</f>
        <v>1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IFERROR(__xludf.DUMMYFUNCTION("IMPORTRANGE(""https://docs.google.com/spreadsheets/d/1SX6NBoVAgQJ6U1MVXOaj8PK2l7WJ3RER9xtqwdhxkhw/edit?usp=sharing"",""สระบุรี!J42"")"),1)</f>
        <v>1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IFERROR(__xludf.DUMMYFUNCTION("IMPORTRANGE(""https://docs.google.com/spreadsheets/d/1SX6NBoVAgQJ6U1MVXOaj8PK2l7WJ3RER9xtqwdhxkhw/edit?usp=sharing"",""สระบุรี!I43"")"),1)</f>
        <v>1</v>
      </c>
      <c r="J108" s="218">
        <f ca="1">IFERROR(__xludf.DUMMYFUNCTION("IMPORTRANGE(""https://docs.google.com/spreadsheets/d/1SX6NBoVAgQJ6U1MVXOaj8PK2l7WJ3RER9xtqwdhxkhw/edit?usp=sharing"",""สระบุรี!J43"")"),1)</f>
        <v>1</v>
      </c>
      <c r="K108" s="249">
        <f t="shared" ref="K108:K113" ca="1" si="57">IF(I108&gt;0,J108*100/I108,0)</f>
        <v>100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IFERROR(__xludf.DUMMYFUNCTION("IMPORTRANGE(""https://docs.google.com/spreadsheets/d/1SX6NBoVAgQJ6U1MVXOaj8PK2l7WJ3RER9xtqwdhxkhw/edit?usp=sharing"",""สระบุรี!I44"")"),4)</f>
        <v>4</v>
      </c>
      <c r="J109" s="218">
        <f ca="1">IFERROR(__xludf.DUMMYFUNCTION("IMPORTRANGE(""https://docs.google.com/spreadsheets/d/1SX6NBoVAgQJ6U1MVXOaj8PK2l7WJ3RER9xtqwdhxkhw/edit?usp=sharing"",""สระบุรี!J44"")"),4)</f>
        <v>4</v>
      </c>
      <c r="K109" s="249">
        <f t="shared" ca="1" si="57"/>
        <v>100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IFERROR(__xludf.DUMMYFUNCTION("IMPORTRANGE(""https://docs.google.com/spreadsheets/d/1SX6NBoVAgQJ6U1MVXOaj8PK2l7WJ3RER9xtqwdhxkhw/edit?usp=sharing"",""สระบุรี!I45"")"),4)</f>
        <v>4</v>
      </c>
      <c r="J110" s="218">
        <f ca="1">IFERROR(__xludf.DUMMYFUNCTION("IMPORTRANGE(""https://docs.google.com/spreadsheets/d/1SX6NBoVAgQJ6U1MVXOaj8PK2l7WJ3RER9xtqwdhxkhw/edit?usp=sharing"",""สระบุรี!J45"")"),4)</f>
        <v>4</v>
      </c>
      <c r="K110" s="249">
        <f t="shared" ca="1" si="57"/>
        <v>100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IFERROR(__xludf.DUMMYFUNCTION("IMPORTRANGE(""https://docs.google.com/spreadsheets/d/1SX6NBoVAgQJ6U1MVXOaj8PK2l7WJ3RER9xtqwdhxkhw/edit?usp=sharing"",""สระบุรี!I46"")"),4)</f>
        <v>4</v>
      </c>
      <c r="J111" s="218">
        <f ca="1">IFERROR(__xludf.DUMMYFUNCTION("IMPORTRANGE(""https://docs.google.com/spreadsheets/d/1SX6NBoVAgQJ6U1MVXOaj8PK2l7WJ3RER9xtqwdhxkhw/edit?usp=sharing"",""สระบุรี!J46"")"),0)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IFERROR(__xludf.DUMMYFUNCTION("IMPORTRANGE(""https://docs.google.com/spreadsheets/d/1SX6NBoVAgQJ6U1MVXOaj8PK2l7WJ3RER9xtqwdhxkhw/edit?usp=sharing"",""สระบุรี!I47"")"),4)</f>
        <v>4</v>
      </c>
      <c r="J112" s="218">
        <f ca="1">IFERROR(__xludf.DUMMYFUNCTION("IMPORTRANGE(""https://docs.google.com/spreadsheets/d/1SX6NBoVAgQJ6U1MVXOaj8PK2l7WJ3RER9xtqwdhxkhw/edit?usp=sharing"",""สระบุรี!J47"")"),0)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IFERROR(__xludf.DUMMYFUNCTION("IMPORTRANGE(""https://docs.google.com/spreadsheets/d/1SX6NBoVAgQJ6U1MVXOaj8PK2l7WJ3RER9xtqwdhxkhw/edit?usp=sharing"",""สระบุรี!I48"")"),1)</f>
        <v>1</v>
      </c>
      <c r="J113" s="218">
        <f ca="1">IFERROR(__xludf.DUMMYFUNCTION("IMPORTRANGE(""https://docs.google.com/spreadsheets/d/1SX6NBoVAgQJ6U1MVXOaj8PK2l7WJ3RER9xtqwdhxkhw/edit?usp=sharing"",""สระบุรี!J48"")"),0)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IFERROR(__xludf.DUMMYFUNCTION("IMPORTRANGE(""https://docs.google.com/spreadsheets/d/1SX6NBoVAgQJ6U1MVXOaj8PK2l7WJ3RER9xtqwdhxkhw/edit?usp=sharing"",""สระบุรี!J49"")"),0)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IFERROR(__xludf.DUMMYFUNCTION("IMPORTRANGE(""https://docs.google.com/spreadsheets/d/1SX6NBoVAgQJ6U1MVXOaj8PK2l7WJ3RER9xtqwdhxkhw/edit?usp=sharing"",""สระบุรี!J50"")"),0)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IFERROR(__xludf.DUMMYFUNCTION("IMPORTRANGE(""https://docs.google.com/spreadsheets/d/1SX6NBoVAgQJ6U1MVXOaj8PK2l7WJ3RER9xtqwdhxkhw/edit?usp=sharing"",""สระบุรี!I52"")"),15)</f>
        <v>15</v>
      </c>
      <c r="J117" s="172">
        <f ca="1">IFERROR(__xludf.DUMMYFUNCTION("IMPORTRANGE(""https://docs.google.com/spreadsheets/d/1SX6NBoVAgQJ6U1MVXOaj8PK2l7WJ3RER9xtqwdhxkhw/edit?usp=sharing"",""สระบุรี!J52"")"),15)</f>
        <v>15</v>
      </c>
      <c r="K117" s="173">
        <f ca="1">IF(I117&gt;0,J117*100/I117,0)</f>
        <v>100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64890</v>
      </c>
      <c r="M118" s="182">
        <f t="shared" ca="1" si="58"/>
        <v>52890</v>
      </c>
      <c r="N118" s="182">
        <f t="shared" ca="1" si="58"/>
        <v>37140</v>
      </c>
      <c r="O118" s="181">
        <f t="shared" ref="O118:O120" ca="1" si="59">IF(L118&gt;0,N118*100/L118,0)</f>
        <v>57.235321312991218</v>
      </c>
      <c r="P118" s="181">
        <f t="shared" ref="P118:P120" ca="1" si="60">IF(M118&gt;0,N118*100/M118,0)</f>
        <v>70.22121384004538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64890</v>
      </c>
      <c r="M120" s="187">
        <f t="shared" ca="1" si="62"/>
        <v>52890</v>
      </c>
      <c r="N120" s="187">
        <f t="shared" ca="1" si="62"/>
        <v>37140</v>
      </c>
      <c r="O120" s="186">
        <f t="shared" ca="1" si="59"/>
        <v>57.235321312991218</v>
      </c>
      <c r="P120" s="186">
        <f t="shared" ca="1" si="60"/>
        <v>70.22121384004538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64890</v>
      </c>
      <c r="M122" s="199">
        <f ca="1">IFERROR(__xludf.DUMMYFUNCTION("IMPORTRANGE(""https://docs.google.com/spreadsheets/d/1Yj_ptqi66GCucihVvJfMjLAmec39IyEx_6qawtMGysU/edit?usp=sharing"",""สบก!BA76"")"),52890)</f>
        <v>52890</v>
      </c>
      <c r="N122" s="199">
        <f ca="1">IFERROR(__xludf.DUMMYFUNCTION("IMPORTRANGE(""https://docs.google.com/spreadsheets/d/1Yj_ptqi66GCucihVvJfMjLAmec39IyEx_6qawtMGysU/edit?usp=sharing"",""สบก!BB76"")"),37140)</f>
        <v>37140</v>
      </c>
      <c r="O122" s="198">
        <f ca="1">IF(L122&gt;0,N122*100/L122,0)</f>
        <v>57.235321312991218</v>
      </c>
      <c r="P122" s="198">
        <f ca="1">IF(M122&gt;0,N122*100/M122,0)</f>
        <v>70.22121384004538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IFERROR(__xludf.DUMMYFUNCTION("IMPORTRANGE(""https://docs.google.com/spreadsheets/d/1Yj_ptqi66GCucihVvJfMjLAmec39IyEx_6qawtMGysU/edit?usp=sharing"",""สบก!AW76"")"),0)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IFERROR(__xludf.DUMMYFUNCTION("IMPORTRANGE(""https://docs.google.com/spreadsheets/d/1Yj_ptqi66GCucihVvJfMjLAmec39IyEx_6qawtMGysU/edit?usp=sharing"",""สบก!AX76"")"),64890)</f>
        <v>64890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IFERROR(__xludf.DUMMYFUNCTION("IMPORTRANGE(""https://docs.google.com/spreadsheets/d/1Yj_ptqi66GCucihVvJfMjLAmec39IyEx_6qawtMGysU/edit?usp=sharing"",""สบก!AY76"")"),0)</f>
        <v>0</v>
      </c>
      <c r="M126" s="125"/>
      <c r="N126" s="115">
        <f ca="1">IFERROR(__xludf.DUMMYFUNCTION("IMPORTRANGE(""https://docs.google.com/spreadsheets/d/1Yj_ptqi66GCucihVvJfMjLAmec39IyEx_6qawtMGysU/edit?usp=sharing"",""สบก!BC76"")"),0)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IFERROR(__xludf.DUMMYFUNCTION("IMPORTRANGE(""https://docs.google.com/spreadsheets/d/1SX6NBoVAgQJ6U1MVXOaj8PK2l7WJ3RER9xtqwdhxkhw/edit?usp=sharing"",""สระบุรี!J58"")"),0)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IFERROR(__xludf.DUMMYFUNCTION("IMPORTRANGE(""https://docs.google.com/spreadsheets/d/1SX6NBoVAgQJ6U1MVXOaj8PK2l7WJ3RER9xtqwdhxkhw/edit?usp=sharing"",""สระบุรี!J59"")"),1)</f>
        <v>1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IFERROR(__xludf.DUMMYFUNCTION("IMPORTRANGE(""https://docs.google.com/spreadsheets/d/1SX6NBoVAgQJ6U1MVXOaj8PK2l7WJ3RER9xtqwdhxkhw/edit?usp=sharing"",""สระบุรี!J60"")"),1)</f>
        <v>1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IFERROR(__xludf.DUMMYFUNCTION("IMPORTRANGE(""https://docs.google.com/spreadsheets/d/1SX6NBoVAgQJ6U1MVXOaj8PK2l7WJ3RER9xtqwdhxkhw/edit?usp=sharing"",""สระบุรี!J61"")"),1)</f>
        <v>1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IFERROR(__xludf.DUMMYFUNCTION("IMPORTRANGE(""https://docs.google.com/spreadsheets/d/1SX6NBoVAgQJ6U1MVXOaj8PK2l7WJ3RER9xtqwdhxkhw/edit?usp=sharing"",""สระบุรี!I62"")"),15)</f>
        <v>15</v>
      </c>
      <c r="J132" s="218">
        <f ca="1">IFERROR(__xludf.DUMMYFUNCTION("IMPORTRANGE(""https://docs.google.com/spreadsheets/d/1SX6NBoVAgQJ6U1MVXOaj8PK2l7WJ3RER9xtqwdhxkhw/edit?usp=sharing"",""สระบุรี!J62"")"),15)</f>
        <v>15</v>
      </c>
      <c r="K132" s="249">
        <f t="shared" ref="K132:K133" ca="1" si="63">IF(I132&gt;0,J132*100/I132,0)</f>
        <v>100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IFERROR(__xludf.DUMMYFUNCTION("IMPORTRANGE(""https://docs.google.com/spreadsheets/d/1SX6NBoVAgQJ6U1MVXOaj8PK2l7WJ3RER9xtqwdhxkhw/edit?usp=sharing"",""สระบุรี!I63"")"),15)</f>
        <v>15</v>
      </c>
      <c r="J133" s="218">
        <f ca="1">IFERROR(__xludf.DUMMYFUNCTION("IMPORTRANGE(""https://docs.google.com/spreadsheets/d/1SX6NBoVAgQJ6U1MVXOaj8PK2l7WJ3RER9xtqwdhxkhw/edit?usp=sharing"",""สระบุรี!J63"")"),0)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IFERROR(__xludf.DUMMYFUNCTION("IMPORTRANGE(""https://docs.google.com/spreadsheets/d/1SX6NBoVAgQJ6U1MVXOaj8PK2l7WJ3RER9xtqwdhxkhw/edit?usp=sharing"",""สระบุรี!J64"")"),0)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IFERROR(__xludf.DUMMYFUNCTION("IMPORTRANGE(""https://docs.google.com/spreadsheets/d/1SX6NBoVAgQJ6U1MVXOaj8PK2l7WJ3RER9xtqwdhxkhw/edit?usp=sharing"",""สระบุรี!J65"")"),0)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IFERROR(__xludf.DUMMYFUNCTION("IMPORTRANGE(""https://docs.google.com/spreadsheets/d/1SX6NBoVAgQJ6U1MVXOaj8PK2l7WJ3RER9xtqwdhxkhw/edit?usp=sharing"",""สระบุรี!I68"")"),15)</f>
        <v>15</v>
      </c>
      <c r="J138" s="291">
        <f ca="1">IFERROR(__xludf.DUMMYFUNCTION("IMPORTRANGE(""https://docs.google.com/spreadsheets/d/1SX6NBoVAgQJ6U1MVXOaj8PK2l7WJ3RER9xtqwdhxkhw/edit?usp=sharing"",""สระบุรี!J68"")"),0)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374200</v>
      </c>
      <c r="M140" s="182">
        <f t="shared" ca="1" si="64"/>
        <v>211550</v>
      </c>
      <c r="N140" s="182">
        <f t="shared" ca="1" si="64"/>
        <v>99091</v>
      </c>
      <c r="O140" s="181">
        <f t="shared" ref="O140:O142" ca="1" si="65">IF(L140&gt;0,N140*100/L140,0)</f>
        <v>26.480758952431856</v>
      </c>
      <c r="P140" s="181">
        <f t="shared" ref="P140:P142" ca="1" si="66">IF(M140&gt;0,N140*100/M140,0)</f>
        <v>46.840463247459226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374200</v>
      </c>
      <c r="M142" s="187">
        <f t="shared" ca="1" si="68"/>
        <v>211550</v>
      </c>
      <c r="N142" s="187">
        <f t="shared" ca="1" si="68"/>
        <v>99091</v>
      </c>
      <c r="O142" s="186">
        <f t="shared" ca="1" si="65"/>
        <v>26.480758952431856</v>
      </c>
      <c r="P142" s="186">
        <f t="shared" ca="1" si="66"/>
        <v>46.840463247459226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374200</v>
      </c>
      <c r="M144" s="199">
        <f ca="1">IFERROR(__xludf.DUMMYFUNCTION("IMPORTRANGE(""https://docs.google.com/spreadsheets/d/1Yj_ptqi66GCucihVvJfMjLAmec39IyEx_6qawtMGysU/edit?usp=sharing"",""สบก!BJ76"")"),211550)</f>
        <v>211550</v>
      </c>
      <c r="N144" s="199">
        <f ca="1">IFERROR(__xludf.DUMMYFUNCTION("IMPORTRANGE(""https://docs.google.com/spreadsheets/d/1Yj_ptqi66GCucihVvJfMjLAmec39IyEx_6qawtMGysU/edit?usp=sharing"",""สบก!BK76"")"),99091)</f>
        <v>99091</v>
      </c>
      <c r="O144" s="198">
        <f ca="1">IF(L144&gt;0,N144*100/L144,0)</f>
        <v>26.480758952431856</v>
      </c>
      <c r="P144" s="198">
        <f ca="1">IF(M144&gt;0,N144*100/M144,0)</f>
        <v>46.840463247459226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IFERROR(__xludf.DUMMYFUNCTION("IMPORTRANGE(""https://docs.google.com/spreadsheets/d/1Yj_ptqi66GCucihVvJfMjLAmec39IyEx_6qawtMGysU/edit?usp=sharing"",""สบก!BF76"")"),301600)</f>
        <v>301600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IFERROR(__xludf.DUMMYFUNCTION("IMPORTRANGE(""https://docs.google.com/spreadsheets/d/1Yj_ptqi66GCucihVvJfMjLAmec39IyEx_6qawtMGysU/edit?usp=sharing"",""สบก!BG76"")"),72600)</f>
        <v>72600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IFERROR(__xludf.DUMMYFUNCTION("IMPORTRANGE(""https://docs.google.com/spreadsheets/d/1Yj_ptqi66GCucihVvJfMjLAmec39IyEx_6qawtMGysU/edit?usp=sharing"",""สบก!BH76"")"),0)</f>
        <v>0</v>
      </c>
      <c r="M148" s="125"/>
      <c r="N148" s="115">
        <f ca="1">IFERROR(__xludf.DUMMYFUNCTION("IMPORTRANGE(""https://docs.google.com/spreadsheets/d/1Yj_ptqi66GCucihVvJfMjLAmec39IyEx_6qawtMGysU/edit?usp=sharing"",""สบก!BL76"")"),0)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IFERROR(__xludf.DUMMYFUNCTION("IMPORTRANGE(""https://docs.google.com/spreadsheets/d/1SX6NBoVAgQJ6U1MVXOaj8PK2l7WJ3RER9xtqwdhxkhw/edit?usp=sharing"",""สระบุรี!I74"")"),4)</f>
        <v>4</v>
      </c>
      <c r="J149" s="299">
        <f ca="1">IFERROR(__xludf.DUMMYFUNCTION("IMPORTRANGE(""https://docs.google.com/spreadsheets/d/1SX6NBoVAgQJ6U1MVXOaj8PK2l7WJ3RER9xtqwdhxkhw/edit?usp=sharing"",""สระบุรี!J74"")"),0)</f>
        <v>0</v>
      </c>
      <c r="K149" s="300">
        <f ca="1">IF(I149&gt;0,J149*100/I149,0)</f>
        <v>0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IFERROR(__xludf.DUMMYFUNCTION("IMPORTRANGE(""https://docs.google.com/spreadsheets/d/1SX6NBoVAgQJ6U1MVXOaj8PK2l7WJ3RER9xtqwdhxkhw/edit?usp=sharing"",""สระบุรี!J79"")"),0)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IFERROR(__xludf.DUMMYFUNCTION("IMPORTRANGE(""https://docs.google.com/spreadsheets/d/1SX6NBoVAgQJ6U1MVXOaj8PK2l7WJ3RER9xtqwdhxkhw/edit?usp=sharing"",""สระบุรี!J80"")"),1)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IFERROR(__xludf.DUMMYFUNCTION("IMPORTRANGE(""https://docs.google.com/spreadsheets/d/1SX6NBoVAgQJ6U1MVXOaj8PK2l7WJ3RER9xtqwdhxkhw/edit?usp=sharing"",""สระบุรี!J81"")"),0)</f>
        <v>0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IFERROR(__xludf.DUMMYFUNCTION("IMPORTRANGE(""https://docs.google.com/spreadsheets/d/1SX6NBoVAgQJ6U1MVXOaj8PK2l7WJ3RER9xtqwdhxkhw/edit?usp=sharing"",""สระบุรี!J82"")"),0)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IFERROR(__xludf.DUMMYFUNCTION("IMPORTRANGE(""https://docs.google.com/spreadsheets/d/1SX6NBoVAgQJ6U1MVXOaj8PK2l7WJ3RER9xtqwdhxkhw/edit?usp=sharing"",""สระบุรี!I83"")"),4)</f>
        <v>4</v>
      </c>
      <c r="J158" s="219">
        <f ca="1">IFERROR(__xludf.DUMMYFUNCTION("IMPORTRANGE(""https://docs.google.com/spreadsheets/d/1SX6NBoVAgQJ6U1MVXOaj8PK2l7WJ3RER9xtqwdhxkhw/edit?usp=sharing"",""สระบุรี!J83"")"),0)</f>
        <v>0</v>
      </c>
      <c r="K158" s="195">
        <f ca="1">IF(I158&gt;0,J158*100/I158,0)</f>
        <v>0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IFERROR(__xludf.DUMMYFUNCTION("IMPORTRANGE(""https://docs.google.com/spreadsheets/d/1SX6NBoVAgQJ6U1MVXOaj8PK2l7WJ3RER9xtqwdhxkhw/edit?usp=sharing"",""สระบุรี!J84"")"),0)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IFERROR(__xludf.DUMMYFUNCTION("IMPORTRANGE(""https://docs.google.com/spreadsheets/d/1SX6NBoVAgQJ6U1MVXOaj8PK2l7WJ3RER9xtqwdhxkhw/edit?usp=sharing"",""สระบุรี!J85"")"),0)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IFERROR(__xludf.DUMMYFUNCTION("IMPORTRANGE(""https://docs.google.com/spreadsheets/d/1SX6NBoVAgQJ6U1MVXOaj8PK2l7WJ3RER9xtqwdhxkhw/edit?usp=sharing"",""สระบุรี!J86"")"),0)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IFERROR(__xludf.DUMMYFUNCTION("IMPORTRANGE(""https://docs.google.com/spreadsheets/d/1SX6NBoVAgQJ6U1MVXOaj8PK2l7WJ3RER9xtqwdhxkhw/edit?usp=sharing"",""สระบุรี!J87"")"),0)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IFERROR(__xludf.DUMMYFUNCTION("IMPORTRANGE(""https://docs.google.com/spreadsheets/d/1SX6NBoVAgQJ6U1MVXOaj8PK2l7WJ3RER9xtqwdhxkhw/edit?usp=sharing"",""สระบุรี!J88"")"),0)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IFERROR(__xludf.DUMMYFUNCTION("IMPORTRANGE(""https://docs.google.com/spreadsheets/d/1SX6NBoVAgQJ6U1MVXOaj8PK2l7WJ3RER9xtqwdhxkhw/edit?usp=sharing"",""สระบุรี!I89"")"),3)</f>
        <v>3</v>
      </c>
      <c r="J164" s="304">
        <f ca="1">IFERROR(__xludf.DUMMYFUNCTION("IMPORTRANGE(""https://docs.google.com/spreadsheets/d/1SX6NBoVAgQJ6U1MVXOaj8PK2l7WJ3RER9xtqwdhxkhw/edit?usp=sharing"",""สระบุรี!J89"")"),0)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IFERROR(__xludf.DUMMYFUNCTION("IMPORTRANGE(""https://docs.google.com/spreadsheets/d/1SX6NBoVAgQJ6U1MVXOaj8PK2l7WJ3RER9xtqwdhxkhw/edit?usp=sharing"",""สระบุรี!J94"")"),0)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IFERROR(__xludf.DUMMYFUNCTION("IMPORTRANGE(""https://docs.google.com/spreadsheets/d/1SX6NBoVAgQJ6U1MVXOaj8PK2l7WJ3RER9xtqwdhxkhw/edit?usp=sharing"",""สระบุรี!J95"")"),1)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IFERROR(__xludf.DUMMYFUNCTION("IMPORTRANGE(""https://docs.google.com/spreadsheets/d/1SX6NBoVAgQJ6U1MVXOaj8PK2l7WJ3RER9xtqwdhxkhw/edit?usp=sharing"",""สระบุรี!J96"")"),1)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IFERROR(__xludf.DUMMYFUNCTION("IMPORTRANGE(""https://docs.google.com/spreadsheets/d/1SX6NBoVAgQJ6U1MVXOaj8PK2l7WJ3RER9xtqwdhxkhw/edit?usp=sharing"",""สระบุรี!J97"")"),1)</f>
        <v>1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IFERROR(__xludf.DUMMYFUNCTION("IMPORTRANGE(""https://docs.google.com/spreadsheets/d/1SX6NBoVAgQJ6U1MVXOaj8PK2l7WJ3RER9xtqwdhxkhw/edit?usp=sharing"",""สระบุรี!I98"")"),3)</f>
        <v>3</v>
      </c>
      <c r="J173" s="219">
        <f ca="1">IFERROR(__xludf.DUMMYFUNCTION("IMPORTRANGE(""https://docs.google.com/spreadsheets/d/1SX6NBoVAgQJ6U1MVXOaj8PK2l7WJ3RER9xtqwdhxkhw/edit?usp=sharing"",""สระบุรี!J98"")"),0)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IFERROR(__xludf.DUMMYFUNCTION("IMPORTRANGE(""https://docs.google.com/spreadsheets/d/1SX6NBoVAgQJ6U1MVXOaj8PK2l7WJ3RER9xtqwdhxkhw/edit?usp=sharing"",""สระบุรี!J99"")"),0)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IFERROR(__xludf.DUMMYFUNCTION("IMPORTRANGE(""https://docs.google.com/spreadsheets/d/1SX6NBoVAgQJ6U1MVXOaj8PK2l7WJ3RER9xtqwdhxkhw/edit?usp=sharing"",""สระบุรี!J100"")"),0)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IFERROR(__xludf.DUMMYFUNCTION("IMPORTRANGE(""https://docs.google.com/spreadsheets/d/1SX6NBoVAgQJ6U1MVXOaj8PK2l7WJ3RER9xtqwdhxkhw/edit?usp=sharing"",""สระบุรี!I101"")"),0)</f>
        <v>0</v>
      </c>
      <c r="J176" s="304">
        <f ca="1">IFERROR(__xludf.DUMMYFUNCTION("IMPORTRANGE(""https://docs.google.com/spreadsheets/d/1SX6NBoVAgQJ6U1MVXOaj8PK2l7WJ3RER9xtqwdhxkhw/edit?usp=sharing"",""สระบุรี!J101"")"),0)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IFERROR(__xludf.DUMMYFUNCTION("IMPORTRANGE(""https://docs.google.com/spreadsheets/d/1SX6NBoVAgQJ6U1MVXOaj8PK2l7WJ3RER9xtqwdhxkhw/edit?usp=sharing"",""สระบุรี!J106"")"),0)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IFERROR(__xludf.DUMMYFUNCTION("IMPORTRANGE(""https://docs.google.com/spreadsheets/d/1SX6NBoVAgQJ6U1MVXOaj8PK2l7WJ3RER9xtqwdhxkhw/edit?usp=sharing"",""สระบุรี!J107"")"),0)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IFERROR(__xludf.DUMMYFUNCTION("IMPORTRANGE(""https://docs.google.com/spreadsheets/d/1SX6NBoVAgQJ6U1MVXOaj8PK2l7WJ3RER9xtqwdhxkhw/edit?usp=sharing"",""สระบุรี!J108"")"),0)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IFERROR(__xludf.DUMMYFUNCTION("IMPORTRANGE(""https://docs.google.com/spreadsheets/d/1SX6NBoVAgQJ6U1MVXOaj8PK2l7WJ3RER9xtqwdhxkhw/edit?usp=sharing"",""สระบุรี!J109"")"),0)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IFERROR(__xludf.DUMMYFUNCTION("IMPORTRANGE(""https://docs.google.com/spreadsheets/d/1SX6NBoVAgQJ6U1MVXOaj8PK2l7WJ3RER9xtqwdhxkhw/edit?usp=sharing"",""สระบุรี!I110"")"),0)</f>
        <v>0</v>
      </c>
      <c r="J185" s="218">
        <f ca="1">IFERROR(__xludf.DUMMYFUNCTION("IMPORTRANGE(""https://docs.google.com/spreadsheets/d/1SX6NBoVAgQJ6U1MVXOaj8PK2l7WJ3RER9xtqwdhxkhw/edit?usp=sharing"",""สระบุรี!J110"")"),0)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IFERROR(__xludf.DUMMYFUNCTION("IMPORTRANGE(""https://docs.google.com/spreadsheets/d/1SX6NBoVAgQJ6U1MVXOaj8PK2l7WJ3RER9xtqwdhxkhw/edit?usp=sharing"",""สระบุรี!I111"")"),0)</f>
        <v>0</v>
      </c>
      <c r="J186" s="218">
        <f ca="1">IFERROR(__xludf.DUMMYFUNCTION("IMPORTRANGE(""https://docs.google.com/spreadsheets/d/1SX6NBoVAgQJ6U1MVXOaj8PK2l7WJ3RER9xtqwdhxkhw/edit?usp=sharing"",""สระบุรี!J111"")"),0)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IFERROR(__xludf.DUMMYFUNCTION("IMPORTRANGE(""https://docs.google.com/spreadsheets/d/1SX6NBoVAgQJ6U1MVXOaj8PK2l7WJ3RER9xtqwdhxkhw/edit?usp=sharing"",""สระบุรี!J112"")"),0)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IFERROR(__xludf.DUMMYFUNCTION("IMPORTRANGE(""https://docs.google.com/spreadsheets/d/1SX6NBoVAgQJ6U1MVXOaj8PK2l7WJ3RER9xtqwdhxkhw/edit?usp=sharing"",""สระบุรี!J113"")"),0)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IFERROR(__xludf.DUMMYFUNCTION("IMPORTRANGE(""https://docs.google.com/spreadsheets/d/1SX6NBoVAgQJ6U1MVXOaj8PK2l7WJ3RER9xtqwdhxkhw/edit?usp=sharing"",""สระบุรี!I114"")"),12800)</f>
        <v>12800</v>
      </c>
      <c r="J189" s="304">
        <f ca="1">IFERROR(__xludf.DUMMYFUNCTION("IMPORTRANGE(""https://docs.google.com/spreadsheets/d/1SX6NBoVAgQJ6U1MVXOaj8PK2l7WJ3RER9xtqwdhxkhw/edit?usp=sharing"",""สระบุรี!J114"")"),0)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IFERROR(__xludf.DUMMYFUNCTION("IMPORTRANGE(""https://docs.google.com/spreadsheets/d/1SX6NBoVAgQJ6U1MVXOaj8PK2l7WJ3RER9xtqwdhxkhw/edit?usp=sharing"",""สระบุรี!J119"")"),1)</f>
        <v>1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IFERROR(__xludf.DUMMYFUNCTION("IMPORTRANGE(""https://docs.google.com/spreadsheets/d/1SX6NBoVAgQJ6U1MVXOaj8PK2l7WJ3RER9xtqwdhxkhw/edit?usp=sharing"",""สระบุรี!J120"")"),0)</f>
        <v>0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IFERROR(__xludf.DUMMYFUNCTION("IMPORTRANGE(""https://docs.google.com/spreadsheets/d/1SX6NBoVAgQJ6U1MVXOaj8PK2l7WJ3RER9xtqwdhxkhw/edit?usp=sharing"",""สระบุรี!J121"")"),0)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IFERROR(__xludf.DUMMYFUNCTION("IMPORTRANGE(""https://docs.google.com/spreadsheets/d/1SX6NBoVAgQJ6U1MVXOaj8PK2l7WJ3RER9xtqwdhxkhw/edit?usp=sharing"",""สระบุรี!J122"")"),0)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IFERROR(__xludf.DUMMYFUNCTION("IMPORTRANGE(""https://docs.google.com/spreadsheets/d/1SX6NBoVAgQJ6U1MVXOaj8PK2l7WJ3RER9xtqwdhxkhw/edit?usp=sharing"",""สระบุรี!I124"")"),12800)</f>
        <v>12800</v>
      </c>
      <c r="J199" s="219">
        <f ca="1">IFERROR(__xludf.DUMMYFUNCTION("IMPORTRANGE(""https://docs.google.com/spreadsheets/d/1SX6NBoVAgQJ6U1MVXOaj8PK2l7WJ3RER9xtqwdhxkhw/edit?usp=sharing"",""สระบุรี!J124"")"),0)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IFERROR(__xludf.DUMMYFUNCTION("IMPORTRANGE(""https://docs.google.com/spreadsheets/d/1SX6NBoVAgQJ6U1MVXOaj8PK2l7WJ3RER9xtqwdhxkhw/edit?usp=sharing"",""สระบุรี!I125"")"),12800)</f>
        <v>12800</v>
      </c>
      <c r="J200" s="219">
        <f ca="1">IFERROR(__xludf.DUMMYFUNCTION("IMPORTRANGE(""https://docs.google.com/spreadsheets/d/1SX6NBoVAgQJ6U1MVXOaj8PK2l7WJ3RER9xtqwdhxkhw/edit?usp=sharing"",""สระบุรี!J125"")"),0)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IFERROR(__xludf.DUMMYFUNCTION("IMPORTRANGE(""https://docs.google.com/spreadsheets/d/1SX6NBoVAgQJ6U1MVXOaj8PK2l7WJ3RER9xtqwdhxkhw/edit?usp=sharing"",""สระบุรี!I126"")"),15)</f>
        <v>15</v>
      </c>
      <c r="J201" s="219">
        <f ca="1">IFERROR(__xludf.DUMMYFUNCTION("IMPORTRANGE(""https://docs.google.com/spreadsheets/d/1SX6NBoVAgQJ6U1MVXOaj8PK2l7WJ3RER9xtqwdhxkhw/edit?usp=sharing"",""สระบุรี!J126"")"),0)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IFERROR(__xludf.DUMMYFUNCTION("IMPORTRANGE(""https://docs.google.com/spreadsheets/d/1SX6NBoVAgQJ6U1MVXOaj8PK2l7WJ3RER9xtqwdhxkhw/edit?usp=sharing"",""สระบุรี!J127"")"),0)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IFERROR(__xludf.DUMMYFUNCTION("IMPORTRANGE(""https://docs.google.com/spreadsheets/d/1SX6NBoVAgQJ6U1MVXOaj8PK2l7WJ3RER9xtqwdhxkhw/edit?usp=sharing"",""สระบุรี!J128"")"),0)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IFERROR(__xludf.DUMMYFUNCTION("IMPORTRANGE(""https://docs.google.com/spreadsheets/d/1SX6NBoVAgQJ6U1MVXOaj8PK2l7WJ3RER9xtqwdhxkhw/edit?usp=sharing"",""สระบุรี!I129"")"),0)</f>
        <v>0</v>
      </c>
      <c r="J204" s="304">
        <f ca="1">IFERROR(__xludf.DUMMYFUNCTION("IMPORTRANGE(""https://docs.google.com/spreadsheets/d/1SX6NBoVAgQJ6U1MVXOaj8PK2l7WJ3RER9xtqwdhxkhw/edit?usp=sharing"",""สระบุรี!J129"")"),0)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IFERROR(__xludf.DUMMYFUNCTION("IMPORTRANGE(""https://docs.google.com/spreadsheets/d/1SX6NBoVAgQJ6U1MVXOaj8PK2l7WJ3RER9xtqwdhxkhw/edit?usp=sharing"",""สระบุรี!J134"")"),0)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IFERROR(__xludf.DUMMYFUNCTION("IMPORTRANGE(""https://docs.google.com/spreadsheets/d/1SX6NBoVAgQJ6U1MVXOaj8PK2l7WJ3RER9xtqwdhxkhw/edit?usp=sharing"",""สระบุรี!J135"")"),0)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IFERROR(__xludf.DUMMYFUNCTION("IMPORTRANGE(""https://docs.google.com/spreadsheets/d/1SX6NBoVAgQJ6U1MVXOaj8PK2l7WJ3RER9xtqwdhxkhw/edit?usp=sharing"",""สระบุรี!J136"")"),0)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IFERROR(__xludf.DUMMYFUNCTION("IMPORTRANGE(""https://docs.google.com/spreadsheets/d/1SX6NBoVAgQJ6U1MVXOaj8PK2l7WJ3RER9xtqwdhxkhw/edit?usp=sharing"",""สระบุรี!J137"")"),0)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IFERROR(__xludf.DUMMYFUNCTION("IMPORTRANGE(""https://docs.google.com/spreadsheets/d/1SX6NBoVAgQJ6U1MVXOaj8PK2l7WJ3RER9xtqwdhxkhw/edit?usp=sharing"",""สระบุรี!I138"")"),0)</f>
        <v>0</v>
      </c>
      <c r="J213" s="218">
        <f ca="1">IFERROR(__xludf.DUMMYFUNCTION("IMPORTRANGE(""https://docs.google.com/spreadsheets/d/1SX6NBoVAgQJ6U1MVXOaj8PK2l7WJ3RER9xtqwdhxkhw/edit?usp=sharing"",""สระบุรี!J138"")"),0)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IFERROR(__xludf.DUMMYFUNCTION("IMPORTRANGE(""https://docs.google.com/spreadsheets/d/1SX6NBoVAgQJ6U1MVXOaj8PK2l7WJ3RER9xtqwdhxkhw/edit?usp=sharing"",""สระบุรี!I140"")"),0)</f>
        <v>0</v>
      </c>
      <c r="J215" s="218">
        <f ca="1">IFERROR(__xludf.DUMMYFUNCTION("IMPORTRANGE(""https://docs.google.com/spreadsheets/d/1SX6NBoVAgQJ6U1MVXOaj8PK2l7WJ3RER9xtqwdhxkhw/edit?usp=sharing"",""สระบุรี!J140"")"),0)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IFERROR(__xludf.DUMMYFUNCTION("IMPORTRANGE(""https://docs.google.com/spreadsheets/d/1SX6NBoVAgQJ6U1MVXOaj8PK2l7WJ3RER9xtqwdhxkhw/edit?usp=sharing"",""สระบุรี!I141"")"),0)</f>
        <v>0</v>
      </c>
      <c r="J216" s="218">
        <f ca="1">IFERROR(__xludf.DUMMYFUNCTION("IMPORTRANGE(""https://docs.google.com/spreadsheets/d/1SX6NBoVAgQJ6U1MVXOaj8PK2l7WJ3RER9xtqwdhxkhw/edit?usp=sharing"",""สระบุรี!J141"")"),0)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IFERROR(__xludf.DUMMYFUNCTION("IMPORTRANGE(""https://docs.google.com/spreadsheets/d/1SX6NBoVAgQJ6U1MVXOaj8PK2l7WJ3RER9xtqwdhxkhw/edit?usp=sharing"",""สระบุรี!J142"")"),0)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IFERROR(__xludf.DUMMYFUNCTION("IMPORTRANGE(""https://docs.google.com/spreadsheets/d/1SX6NBoVAgQJ6U1MVXOaj8PK2l7WJ3RER9xtqwdhxkhw/edit?usp=sharing"",""สระบุรี!J143"")"),0)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IFERROR(__xludf.DUMMYFUNCTION("IMPORTRANGE(""https://docs.google.com/spreadsheets/d/1SX6NBoVAgQJ6U1MVXOaj8PK2l7WJ3RER9xtqwdhxkhw/edit?usp=sharing"",""สระบุรี!I144"")"),14)</f>
        <v>14</v>
      </c>
      <c r="J219" s="291">
        <f ca="1">IFERROR(__xludf.DUMMYFUNCTION("IMPORTRANGE(""https://docs.google.com/spreadsheets/d/1SX6NBoVAgQJ6U1MVXOaj8PK2l7WJ3RER9xtqwdhxkhw/edit?usp=sharing"",""สระบุรี!J144"")"),14)</f>
        <v>14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20210</v>
      </c>
      <c r="M220" s="182">
        <f t="shared" ca="1" si="72"/>
        <v>20210</v>
      </c>
      <c r="N220" s="182">
        <f t="shared" ca="1" si="72"/>
        <v>19105</v>
      </c>
      <c r="O220" s="181">
        <f t="shared" ref="O220:O222" ca="1" si="73">IF(L220&gt;0,N220*100/L220,0)</f>
        <v>94.532409698169218</v>
      </c>
      <c r="P220" s="181">
        <f t="shared" ref="P220:P222" ca="1" si="74">IF(M220&gt;0,N220*100/M220,0)</f>
        <v>94.532409698169218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20210</v>
      </c>
      <c r="M222" s="187">
        <f t="shared" ca="1" si="76"/>
        <v>20210</v>
      </c>
      <c r="N222" s="187">
        <f t="shared" ca="1" si="76"/>
        <v>19105</v>
      </c>
      <c r="O222" s="186">
        <f t="shared" ca="1" si="73"/>
        <v>94.532409698169218</v>
      </c>
      <c r="P222" s="186">
        <f t="shared" ca="1" si="74"/>
        <v>94.532409698169218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20210</v>
      </c>
      <c r="M224" s="199">
        <f ca="1">IFERROR(__xludf.DUMMYFUNCTION("IMPORTRANGE(""https://docs.google.com/spreadsheets/d/1Yj_ptqi66GCucihVvJfMjLAmec39IyEx_6qawtMGysU/edit?usp=sharing"",""สบก!BS76"")"),20210)</f>
        <v>20210</v>
      </c>
      <c r="N224" s="199">
        <f ca="1">IFERROR(__xludf.DUMMYFUNCTION("IMPORTRANGE(""https://docs.google.com/spreadsheets/d/1Yj_ptqi66GCucihVvJfMjLAmec39IyEx_6qawtMGysU/edit?usp=sharing"",""สบก!BT76"")"),19105)</f>
        <v>19105</v>
      </c>
      <c r="O224" s="198">
        <f ca="1">IF(L224&gt;0,N224*100/L224,0)</f>
        <v>94.532409698169218</v>
      </c>
      <c r="P224" s="198">
        <f ca="1">IF(M224&gt;0,N224*100/M224,0)</f>
        <v>94.532409698169218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IFERROR(__xludf.DUMMYFUNCTION("IMPORTRANGE(""https://docs.google.com/spreadsheets/d/1Yj_ptqi66GCucihVvJfMjLAmec39IyEx_6qawtMGysU/edit?usp=sharing"",""สบก!BO76"")"),0)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IFERROR(__xludf.DUMMYFUNCTION("IMPORTRANGE(""https://docs.google.com/spreadsheets/d/1Yj_ptqi66GCucihVvJfMjLAmec39IyEx_6qawtMGysU/edit?usp=sharing"",""สบก!BP76"")"),20210)</f>
        <v>20210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IFERROR(__xludf.DUMMYFUNCTION("IMPORTRANGE(""https://docs.google.com/spreadsheets/d/1Yj_ptqi66GCucihVvJfMjLAmec39IyEx_6qawtMGysU/edit?usp=sharing"",""สบก!BQ76"")"),0)</f>
        <v>0</v>
      </c>
      <c r="M228" s="125"/>
      <c r="N228" s="115">
        <f ca="1">IFERROR(__xludf.DUMMYFUNCTION("IMPORTRANGE(""https://docs.google.com/spreadsheets/d/1Yj_ptqi66GCucihVvJfMjLAmec39IyEx_6qawtMGysU/edit?usp=sharing"",""สบก!BU76"")"),0)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IFERROR(__xludf.DUMMYFUNCTION("IMPORTRANGE(""https://docs.google.com/spreadsheets/d/1SX6NBoVAgQJ6U1MVXOaj8PK2l7WJ3RER9xtqwdhxkhw/edit?usp=sharing"",""สระบุรี!I149"")"),14)</f>
        <v>14</v>
      </c>
      <c r="J229" s="291">
        <f ca="1">IFERROR(__xludf.DUMMYFUNCTION("IMPORTRANGE(""https://docs.google.com/spreadsheets/d/1SX6NBoVAgQJ6U1MVXOaj8PK2l7WJ3RER9xtqwdhxkhw/edit?usp=sharing"",""สระบุรี!J149"")"),14)</f>
        <v>14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IFERROR(__xludf.DUMMYFUNCTION("IMPORTRANGE(""https://docs.google.com/spreadsheets/d/1SX6NBoVAgQJ6U1MVXOaj8PK2l7WJ3RER9xtqwdhxkhw/edit?usp=sharing"",""สระบุรี!J151"")"),0)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IFERROR(__xludf.DUMMYFUNCTION("IMPORTRANGE(""https://docs.google.com/spreadsheets/d/1SX6NBoVAgQJ6U1MVXOaj8PK2l7WJ3RER9xtqwdhxkhw/edit?usp=sharing"",""สระบุรี!J152"")"),0)</f>
        <v>0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IFERROR(__xludf.DUMMYFUNCTION("IMPORTRANGE(""https://docs.google.com/spreadsheets/d/1SX6NBoVAgQJ6U1MVXOaj8PK2l7WJ3RER9xtqwdhxkhw/edit?usp=sharing"",""สระบุรี!J153"")"),0)</f>
        <v>0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IFERROR(__xludf.DUMMYFUNCTION("IMPORTRANGE(""https://docs.google.com/spreadsheets/d/1SX6NBoVAgQJ6U1MVXOaj8PK2l7WJ3RER9xtqwdhxkhw/edit?usp=sharing"",""สระบุรี!J154"")"),0)</f>
        <v>0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IFERROR(__xludf.DUMMYFUNCTION("IMPORTRANGE(""https://docs.google.com/spreadsheets/d/1SX6NBoVAgQJ6U1MVXOaj8PK2l7WJ3RER9xtqwdhxkhw/edit?usp=sharing"",""สระบุรี!I155"")"),14)</f>
        <v>14</v>
      </c>
      <c r="J235" s="219">
        <f ca="1">IFERROR(__xludf.DUMMYFUNCTION("IMPORTRANGE(""https://docs.google.com/spreadsheets/d/1SX6NBoVAgQJ6U1MVXOaj8PK2l7WJ3RER9xtqwdhxkhw/edit?usp=sharing"",""สระบุรี!J155"")"),14)</f>
        <v>14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IFERROR(__xludf.DUMMYFUNCTION("IMPORTRANGE(""https://docs.google.com/spreadsheets/d/1SX6NBoVAgQJ6U1MVXOaj8PK2l7WJ3RER9xtqwdhxkhw/edit?usp=sharing"",""สระบุรี!J156"")"),0)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IFERROR(__xludf.DUMMYFUNCTION("IMPORTRANGE(""https://docs.google.com/spreadsheets/d/1SX6NBoVAgQJ6U1MVXOaj8PK2l7WJ3RER9xtqwdhxkhw/edit?usp=sharing"",""สระบุรี!J157"")"),0)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IFERROR(__xludf.DUMMYFUNCTION("IMPORTRANGE(""https://docs.google.com/spreadsheets/d/1SX6NBoVAgQJ6U1MVXOaj8PK2l7WJ3RER9xtqwdhxkhw/edit?usp=sharing"",""สระบุรี!I158"")"),0)</f>
        <v>0</v>
      </c>
      <c r="J238" s="291">
        <f ca="1">IFERROR(__xludf.DUMMYFUNCTION("IMPORTRANGE(""https://docs.google.com/spreadsheets/d/1SX6NBoVAgQJ6U1MVXOaj8PK2l7WJ3RER9xtqwdhxkhw/edit?usp=sharing"",""สระบุรี!J158"")"),0)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IFERROR(__xludf.DUMMYFUNCTION("IMPORTRANGE(""https://docs.google.com/spreadsheets/d/1SX6NBoVAgQJ6U1MVXOaj8PK2l7WJ3RER9xtqwdhxkhw/edit?usp=sharing"",""สระบุรี!J159"")"),"")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IFERROR(__xludf.DUMMYFUNCTION("IMPORTRANGE(""https://docs.google.com/spreadsheets/d/1SX6NBoVAgQJ6U1MVXOaj8PK2l7WJ3RER9xtqwdhxkhw/edit?usp=sharing"",""สระบุรี!J161"")"),0)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IFERROR(__xludf.DUMMYFUNCTION("IMPORTRANGE(""https://docs.google.com/spreadsheets/d/1SX6NBoVAgQJ6U1MVXOaj8PK2l7WJ3RER9xtqwdhxkhw/edit?usp=sharing"",""สระบุรี!J162"")"),0)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IFERROR(__xludf.DUMMYFUNCTION("IMPORTRANGE(""https://docs.google.com/spreadsheets/d/1SX6NBoVAgQJ6U1MVXOaj8PK2l7WJ3RER9xtqwdhxkhw/edit?usp=sharing"",""สระบุรี!J163"")"),0)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IFERROR(__xludf.DUMMYFUNCTION("IMPORTRANGE(""https://docs.google.com/spreadsheets/d/1SX6NBoVAgQJ6U1MVXOaj8PK2l7WJ3RER9xtqwdhxkhw/edit?usp=sharing"",""สระบุรี!I164"")"),0)</f>
        <v>0</v>
      </c>
      <c r="J244" s="218">
        <f ca="1">IFERROR(__xludf.DUMMYFUNCTION("IMPORTRANGE(""https://docs.google.com/spreadsheets/d/1SX6NBoVAgQJ6U1MVXOaj8PK2l7WJ3RER9xtqwdhxkhw/edit?usp=sharing"",""สระบุรี!J164"")"),0)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IFERROR(__xludf.DUMMYFUNCTION("IMPORTRANGE(""https://docs.google.com/spreadsheets/d/1SX6NBoVAgQJ6U1MVXOaj8PK2l7WJ3RER9xtqwdhxkhw/edit?usp=sharing"",""สระบุรี!J165"")"),0)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IFERROR(__xludf.DUMMYFUNCTION("IMPORTRANGE(""https://docs.google.com/spreadsheets/d/1SX6NBoVAgQJ6U1MVXOaj8PK2l7WJ3RER9xtqwdhxkhw/edit?usp=sharing"",""สระบุรี!J166"")"),0)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IFERROR(__xludf.DUMMYFUNCTION("IMPORTRANGE(""https://docs.google.com/spreadsheets/d/1SX6NBoVAgQJ6U1MVXOaj8PK2l7WJ3RER9xtqwdhxkhw/edit?usp=sharing"",""สระบุรี!I169"")"),20)</f>
        <v>20</v>
      </c>
      <c r="J249" s="335">
        <f ca="1">IFERROR(__xludf.DUMMYFUNCTION("IMPORTRANGE(""https://docs.google.com/spreadsheets/d/1SX6NBoVAgQJ6U1MVXOaj8PK2l7WJ3RER9xtqwdhxkhw/edit?usp=sharing"",""สระบุรี!J169"")"),20)</f>
        <v>20</v>
      </c>
      <c r="K249" s="336">
        <f ca="1">IF(I249&gt;0,J249*100/I249,0)</f>
        <v>100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181400</v>
      </c>
      <c r="M250" s="182">
        <f t="shared" ca="1" si="77"/>
        <v>92000</v>
      </c>
      <c r="N250" s="182">
        <f t="shared" ca="1" si="77"/>
        <v>33976</v>
      </c>
      <c r="O250" s="181">
        <f t="shared" ref="O250:O252" ca="1" si="78">IF(L250&gt;0,N250*100/L250,0)</f>
        <v>18.729878721058434</v>
      </c>
      <c r="P250" s="181">
        <f t="shared" ref="P250:P252" ca="1" si="79">IF(M250&gt;0,N250*100/M250,0)</f>
        <v>36.930434782608693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181400</v>
      </c>
      <c r="M252" s="187">
        <f t="shared" ca="1" si="81"/>
        <v>92000</v>
      </c>
      <c r="N252" s="187">
        <f t="shared" ca="1" si="81"/>
        <v>33976</v>
      </c>
      <c r="O252" s="186">
        <f t="shared" ca="1" si="78"/>
        <v>18.729878721058434</v>
      </c>
      <c r="P252" s="186">
        <f t="shared" ca="1" si="79"/>
        <v>36.930434782608693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181400</v>
      </c>
      <c r="M254" s="199">
        <f ca="1">IFERROR(__xludf.DUMMYFUNCTION("IMPORTRANGE(""https://docs.google.com/spreadsheets/d/1Yj_ptqi66GCucihVvJfMjLAmec39IyEx_6qawtMGysU/edit?usp=sharing"",""สบก!CB76"")"),92000)</f>
        <v>92000</v>
      </c>
      <c r="N254" s="199">
        <f ca="1">IFERROR(__xludf.DUMMYFUNCTION("IMPORTRANGE(""https://docs.google.com/spreadsheets/d/1Yj_ptqi66GCucihVvJfMjLAmec39IyEx_6qawtMGysU/edit?usp=sharing"",""สบก!CC76"")"),33976)</f>
        <v>33976</v>
      </c>
      <c r="O254" s="198">
        <f ca="1">IF(L254&gt;0,N254*100/L254,0)</f>
        <v>18.729878721058434</v>
      </c>
      <c r="P254" s="198">
        <f ca="1">IF(M254&gt;0,N254*100/M254,0)</f>
        <v>36.930434782608693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IFERROR(__xludf.DUMMYFUNCTION("IMPORTRANGE(""https://docs.google.com/spreadsheets/d/1Yj_ptqi66GCucihVvJfMjLAmec39IyEx_6qawtMGysU/edit?usp=sharing"",""สบก!BX76"")"),0)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IFERROR(__xludf.DUMMYFUNCTION("IMPORTRANGE(""https://docs.google.com/spreadsheets/d/1Yj_ptqi66GCucihVvJfMjLAmec39IyEx_6qawtMGysU/edit?usp=sharing"",""สบก!BY76"")"),181400)</f>
        <v>181400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IFERROR(__xludf.DUMMYFUNCTION("IMPORTRANGE(""https://docs.google.com/spreadsheets/d/1Yj_ptqi66GCucihVvJfMjLAmec39IyEx_6qawtMGysU/edit?usp=sharing"",""สบก!BZ76"")"),0)</f>
        <v>0</v>
      </c>
      <c r="M258" s="125"/>
      <c r="N258" s="115">
        <f ca="1">IFERROR(__xludf.DUMMYFUNCTION("IMPORTRANGE(""https://docs.google.com/spreadsheets/d/1Yj_ptqi66GCucihVvJfMjLAmec39IyEx_6qawtMGysU/edit?usp=sharing"",""สบก!CD76"")"),0)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IFERROR(__xludf.DUMMYFUNCTION("IMPORTRANGE(""https://docs.google.com/spreadsheets/d/1SX6NBoVAgQJ6U1MVXOaj8PK2l7WJ3RER9xtqwdhxkhw/edit?usp=sharing"",""สระบุรี!J175"")"),0)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IFERROR(__xludf.DUMMYFUNCTION("IMPORTRANGE(""https://docs.google.com/spreadsheets/d/1SX6NBoVAgQJ6U1MVXOaj8PK2l7WJ3RER9xtqwdhxkhw/edit?usp=sharing"",""สระบุรี!J176"")"),1)</f>
        <v>1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IFERROR(__xludf.DUMMYFUNCTION("IMPORTRANGE(""https://docs.google.com/spreadsheets/d/1SX6NBoVAgQJ6U1MVXOaj8PK2l7WJ3RER9xtqwdhxkhw/edit?usp=sharing"",""สระบุรี!J177"")"),1)</f>
        <v>1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IFERROR(__xludf.DUMMYFUNCTION("IMPORTRANGE(""https://docs.google.com/spreadsheets/d/1SX6NBoVAgQJ6U1MVXOaj8PK2l7WJ3RER9xtqwdhxkhw/edit?usp=sharing"",""สระบุรี!J178"")"),1)</f>
        <v>1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IFERROR(__xludf.DUMMYFUNCTION("IMPORTRANGE(""https://docs.google.com/spreadsheets/d/1SX6NBoVAgQJ6U1MVXOaj8PK2l7WJ3RER9xtqwdhxkhw/edit?usp=sharing"",""สระบุรี!I179"")"),1)</f>
        <v>1</v>
      </c>
      <c r="J264" s="219">
        <f ca="1">IFERROR(__xludf.DUMMYFUNCTION("IMPORTRANGE(""https://docs.google.com/spreadsheets/d/1SX6NBoVAgQJ6U1MVXOaj8PK2l7WJ3RER9xtqwdhxkhw/edit?usp=sharing"",""สระบุรี!J179"")"),1)</f>
        <v>1</v>
      </c>
      <c r="K264" s="195">
        <f t="shared" ref="K264:K267" ca="1" si="82">IF(I264&gt;0,J264*100/I264,0)</f>
        <v>100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IFERROR(__xludf.DUMMYFUNCTION("IMPORTRANGE(""https://docs.google.com/spreadsheets/d/1SX6NBoVAgQJ6U1MVXOaj8PK2l7WJ3RER9xtqwdhxkhw/edit?usp=sharing"",""สระบุรี!I180"")"),20)</f>
        <v>20</v>
      </c>
      <c r="J265" s="219">
        <f ca="1">IFERROR(__xludf.DUMMYFUNCTION("IMPORTRANGE(""https://docs.google.com/spreadsheets/d/1SX6NBoVAgQJ6U1MVXOaj8PK2l7WJ3RER9xtqwdhxkhw/edit?usp=sharing"",""สระบุรี!J180"")"),20)</f>
        <v>20</v>
      </c>
      <c r="K265" s="195">
        <f t="shared" ca="1" si="82"/>
        <v>100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IFERROR(__xludf.DUMMYFUNCTION("IMPORTRANGE(""https://docs.google.com/spreadsheets/d/1SX6NBoVAgQJ6U1MVXOaj8PK2l7WJ3RER9xtqwdhxkhw/edit?usp=sharing"",""สระบุรี!I181"")"),20)</f>
        <v>20</v>
      </c>
      <c r="J266" s="219">
        <f ca="1">IFERROR(__xludf.DUMMYFUNCTION("IMPORTRANGE(""https://docs.google.com/spreadsheets/d/1SX6NBoVAgQJ6U1MVXOaj8PK2l7WJ3RER9xtqwdhxkhw/edit?usp=sharing"",""สระบุรี!J181"")"),0)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IFERROR(__xludf.DUMMYFUNCTION("IMPORTRANGE(""https://docs.google.com/spreadsheets/d/1SX6NBoVAgQJ6U1MVXOaj8PK2l7WJ3RER9xtqwdhxkhw/edit?usp=sharing"",""สระบุรี!I182"")"),1)</f>
        <v>1</v>
      </c>
      <c r="J267" s="219">
        <f ca="1">IFERROR(__xludf.DUMMYFUNCTION("IMPORTRANGE(""https://docs.google.com/spreadsheets/d/1SX6NBoVAgQJ6U1MVXOaj8PK2l7WJ3RER9xtqwdhxkhw/edit?usp=sharing"",""สระบุรี!J182"")"),1)</f>
        <v>1</v>
      </c>
      <c r="K267" s="195">
        <f t="shared" ca="1" si="82"/>
        <v>100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IFERROR(__xludf.DUMMYFUNCTION("IMPORTRANGE(""https://docs.google.com/spreadsheets/d/1SX6NBoVAgQJ6U1MVXOaj8PK2l7WJ3RER9xtqwdhxkhw/edit?usp=sharing"",""สระบุรี!J183"")"),0)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IFERROR(__xludf.DUMMYFUNCTION("IMPORTRANGE(""https://docs.google.com/spreadsheets/d/1SX6NBoVAgQJ6U1MVXOaj8PK2l7WJ3RER9xtqwdhxkhw/edit?usp=sharing"",""สระบุรี!J184"")"),0)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IFERROR(__xludf.DUMMYFUNCTION("IMPORTRANGE(""https://docs.google.com/spreadsheets/d/1SX6NBoVAgQJ6U1MVXOaj8PK2l7WJ3RER9xtqwdhxkhw/edit?usp=sharing"",""สระบุรี!I185"")"),15)</f>
        <v>15</v>
      </c>
      <c r="J270" s="335">
        <f ca="1">IFERROR(__xludf.DUMMYFUNCTION("IMPORTRANGE(""https://docs.google.com/spreadsheets/d/1SX6NBoVAgQJ6U1MVXOaj8PK2l7WJ3RER9xtqwdhxkhw/edit?usp=sharing"",""สระบุรี!J185"")"),15)</f>
        <v>15</v>
      </c>
      <c r="K270" s="336">
        <f ca="1">IF(I270&gt;0,J270*100/I270,0)</f>
        <v>100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55200</v>
      </c>
      <c r="M271" s="182">
        <f t="shared" ca="1" si="83"/>
        <v>32250</v>
      </c>
      <c r="N271" s="182">
        <f t="shared" ca="1" si="83"/>
        <v>29290</v>
      </c>
      <c r="O271" s="181">
        <f t="shared" ref="O271:O273" ca="1" si="84">IF(L271&gt;0,N271*100/L271,0)</f>
        <v>53.061594202898547</v>
      </c>
      <c r="P271" s="181">
        <f t="shared" ref="P271:P273" ca="1" si="85">IF(M271&gt;0,N271*100/M271,0)</f>
        <v>90.821705426356587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55200</v>
      </c>
      <c r="M273" s="187">
        <f t="shared" ca="1" si="87"/>
        <v>32250</v>
      </c>
      <c r="N273" s="187">
        <f t="shared" ca="1" si="87"/>
        <v>29290</v>
      </c>
      <c r="O273" s="186">
        <f t="shared" ca="1" si="84"/>
        <v>53.061594202898547</v>
      </c>
      <c r="P273" s="186">
        <f t="shared" ca="1" si="85"/>
        <v>90.821705426356587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55200</v>
      </c>
      <c r="M275" s="199">
        <f ca="1">IFERROR(__xludf.DUMMYFUNCTION("IMPORTRANGE(""https://docs.google.com/spreadsheets/d/1Yj_ptqi66GCucihVvJfMjLAmec39IyEx_6qawtMGysU/edit?usp=sharing"",""สบก!CK76"")"),32250)</f>
        <v>32250</v>
      </c>
      <c r="N275" s="199">
        <f ca="1">IFERROR(__xludf.DUMMYFUNCTION("IMPORTRANGE(""https://docs.google.com/spreadsheets/d/1Yj_ptqi66GCucihVvJfMjLAmec39IyEx_6qawtMGysU/edit?usp=sharing"",""สบก!CL76"")"),29290)</f>
        <v>29290</v>
      </c>
      <c r="O275" s="198">
        <f ca="1">IF(L275&gt;0,N275*100/L275,0)</f>
        <v>53.061594202898547</v>
      </c>
      <c r="P275" s="198">
        <f ca="1">IF(M275&gt;0,N275*100/M275,0)</f>
        <v>90.821705426356587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IFERROR(__xludf.DUMMYFUNCTION("IMPORTRANGE(""https://docs.google.com/spreadsheets/d/1Yj_ptqi66GCucihVvJfMjLAmec39IyEx_6qawtMGysU/edit?usp=sharing"",""สบก!CG76"")"),0)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IFERROR(__xludf.DUMMYFUNCTION("IMPORTRANGE(""https://docs.google.com/spreadsheets/d/1Yj_ptqi66GCucihVvJfMjLAmec39IyEx_6qawtMGysU/edit?usp=sharing"",""สบก!CH76"")"),55200)</f>
        <v>55200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IFERROR(__xludf.DUMMYFUNCTION("IMPORTRANGE(""https://docs.google.com/spreadsheets/d/1Yj_ptqi66GCucihVvJfMjLAmec39IyEx_6qawtMGysU/edit?usp=sharing"",""สบก!CI76"")"),0)</f>
        <v>0</v>
      </c>
      <c r="M279" s="125"/>
      <c r="N279" s="115">
        <f ca="1">IFERROR(__xludf.DUMMYFUNCTION("IMPORTRANGE(""https://docs.google.com/spreadsheets/d/1Yj_ptqi66GCucihVvJfMjLAmec39IyEx_6qawtMGysU/edit?usp=sharing"",""สบก!CM76"")"),0)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IFERROR(__xludf.DUMMYFUNCTION("IMPORTRANGE(""https://docs.google.com/spreadsheets/d/1SX6NBoVAgQJ6U1MVXOaj8PK2l7WJ3RER9xtqwdhxkhw/edit?usp=sharing"",""สระบุรี!J191"")"),0)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IFERROR(__xludf.DUMMYFUNCTION("IMPORTRANGE(""https://docs.google.com/spreadsheets/d/1SX6NBoVAgQJ6U1MVXOaj8PK2l7WJ3RER9xtqwdhxkhw/edit?usp=sharing"",""สระบุรี!J192"")"),1)</f>
        <v>1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IFERROR(__xludf.DUMMYFUNCTION("IMPORTRANGE(""https://docs.google.com/spreadsheets/d/1SX6NBoVAgQJ6U1MVXOaj8PK2l7WJ3RER9xtqwdhxkhw/edit?usp=sharing"",""สระบุรี!J193"")"),1)</f>
        <v>1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IFERROR(__xludf.DUMMYFUNCTION("IMPORTRANGE(""https://docs.google.com/spreadsheets/d/1SX6NBoVAgQJ6U1MVXOaj8PK2l7WJ3RER9xtqwdhxkhw/edit?usp=sharing"",""สระบุรี!J194"")"),1)</f>
        <v>1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IFERROR(__xludf.DUMMYFUNCTION("IMPORTRANGE(""https://docs.google.com/spreadsheets/d/1SX6NBoVAgQJ6U1MVXOaj8PK2l7WJ3RER9xtqwdhxkhw/edit?usp=sharing"",""สระบุรี!I195"")"),15)</f>
        <v>15</v>
      </c>
      <c r="J285" s="219">
        <f ca="1">IFERROR(__xludf.DUMMYFUNCTION("IMPORTRANGE(""https://docs.google.com/spreadsheets/d/1SX6NBoVAgQJ6U1MVXOaj8PK2l7WJ3RER9xtqwdhxkhw/edit?usp=sharing"",""สระบุรี!J195"")"),15)</f>
        <v>15</v>
      </c>
      <c r="K285" s="195">
        <f ca="1">IF(I285&gt;0,J285*100/I285,0)</f>
        <v>100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IFERROR(__xludf.DUMMYFUNCTION("IMPORTRANGE(""https://docs.google.com/spreadsheets/d/1SX6NBoVAgQJ6U1MVXOaj8PK2l7WJ3RER9xtqwdhxkhw/edit?usp=sharing"",""สระบุรี!J196"")"),0)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IFERROR(__xludf.DUMMYFUNCTION("IMPORTRANGE(""https://docs.google.com/spreadsheets/d/1SX6NBoVAgQJ6U1MVXOaj8PK2l7WJ3RER9xtqwdhxkhw/edit?usp=sharing"",""สระบุรี!J197"")"),0)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IFERROR(__xludf.DUMMYFUNCTION("IMPORTRANGE(""https://docs.google.com/spreadsheets/d/1SX6NBoVAgQJ6U1MVXOaj8PK2l7WJ3RER9xtqwdhxkhw/edit?usp=sharing"",""สระบุรี!I199"")"),0)</f>
        <v>0</v>
      </c>
      <c r="J289" s="335">
        <f ca="1">IFERROR(__xludf.DUMMYFUNCTION("IMPORTRANGE(""https://docs.google.com/spreadsheets/d/1SX6NBoVAgQJ6U1MVXOaj8PK2l7WJ3RER9xtqwdhxkhw/edit?usp=sharing"",""สระบุรี!J199"")"),0)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9">
        <f ca="1">IFERROR(__xludf.DUMMYFUNCTION("IMPORTRANGE(""https://docs.google.com/spreadsheets/d/1Yj_ptqi66GCucihVvJfMjLAmec39IyEx_6qawtMGysU/edit?usp=sharing"",""สบก!CT76"")"),0)</f>
        <v>0</v>
      </c>
      <c r="N294" s="199">
        <f ca="1">IFERROR(__xludf.DUMMYFUNCTION("IMPORTRANGE(""https://docs.google.com/spreadsheets/d/1Yj_ptqi66GCucihVvJfMjLAmec39IyEx_6qawtMGysU/edit?usp=sharing"",""สบก!CU76"")"),0)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IFERROR(__xludf.DUMMYFUNCTION("IMPORTRANGE(""https://docs.google.com/spreadsheets/d/1Yj_ptqi66GCucihVvJfMjLAmec39IyEx_6qawtMGysU/edit?usp=sharing"",""สบก!CP76"")"),0)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IFERROR(__xludf.DUMMYFUNCTION("IMPORTRANGE(""https://docs.google.com/spreadsheets/d/1Yj_ptqi66GCucihVvJfMjLAmec39IyEx_6qawtMGysU/edit?usp=sharing"",""สบก!CQ76"")"),0)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IFERROR(__xludf.DUMMYFUNCTION("IMPORTRANGE(""https://docs.google.com/spreadsheets/d/1Yj_ptqi66GCucihVvJfMjLAmec39IyEx_6qawtMGysU/edit?usp=sharing"",""สบก!CR76"")"),0)</f>
        <v>0</v>
      </c>
      <c r="M298" s="125"/>
      <c r="N298" s="115">
        <f ca="1">IFERROR(__xludf.DUMMYFUNCTION("IMPORTRANGE(""https://docs.google.com/spreadsheets/d/1Yj_ptqi66GCucihVvJfMjLAmec39IyEx_6qawtMGysU/edit?usp=sharing"",""สบก!CV76"")"),0)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IFERROR(__xludf.DUMMYFUNCTION("IMPORTRANGE(""https://docs.google.com/spreadsheets/d/1SX6NBoVAgQJ6U1MVXOaj8PK2l7WJ3RER9xtqwdhxkhw/edit?usp=sharing"",""สระบุรี!J205"")"),0)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IFERROR(__xludf.DUMMYFUNCTION("IMPORTRANGE(""https://docs.google.com/spreadsheets/d/1SX6NBoVAgQJ6U1MVXOaj8PK2l7WJ3RER9xtqwdhxkhw/edit?usp=sharing"",""สระบุรี!J206"")"),0)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IFERROR(__xludf.DUMMYFUNCTION("IMPORTRANGE(""https://docs.google.com/spreadsheets/d/1SX6NBoVAgQJ6U1MVXOaj8PK2l7WJ3RER9xtqwdhxkhw/edit?usp=sharing"",""สระบุรี!J207"")"),0)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IFERROR(__xludf.DUMMYFUNCTION("IMPORTRANGE(""https://docs.google.com/spreadsheets/d/1SX6NBoVAgQJ6U1MVXOaj8PK2l7WJ3RER9xtqwdhxkhw/edit?usp=sharing"",""สระบุรี!J208"")"),0)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IFERROR(__xludf.DUMMYFUNCTION("IMPORTRANGE(""https://docs.google.com/spreadsheets/d/1SX6NBoVAgQJ6U1MVXOaj8PK2l7WJ3RER9xtqwdhxkhw/edit?usp=sharing"",""สระบุรี!I209"")"),0)</f>
        <v>0</v>
      </c>
      <c r="J304" s="218">
        <f ca="1">IFERROR(__xludf.DUMMYFUNCTION("IMPORTRANGE(""https://docs.google.com/spreadsheets/d/1SX6NBoVAgQJ6U1MVXOaj8PK2l7WJ3RER9xtqwdhxkhw/edit?usp=sharing"",""สระบุรี!J209"")"),0)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IFERROR(__xludf.DUMMYFUNCTION("IMPORTRANGE(""https://docs.google.com/spreadsheets/d/1SX6NBoVAgQJ6U1MVXOaj8PK2l7WJ3RER9xtqwdhxkhw/edit?usp=sharing"",""สระบุรี!I211"")"),0)</f>
        <v>0</v>
      </c>
      <c r="J306" s="218">
        <f ca="1">IFERROR(__xludf.DUMMYFUNCTION("IMPORTRANGE(""https://docs.google.com/spreadsheets/d/1SX6NBoVAgQJ6U1MVXOaj8PK2l7WJ3RER9xtqwdhxkhw/edit?usp=sharing"",""สระบุรี!J211"")"),0)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IFERROR(__xludf.DUMMYFUNCTION("IMPORTRANGE(""https://docs.google.com/spreadsheets/d/1SX6NBoVAgQJ6U1MVXOaj8PK2l7WJ3RER9xtqwdhxkhw/edit?usp=sharing"",""สระบุรี!J212"")"),0)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IFERROR(__xludf.DUMMYFUNCTION("IMPORTRANGE(""https://docs.google.com/spreadsheets/d/1SX6NBoVAgQJ6U1MVXOaj8PK2l7WJ3RER9xtqwdhxkhw/edit?usp=sharing"",""สระบุรี!J213"")"),0)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IFERROR(__xludf.DUMMYFUNCTION("IMPORTRANGE(""https://docs.google.com/spreadsheets/d/1SX6NBoVAgQJ6U1MVXOaj8PK2l7WJ3RER9xtqwdhxkhw/edit?usp=sharing"",""สระบุรี!I214"")"),0)</f>
        <v>0</v>
      </c>
      <c r="J309" s="352">
        <f ca="1">IFERROR(__xludf.DUMMYFUNCTION("IMPORTRANGE(""https://docs.google.com/spreadsheets/d/1SX6NBoVAgQJ6U1MVXOaj8PK2l7WJ3RER9xtqwdhxkhw/edit?usp=sharing"",""สระบุรี!J214"")"),0)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9">
        <f ca="1">IFERROR(__xludf.DUMMYFUNCTION("IMPORTRANGE(""https://docs.google.com/spreadsheets/d/1Yj_ptqi66GCucihVvJfMjLAmec39IyEx_6qawtMGysU/edit?usp=sharing"",""สบก!DC76"")"),0)</f>
        <v>0</v>
      </c>
      <c r="N314" s="199">
        <f ca="1">IFERROR(__xludf.DUMMYFUNCTION("IMPORTRANGE(""https://docs.google.com/spreadsheets/d/1Yj_ptqi66GCucihVvJfMjLAmec39IyEx_6qawtMGysU/edit?usp=sharing"",""สบก!DD76"")"),0)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IFERROR(__xludf.DUMMYFUNCTION("IMPORTRANGE(""https://docs.google.com/spreadsheets/d/1Yj_ptqi66GCucihVvJfMjLAmec39IyEx_6qawtMGysU/edit?usp=sharing"",""สบก!CY76"")"),0)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IFERROR(__xludf.DUMMYFUNCTION("IMPORTRANGE(""https://docs.google.com/spreadsheets/d/1Yj_ptqi66GCucihVvJfMjLAmec39IyEx_6qawtMGysU/edit?usp=sharing"",""สบก!CZ76"")"),0)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IFERROR(__xludf.DUMMYFUNCTION("IMPORTRANGE(""https://docs.google.com/spreadsheets/d/1Yj_ptqi66GCucihVvJfMjLAmec39IyEx_6qawtMGysU/edit?usp=sharing"",""สบก!DA76"")"),0)</f>
        <v>0</v>
      </c>
      <c r="M318" s="125"/>
      <c r="N318" s="115">
        <f ca="1">IFERROR(__xludf.DUMMYFUNCTION("IMPORTRANGE(""https://docs.google.com/spreadsheets/d/1Yj_ptqi66GCucihVvJfMjLAmec39IyEx_6qawtMGysU/edit?usp=sharing"",""สบก!DE76"")"),0)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IFERROR(__xludf.DUMMYFUNCTION("IMPORTRANGE(""https://docs.google.com/spreadsheets/d/1SX6NBoVAgQJ6U1MVXOaj8PK2l7WJ3RER9xtqwdhxkhw/edit?usp=sharing"",""สระบุรี!J220"")"),0)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IFERROR(__xludf.DUMMYFUNCTION("IMPORTRANGE(""https://docs.google.com/spreadsheets/d/1SX6NBoVAgQJ6U1MVXOaj8PK2l7WJ3RER9xtqwdhxkhw/edit?usp=sharing"",""สระบุรี!J221"")"),0)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IFERROR(__xludf.DUMMYFUNCTION("IMPORTRANGE(""https://docs.google.com/spreadsheets/d/1SX6NBoVAgQJ6U1MVXOaj8PK2l7WJ3RER9xtqwdhxkhw/edit?usp=sharing"",""สระบุรี!J222"")"),0)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IFERROR(__xludf.DUMMYFUNCTION("IMPORTRANGE(""https://docs.google.com/spreadsheets/d/1SX6NBoVAgQJ6U1MVXOaj8PK2l7WJ3RER9xtqwdhxkhw/edit?usp=sharing"",""สระบุรี!J223"")"),0)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IFERROR(__xludf.DUMMYFUNCTION("IMPORTRANGE(""https://docs.google.com/spreadsheets/d/1SX6NBoVAgQJ6U1MVXOaj8PK2l7WJ3RER9xtqwdhxkhw/edit?usp=sharing"",""สระบุรี!I224"")"),0)</f>
        <v>0</v>
      </c>
      <c r="J324" s="218">
        <f ca="1">IFERROR(__xludf.DUMMYFUNCTION("IMPORTRANGE(""https://docs.google.com/spreadsheets/d/1SX6NBoVAgQJ6U1MVXOaj8PK2l7WJ3RER9xtqwdhxkhw/edit?usp=sharing"",""สระบุรี!J224"")"),0)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IFERROR(__xludf.DUMMYFUNCTION("IMPORTRANGE(""https://docs.google.com/spreadsheets/d/1SX6NBoVAgQJ6U1MVXOaj8PK2l7WJ3RER9xtqwdhxkhw/edit?usp=sharing"",""สระบุรี!J225"")"),0)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IFERROR(__xludf.DUMMYFUNCTION("IMPORTRANGE(""https://docs.google.com/spreadsheets/d/1SX6NBoVAgQJ6U1MVXOaj8PK2l7WJ3RER9xtqwdhxkhw/edit?usp=sharing"",""สระบุรี!J226"")"),0)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IFERROR(__xludf.DUMMYFUNCTION("IMPORTRANGE(""https://docs.google.com/spreadsheets/d/1SX6NBoVAgQJ6U1MVXOaj8PK2l7WJ3RER9xtqwdhxkhw/edit?usp=sharing"",""สระบุรี!I228"")"),150)</f>
        <v>150</v>
      </c>
      <c r="J328" s="357">
        <f ca="1">IFERROR(__xludf.DUMMYFUNCTION("IMPORTRANGE(""https://docs.google.com/spreadsheets/d/1SX6NBoVAgQJ6U1MVXOaj8PK2l7WJ3RER9xtqwdhxkhw/edit?usp=sharing"",""สระบุรี!J228"")"),21)</f>
        <v>21</v>
      </c>
      <c r="K328" s="336">
        <f ca="1">IF(I328&gt;0,J328*100/I328,0)</f>
        <v>14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843220</v>
      </c>
      <c r="M329" s="182">
        <f t="shared" ca="1" si="98"/>
        <v>431570</v>
      </c>
      <c r="N329" s="182">
        <f t="shared" ca="1" si="98"/>
        <v>236319</v>
      </c>
      <c r="O329" s="181">
        <f t="shared" ref="O329:O331" ca="1" si="99">IF(L329&gt;0,N329*100/L329,0)</f>
        <v>28.025782120917434</v>
      </c>
      <c r="P329" s="181">
        <f t="shared" ref="P329:P331" ca="1" si="100">IF(M329&gt;0,N329*100/M329,0)</f>
        <v>54.757976689760639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843220</v>
      </c>
      <c r="M331" s="187">
        <f t="shared" ca="1" si="102"/>
        <v>431570</v>
      </c>
      <c r="N331" s="187">
        <f t="shared" ca="1" si="102"/>
        <v>236319</v>
      </c>
      <c r="O331" s="186">
        <f t="shared" ca="1" si="99"/>
        <v>28.025782120917434</v>
      </c>
      <c r="P331" s="186">
        <f t="shared" ca="1" si="100"/>
        <v>54.757976689760639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811220</v>
      </c>
      <c r="M333" s="199">
        <f ca="1">IFERROR(__xludf.DUMMYFUNCTION("IMPORTRANGE(""https://docs.google.com/spreadsheets/d/1Yj_ptqi66GCucihVvJfMjLAmec39IyEx_6qawtMGysU/edit?usp=sharing"",""สบก!DL76"")"),431570)</f>
        <v>431570</v>
      </c>
      <c r="N333" s="199">
        <f ca="1">IFERROR(__xludf.DUMMYFUNCTION("IMPORTRANGE(""https://docs.google.com/spreadsheets/d/1Yj_ptqi66GCucihVvJfMjLAmec39IyEx_6qawtMGysU/edit?usp=sharing"",""สบก!DM76"")"),204319)</f>
        <v>204319</v>
      </c>
      <c r="O333" s="198">
        <f ca="1">IF(L333&gt;0,N333*100/L333,0)</f>
        <v>25.186632479475357</v>
      </c>
      <c r="P333" s="198">
        <f ca="1">IF(M333&gt;0,N333*100/M333,0)</f>
        <v>47.343188822207289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IFERROR(__xludf.DUMMYFUNCTION("IMPORTRANGE(""https://docs.google.com/spreadsheets/d/1Yj_ptqi66GCucihVvJfMjLAmec39IyEx_6qawtMGysU/edit?usp=sharing"",""สบก!DH76"")"),471600)</f>
        <v>471600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IFERROR(__xludf.DUMMYFUNCTION("IMPORTRANGE(""https://docs.google.com/spreadsheets/d/1Yj_ptqi66GCucihVvJfMjLAmec39IyEx_6qawtMGysU/edit?usp=sharing"",""สบก!DI76"")"),339620)</f>
        <v>339620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IFERROR(__xludf.DUMMYFUNCTION("IMPORTRANGE(""https://docs.google.com/spreadsheets/d/1Yj_ptqi66GCucihVvJfMjLAmec39IyEx_6qawtMGysU/edit?usp=sharing"",""สบก!DJ76"")"),32000)</f>
        <v>32000</v>
      </c>
      <c r="M337" s="125"/>
      <c r="N337" s="115">
        <f ca="1">IFERROR(__xludf.DUMMYFUNCTION("IMPORTRANGE(""https://docs.google.com/spreadsheets/d/1Yj_ptqi66GCucihVvJfMjLAmec39IyEx_6qawtMGysU/edit?usp=sharing"",""สบก!DN76"")"),32000)</f>
        <v>32000</v>
      </c>
      <c r="O337" s="125">
        <f ca="1">IF(L337&gt;0,N337*100/L337,0)</f>
        <v>100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IFERROR(__xludf.DUMMYFUNCTION("IMPORTRANGE(""https://docs.google.com/spreadsheets/d/1SX6NBoVAgQJ6U1MVXOaj8PK2l7WJ3RER9xtqwdhxkhw/edit?usp=sharing"",""สระบุรี!I234"")"),0)</f>
        <v>0</v>
      </c>
      <c r="J339" s="218">
        <f ca="1">IFERROR(__xludf.DUMMYFUNCTION("IMPORTRANGE(""https://docs.google.com/spreadsheets/d/1SX6NBoVAgQJ6U1MVXOaj8PK2l7WJ3RER9xtqwdhxkhw/edit?usp=sharing"",""สระบุรี!J234"")"),0)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IFERROR(__xludf.DUMMYFUNCTION("IMPORTRANGE(""https://docs.google.com/spreadsheets/d/1SX6NBoVAgQJ6U1MVXOaj8PK2l7WJ3RER9xtqwdhxkhw/edit?usp=sharing"",""สระบุรี!I235"")"),1640)</f>
        <v>1640</v>
      </c>
      <c r="J340" s="218">
        <f ca="1">IFERROR(__xludf.DUMMYFUNCTION("IMPORTRANGE(""https://docs.google.com/spreadsheets/d/1SX6NBoVAgQJ6U1MVXOaj8PK2l7WJ3RER9xtqwdhxkhw/edit?usp=sharing"",""สระบุรี!J235"")"),0)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IFERROR(__xludf.DUMMYFUNCTION("IMPORTRANGE(""https://docs.google.com/spreadsheets/d/1SX6NBoVAgQJ6U1MVXOaj8PK2l7WJ3RER9xtqwdhxkhw/edit?usp=sharing"",""สระบุรี!I236"")"),150)</f>
        <v>150</v>
      </c>
      <c r="J341" s="218">
        <f ca="1">IFERROR(__xludf.DUMMYFUNCTION("IMPORTRANGE(""https://docs.google.com/spreadsheets/d/1SX6NBoVAgQJ6U1MVXOaj8PK2l7WJ3RER9xtqwdhxkhw/edit?usp=sharing"",""สระบุรี!J236"")"),22)</f>
        <v>22</v>
      </c>
      <c r="K341" s="360">
        <f t="shared" ca="1" si="103"/>
        <v>14.666666666666666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IFERROR(__xludf.DUMMYFUNCTION("IMPORTRANGE(""https://docs.google.com/spreadsheets/d/1SX6NBoVAgQJ6U1MVXOaj8PK2l7WJ3RER9xtqwdhxkhw/edit?usp=sharing"",""สระบุรี!I237"")"),0)</f>
        <v>0</v>
      </c>
      <c r="J342" s="218">
        <f ca="1">IFERROR(__xludf.DUMMYFUNCTION("IMPORTRANGE(""https://docs.google.com/spreadsheets/d/1SX6NBoVAgQJ6U1MVXOaj8PK2l7WJ3RER9xtqwdhxkhw/edit?usp=sharing"",""สระบุรี!J237"")"),413.84)</f>
        <v>413.84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IFERROR(__xludf.DUMMYFUNCTION("IMPORTRANGE(""https://docs.google.com/spreadsheets/d/1SX6NBoVAgQJ6U1MVXOaj8PK2l7WJ3RER9xtqwdhxkhw/edit?usp=sharing"",""สระบุรี!I238"")"),150)</f>
        <v>150</v>
      </c>
      <c r="J343" s="218">
        <f ca="1">IFERROR(__xludf.DUMMYFUNCTION("IMPORTRANGE(""https://docs.google.com/spreadsheets/d/1SX6NBoVAgQJ6U1MVXOaj8PK2l7WJ3RER9xtqwdhxkhw/edit?usp=sharing"",""สระบุรี!J238"")"),0)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IFERROR(__xludf.DUMMYFUNCTION("IMPORTRANGE(""https://docs.google.com/spreadsheets/d/1SX6NBoVAgQJ6U1MVXOaj8PK2l7WJ3RER9xtqwdhxkhw/edit?usp=sharing"",""สระบุรี!I239"")"),0)</f>
        <v>0</v>
      </c>
      <c r="J344" s="218">
        <f ca="1">IFERROR(__xludf.DUMMYFUNCTION("IMPORTRANGE(""https://docs.google.com/spreadsheets/d/1SX6NBoVAgQJ6U1MVXOaj8PK2l7WJ3RER9xtqwdhxkhw/edit?usp=sharing"",""สระบุรี!J239"")"),0)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IFERROR(__xludf.DUMMYFUNCTION("IMPORTRANGE(""https://docs.google.com/spreadsheets/d/1SX6NBoVAgQJ6U1MVXOaj8PK2l7WJ3RER9xtqwdhxkhw/edit?usp=sharing"",""สระบุรี!I240"")"),150)</f>
        <v>150</v>
      </c>
      <c r="J345" s="218">
        <f ca="1">IFERROR(__xludf.DUMMYFUNCTION("IMPORTRANGE(""https://docs.google.com/spreadsheets/d/1SX6NBoVAgQJ6U1MVXOaj8PK2l7WJ3RER9xtqwdhxkhw/edit?usp=sharing"",""สระบุรี!J240"")"),21)</f>
        <v>21</v>
      </c>
      <c r="K345" s="360">
        <f t="shared" ca="1" si="103"/>
        <v>14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IFERROR(__xludf.DUMMYFUNCTION("IMPORTRANGE(""https://docs.google.com/spreadsheets/d/1SX6NBoVAgQJ6U1MVXOaj8PK2l7WJ3RER9xtqwdhxkhw/edit?usp=sharing"",""สระบุรี!I241"")"),0)</f>
        <v>0</v>
      </c>
      <c r="J346" s="218">
        <f ca="1">IFERROR(__xludf.DUMMYFUNCTION("IMPORTRANGE(""https://docs.google.com/spreadsheets/d/1SX6NBoVAgQJ6U1MVXOaj8PK2l7WJ3RER9xtqwdhxkhw/edit?usp=sharing"",""สระบุรี!J241"")"),409.9)</f>
        <v>409.9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IFERROR(__xludf.DUMMYFUNCTION("IMPORTRANGE(""https://docs.google.com/spreadsheets/d/1SX6NBoVAgQJ6U1MVXOaj8PK2l7WJ3RER9xtqwdhxkhw/edit?usp=sharing"",""สระบุรี!L242"")"),1313814)</f>
        <v>1313814</v>
      </c>
      <c r="M347" s="374"/>
      <c r="N347" s="374">
        <f ca="1">IFERROR(__xludf.DUMMYFUNCTION("IMPORTRANGE(""https://docs.google.com/spreadsheets/d/1SX6NBoVAgQJ6U1MVXOaj8PK2l7WJ3RER9xtqwdhxkhw/edit?usp=sharing"",""สระบุรี!M242"")"),47900)</f>
        <v>47900</v>
      </c>
      <c r="O347" s="374">
        <f ca="1">+IF(L347&gt;0,N347*100/L347,0)</f>
        <v>3.6458737690418888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IFERROR(__xludf.DUMMYFUNCTION("IMPORTRANGE(""https://docs.google.com/spreadsheets/d/1SX6NBoVAgQJ6U1MVXOaj8PK2l7WJ3RER9xtqwdhxkhw/edit?usp=sharing"",""สระบุรี!I244"")"),60)</f>
        <v>60</v>
      </c>
      <c r="J349" s="387">
        <f ca="1">IFERROR(__xludf.DUMMYFUNCTION("IMPORTRANGE(""https://docs.google.com/spreadsheets/d/1SX6NBoVAgQJ6U1MVXOaj8PK2l7WJ3RER9xtqwdhxkhw/edit?usp=sharing"",""สระบุรี!J244"")"),0)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IFERROR(__xludf.DUMMYFUNCTION("IMPORTRANGE(""https://docs.google.com/spreadsheets/d/1SX6NBoVAgQJ6U1MVXOaj8PK2l7WJ3RER9xtqwdhxkhw/edit?usp=sharing"",""สระบุรี!L244"")"),93120)</f>
        <v>93120</v>
      </c>
      <c r="M349" s="389"/>
      <c r="N349" s="389">
        <f ca="1">IFERROR(__xludf.DUMMYFUNCTION("IMPORTRANGE(""https://docs.google.com/spreadsheets/d/1SX6NBoVAgQJ6U1MVXOaj8PK2l7WJ3RER9xtqwdhxkhw/edit?usp=sharing"",""สระบุรี!M244"")"),0)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IFERROR(__xludf.DUMMYFUNCTION("IMPORTRANGE(""https://docs.google.com/spreadsheets/d/1SX6NBoVAgQJ6U1MVXOaj8PK2l7WJ3RER9xtqwdhxkhw/edit?usp=sharing"",""สระบุรี!I245"")"),20)</f>
        <v>20</v>
      </c>
      <c r="J350" s="387">
        <f ca="1">IFERROR(__xludf.DUMMYFUNCTION("IMPORTRANGE(""https://docs.google.com/spreadsheets/d/1SX6NBoVAgQJ6U1MVXOaj8PK2l7WJ3RER9xtqwdhxkhw/edit?usp=sharing"",""สระบุรี!J245"")"),0)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IFERROR(__xludf.DUMMYFUNCTION("IMPORTRANGE(""https://docs.google.com/spreadsheets/d/1SX6NBoVAgQJ6U1MVXOaj8PK2l7WJ3RER9xtqwdhxkhw/edit?usp=sharing"",""สระบุรี!L246"")"),0)</f>
        <v>0</v>
      </c>
      <c r="M351" s="196"/>
      <c r="N351" s="196">
        <f ca="1">IFERROR(__xludf.DUMMYFUNCTION("IMPORTRANGE(""https://docs.google.com/spreadsheets/d/1SX6NBoVAgQJ6U1MVXOaj8PK2l7WJ3RER9xtqwdhxkhw/edit?usp=sharing"",""สระบุรี!M246"")"),0)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IFERROR(__xludf.DUMMYFUNCTION("IMPORTRANGE(""https://docs.google.com/spreadsheets/d/1SX6NBoVAgQJ6U1MVXOaj8PK2l7WJ3RER9xtqwdhxkhw/edit?usp=sharing"",""สระบุรี!L247"")"),93120)</f>
        <v>93120</v>
      </c>
      <c r="M352" s="196"/>
      <c r="N352" s="196">
        <f ca="1">IFERROR(__xludf.DUMMYFUNCTION("IMPORTRANGE(""https://docs.google.com/spreadsheets/d/1SX6NBoVAgQJ6U1MVXOaj8PK2l7WJ3RER9xtqwdhxkhw/edit?usp=sharing"",""สระบุรี!M247"")"),0)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IFERROR(__xludf.DUMMYFUNCTION("IMPORTRANGE(""https://docs.google.com/spreadsheets/d/1SX6NBoVAgQJ6U1MVXOaj8PK2l7WJ3RER9xtqwdhxkhw/edit?usp=sharing"",""สระบุรี!L248"")"),0)</f>
        <v>0</v>
      </c>
      <c r="M353" s="198"/>
      <c r="N353" s="198">
        <f ca="1">IFERROR(__xludf.DUMMYFUNCTION("IMPORTRANGE(""https://docs.google.com/spreadsheets/d/1SX6NBoVAgQJ6U1MVXOaj8PK2l7WJ3RER9xtqwdhxkhw/edit?usp=sharing"",""สระบุรี!M248"")"),0)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IFERROR(__xludf.DUMMYFUNCTION("IMPORTRANGE(""https://docs.google.com/spreadsheets/d/1SX6NBoVAgQJ6U1MVXOaj8PK2l7WJ3RER9xtqwdhxkhw/edit?usp=sharing"",""สระบุรี!L249"")"),93120)</f>
        <v>93120</v>
      </c>
      <c r="M354" s="198"/>
      <c r="N354" s="198">
        <f ca="1">IFERROR(__xludf.DUMMYFUNCTION("IMPORTRANGE(""https://docs.google.com/spreadsheets/d/1SX6NBoVAgQJ6U1MVXOaj8PK2l7WJ3RER9xtqwdhxkhw/edit?usp=sharing"",""สระบุรี!M249"")"),0)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IFERROR(__xludf.DUMMYFUNCTION("IMPORTRANGE(""https://docs.google.com/spreadsheets/d/1SX6NBoVAgQJ6U1MVXOaj8PK2l7WJ3RER9xtqwdhxkhw/edit?usp=sharing"",""สระบุรี!M250"")"),0)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IFERROR(__xludf.DUMMYFUNCTION("IMPORTRANGE(""https://docs.google.com/spreadsheets/d/1SX6NBoVAgQJ6U1MVXOaj8PK2l7WJ3RER9xtqwdhxkhw/edit?usp=sharing"",""สระบุรี!M251"")"),0)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IFERROR(__xludf.DUMMYFUNCTION("IMPORTRANGE(""https://docs.google.com/spreadsheets/d/1SX6NBoVAgQJ6U1MVXOaj8PK2l7WJ3RER9xtqwdhxkhw/edit?usp=sharing"",""สระบุรี!M252"")"),0)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IFERROR(__xludf.DUMMYFUNCTION("IMPORTRANGE(""https://docs.google.com/spreadsheets/d/1SX6NBoVAgQJ6U1MVXOaj8PK2l7WJ3RER9xtqwdhxkhw/edit?usp=sharing"",""สระบุรี!M253"")"),0)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IFERROR(__xludf.DUMMYFUNCTION("IMPORTRANGE(""https://docs.google.com/spreadsheets/d/1SX6NBoVAgQJ6U1MVXOaj8PK2l7WJ3RER9xtqwdhxkhw/edit?usp=sharing"",""สระบุรี!J255"")"),0)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IFERROR(__xludf.DUMMYFUNCTION("IMPORTRANGE(""https://docs.google.com/spreadsheets/d/1SX6NBoVAgQJ6U1MVXOaj8PK2l7WJ3RER9xtqwdhxkhw/edit?usp=sharing"",""สระบุรี!J256"")"),0)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IFERROR(__xludf.DUMMYFUNCTION("IMPORTRANGE(""https://docs.google.com/spreadsheets/d/1SX6NBoVAgQJ6U1MVXOaj8PK2l7WJ3RER9xtqwdhxkhw/edit?usp=sharing"",""สระบุรี!J257"")"),0)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IFERROR(__xludf.DUMMYFUNCTION("IMPORTRANGE(""https://docs.google.com/spreadsheets/d/1SX6NBoVAgQJ6U1MVXOaj8PK2l7WJ3RER9xtqwdhxkhw/edit?usp=sharing"",""สระบุรี!J258"")"),0)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IFERROR(__xludf.DUMMYFUNCTION("IMPORTRANGE(""https://docs.google.com/spreadsheets/d/1SX6NBoVAgQJ6U1MVXOaj8PK2l7WJ3RER9xtqwdhxkhw/edit?usp=sharing"",""สระบุรี!J166"")"),0)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IFERROR(__xludf.DUMMYFUNCTION("IMPORTRANGE(""https://docs.google.com/spreadsheets/d/1SX6NBoVAgQJ6U1MVXOaj8PK2l7WJ3RER9xtqwdhxkhw/edit?usp=sharing"",""สระบุรี!J166"")"),0)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IFERROR(__xludf.DUMMYFUNCTION("IMPORTRANGE(""https://docs.google.com/spreadsheets/d/1SX6NBoVAgQJ6U1MVXOaj8PK2l7WJ3RER9xtqwdhxkhw/edit?usp=sharing"",""สระบุรี!J166"")"),0)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IFERROR(__xludf.DUMMYFUNCTION("IMPORTRANGE(""https://docs.google.com/spreadsheets/d/1SX6NBoVAgQJ6U1MVXOaj8PK2l7WJ3RER9xtqwdhxkhw/edit?usp=sharing"",""สระบุรี!J166"")"),0)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IFERROR(__xludf.DUMMYFUNCTION("IMPORTRANGE(""https://docs.google.com/spreadsheets/d/1SX6NBoVAgQJ6U1MVXOaj8PK2l7WJ3RER9xtqwdhxkhw/edit?usp=sharing"",""สระบุรี!I263"")"),20)</f>
        <v>20</v>
      </c>
      <c r="J368" s="218">
        <f ca="1">IFERROR(__xludf.DUMMYFUNCTION("IMPORTRANGE(""https://docs.google.com/spreadsheets/d/1SX6NBoVAgQJ6U1MVXOaj8PK2l7WJ3RER9xtqwdhxkhw/edit?usp=sharing"",""สระบุรี!J263"")"),0)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IFERROR(__xludf.DUMMYFUNCTION("IMPORTRANGE(""https://docs.google.com/spreadsheets/d/1SX6NBoVAgQJ6U1MVXOaj8PK2l7WJ3RER9xtqwdhxkhw/edit?usp=sharing"",""สระบุรี!I164"")"),0)</f>
        <v>0</v>
      </c>
      <c r="J369" s="218">
        <f ca="1">IFERROR(__xludf.DUMMYFUNCTION("IMPORTRANGE(""https://docs.google.com/spreadsheets/d/1SX6NBoVAgQJ6U1MVXOaj8PK2l7WJ3RER9xtqwdhxkhw/edit?usp=sharing"",""สระบุรี!J164"")"),0)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IFERROR(__xludf.DUMMYFUNCTION("IMPORTRANGE(""https://docs.google.com/spreadsheets/d/1SX6NBoVAgQJ6U1MVXOaj8PK2l7WJ3RER9xtqwdhxkhw/edit?usp=sharing"",""สระบุรี!I265"")"),20)</f>
        <v>20</v>
      </c>
      <c r="J370" s="218">
        <f ca="1">IFERROR(__xludf.DUMMYFUNCTION("IMPORTRANGE(""https://docs.google.com/spreadsheets/d/1SX6NBoVAgQJ6U1MVXOaj8PK2l7WJ3RER9xtqwdhxkhw/edit?usp=sharing"",""สระบุรี!J265"")"),0)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IFERROR(__xludf.DUMMYFUNCTION("IMPORTRANGE(""https://docs.google.com/spreadsheets/d/1SX6NBoVAgQJ6U1MVXOaj8PK2l7WJ3RER9xtqwdhxkhw/edit?usp=sharing"",""สระบุรี!I164"")"),0)</f>
        <v>0</v>
      </c>
      <c r="J371" s="219">
        <f ca="1">IFERROR(__xludf.DUMMYFUNCTION("IMPORTRANGE(""https://docs.google.com/spreadsheets/d/1SX6NBoVAgQJ6U1MVXOaj8PK2l7WJ3RER9xtqwdhxkhw/edit?usp=sharing"",""สระบุรี!J164"")"),0)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IFERROR(__xludf.DUMMYFUNCTION("IMPORTRANGE(""https://docs.google.com/spreadsheets/d/1SX6NBoVAgQJ6U1MVXOaj8PK2l7WJ3RER9xtqwdhxkhw/edit?usp=sharing"",""สระบุรี!I267"")"),20)</f>
        <v>20</v>
      </c>
      <c r="J372" s="219">
        <f ca="1">IFERROR(__xludf.DUMMYFUNCTION("IMPORTRANGE(""https://docs.google.com/spreadsheets/d/1SX6NBoVAgQJ6U1MVXOaj8PK2l7WJ3RER9xtqwdhxkhw/edit?usp=sharing"",""สระบุรี!J267"")"),0)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IFERROR(__xludf.DUMMYFUNCTION("IMPORTRANGE(""https://docs.google.com/spreadsheets/d/1SX6NBoVAgQJ6U1MVXOaj8PK2l7WJ3RER9xtqwdhxkhw/edit?usp=sharing"",""สระบุรี!I164"")"),0)</f>
        <v>0</v>
      </c>
      <c r="J373" s="218">
        <f ca="1">IFERROR(__xludf.DUMMYFUNCTION("IMPORTRANGE(""https://docs.google.com/spreadsheets/d/1SX6NBoVAgQJ6U1MVXOaj8PK2l7WJ3RER9xtqwdhxkhw/edit?usp=sharing"",""สระบุรี!J164"")"),0)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IFERROR(__xludf.DUMMYFUNCTION("IMPORTRANGE(""https://docs.google.com/spreadsheets/d/1SX6NBoVAgQJ6U1MVXOaj8PK2l7WJ3RER9xtqwdhxkhw/edit?usp=sharing"",""สระบุรี!I164"")"),0)</f>
        <v>0</v>
      </c>
      <c r="J374" s="218">
        <f ca="1">IFERROR(__xludf.DUMMYFUNCTION("IMPORTRANGE(""https://docs.google.com/spreadsheets/d/1SX6NBoVAgQJ6U1MVXOaj8PK2l7WJ3RER9xtqwdhxkhw/edit?usp=sharing"",""สระบุรี!J164"")"),0)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IFERROR(__xludf.DUMMYFUNCTION("IMPORTRANGE(""https://docs.google.com/spreadsheets/d/1SX6NBoVAgQJ6U1MVXOaj8PK2l7WJ3RER9xtqwdhxkhw/edit?usp=sharing"",""สระบุรี!I270"")"),60)</f>
        <v>60</v>
      </c>
      <c r="J375" s="218">
        <f ca="1">IFERROR(__xludf.DUMMYFUNCTION("IMPORTRANGE(""https://docs.google.com/spreadsheets/d/1SX6NBoVAgQJ6U1MVXOaj8PK2l7WJ3RER9xtqwdhxkhw/edit?usp=sharing"",""สระบุรี!J270"")"),0)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IFERROR(__xludf.DUMMYFUNCTION("IMPORTRANGE(""https://docs.google.com/spreadsheets/d/1SX6NBoVAgQJ6U1MVXOaj8PK2l7WJ3RER9xtqwdhxkhw/edit?usp=sharing"",""สระบุรี!I271"")"),0)</f>
        <v>0</v>
      </c>
      <c r="J376" s="219">
        <f ca="1">IFERROR(__xludf.DUMMYFUNCTION("IMPORTRANGE(""https://docs.google.com/spreadsheets/d/1SX6NBoVAgQJ6U1MVXOaj8PK2l7WJ3RER9xtqwdhxkhw/edit?usp=sharing"",""สระบุรี!J271"")"),0)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IFERROR(__xludf.DUMMYFUNCTION("IMPORTRANGE(""https://docs.google.com/spreadsheets/d/1SX6NBoVAgQJ6U1MVXOaj8PK2l7WJ3RER9xtqwdhxkhw/edit?usp=sharing"",""สระบุรี!I272"")"),60)</f>
        <v>60</v>
      </c>
      <c r="J377" s="218">
        <f ca="1">IFERROR(__xludf.DUMMYFUNCTION("IMPORTRANGE(""https://docs.google.com/spreadsheets/d/1SX6NBoVAgQJ6U1MVXOaj8PK2l7WJ3RER9xtqwdhxkhw/edit?usp=sharing"",""สระบุรี!J272"")"),0)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IFERROR(__xludf.DUMMYFUNCTION("IMPORTRANGE(""https://docs.google.com/spreadsheets/d/1SX6NBoVAgQJ6U1MVXOaj8PK2l7WJ3RER9xtqwdhxkhw/edit?usp=sharing"",""สระบุรี!J273"")"),0)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IFERROR(__xludf.DUMMYFUNCTION("IMPORTRANGE(""https://docs.google.com/spreadsheets/d/1SX6NBoVAgQJ6U1MVXOaj8PK2l7WJ3RER9xtqwdhxkhw/edit?usp=sharing"",""สระบุรี!J274"")"),0)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IFERROR(__xludf.DUMMYFUNCTION("IMPORTRANGE(""https://docs.google.com/spreadsheets/d/1SX6NBoVAgQJ6U1MVXOaj8PK2l7WJ3RER9xtqwdhxkhw/edit?usp=sharing"",""สระบุรี!I275"")"),200)</f>
        <v>200</v>
      </c>
      <c r="J380" s="387">
        <f ca="1">IFERROR(__xludf.DUMMYFUNCTION("IMPORTRANGE(""https://docs.google.com/spreadsheets/d/1SX6NBoVAgQJ6U1MVXOaj8PK2l7WJ3RER9xtqwdhxkhw/edit?usp=sharing"",""สระบุรี!J275"")"),0)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IFERROR(__xludf.DUMMYFUNCTION("IMPORTRANGE(""https://docs.google.com/spreadsheets/d/1SX6NBoVAgQJ6U1MVXOaj8PK2l7WJ3RER9xtqwdhxkhw/edit?usp=sharing"",""สระบุรี!L275"")"),207560)</f>
        <v>207560</v>
      </c>
      <c r="M380" s="389"/>
      <c r="N380" s="389">
        <f ca="1">IFERROR(__xludf.DUMMYFUNCTION("IMPORTRANGE(""https://docs.google.com/spreadsheets/d/1SX6NBoVAgQJ6U1MVXOaj8PK2l7WJ3RER9xtqwdhxkhw/edit?usp=sharing"",""สระบุรี!M275"")"),47900)</f>
        <v>47900</v>
      </c>
      <c r="O380" s="389">
        <f ca="1">+IF(L380&gt;0,N380*100/L380,0)</f>
        <v>23.077664289843902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IFERROR(__xludf.DUMMYFUNCTION("IMPORTRANGE(""https://docs.google.com/spreadsheets/d/1SX6NBoVAgQJ6U1MVXOaj8PK2l7WJ3RER9xtqwdhxkhw/edit?usp=sharing"",""สระบุรี!I276"")"),20)</f>
        <v>20</v>
      </c>
      <c r="J381" s="387">
        <f ca="1">IFERROR(__xludf.DUMMYFUNCTION("IMPORTRANGE(""https://docs.google.com/spreadsheets/d/1SX6NBoVAgQJ6U1MVXOaj8PK2l7WJ3RER9xtqwdhxkhw/edit?usp=sharing"",""สระบุรี!J276"")"),20)</f>
        <v>20</v>
      </c>
      <c r="K381" s="388">
        <f t="shared" ca="1" si="108"/>
        <v>100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IFERROR(__xludf.DUMMYFUNCTION("IMPORTRANGE(""https://docs.google.com/spreadsheets/d/1SX6NBoVAgQJ6U1MVXOaj8PK2l7WJ3RER9xtqwdhxkhw/edit?usp=sharing"",""สระบุรี!L277"")"),0)</f>
        <v>0</v>
      </c>
      <c r="M382" s="196"/>
      <c r="N382" s="196">
        <f ca="1">IFERROR(__xludf.DUMMYFUNCTION("IMPORTRANGE(""https://docs.google.com/spreadsheets/d/1SX6NBoVAgQJ6U1MVXOaj8PK2l7WJ3RER9xtqwdhxkhw/edit?usp=sharing"",""สระบุรี!M277"")"),0)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IFERROR(__xludf.DUMMYFUNCTION("IMPORTRANGE(""https://docs.google.com/spreadsheets/d/1SX6NBoVAgQJ6U1MVXOaj8PK2l7WJ3RER9xtqwdhxkhw/edit?usp=sharing"",""สระบุรี!L278"")"),207560)</f>
        <v>207560</v>
      </c>
      <c r="M383" s="196"/>
      <c r="N383" s="196">
        <f ca="1">IFERROR(__xludf.DUMMYFUNCTION("IMPORTRANGE(""https://docs.google.com/spreadsheets/d/1SX6NBoVAgQJ6U1MVXOaj8PK2l7WJ3RER9xtqwdhxkhw/edit?usp=sharing"",""สระบุรี!M278"")"),47900)</f>
        <v>47900</v>
      </c>
      <c r="O383" s="196">
        <f t="shared" ca="1" si="109"/>
        <v>23.077664289843902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IFERROR(__xludf.DUMMYFUNCTION("IMPORTRANGE(""https://docs.google.com/spreadsheets/d/1SX6NBoVAgQJ6U1MVXOaj8PK2l7WJ3RER9xtqwdhxkhw/edit?usp=sharing"",""สระบุรี!L279"")"),0)</f>
        <v>0</v>
      </c>
      <c r="M384" s="198"/>
      <c r="N384" s="198">
        <f ca="1">IFERROR(__xludf.DUMMYFUNCTION("IMPORTRANGE(""https://docs.google.com/spreadsheets/d/1SX6NBoVAgQJ6U1MVXOaj8PK2l7WJ3RER9xtqwdhxkhw/edit?usp=sharing"",""สระบุรี!M279"")"),0)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IFERROR(__xludf.DUMMYFUNCTION("IMPORTRANGE(""https://docs.google.com/spreadsheets/d/1SX6NBoVAgQJ6U1MVXOaj8PK2l7WJ3RER9xtqwdhxkhw/edit?usp=sharing"",""สระบุรี!L280"")"),207560)</f>
        <v>207560</v>
      </c>
      <c r="M385" s="198"/>
      <c r="N385" s="198">
        <f ca="1">IFERROR(__xludf.DUMMYFUNCTION("IMPORTRANGE(""https://docs.google.com/spreadsheets/d/1SX6NBoVAgQJ6U1MVXOaj8PK2l7WJ3RER9xtqwdhxkhw/edit?usp=sharing"",""สระบุรี!M280"")"),47900)</f>
        <v>47900</v>
      </c>
      <c r="O385" s="198">
        <f t="shared" ca="1" si="109"/>
        <v>23.077664289843902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IFERROR(__xludf.DUMMYFUNCTION("IMPORTRANGE(""https://docs.google.com/spreadsheets/d/1SX6NBoVAgQJ6U1MVXOaj8PK2l7WJ3RER9xtqwdhxkhw/edit?usp=sharing"",""สระบุรี!M281"")"),36580)</f>
        <v>36580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IFERROR(__xludf.DUMMYFUNCTION("IMPORTRANGE(""https://docs.google.com/spreadsheets/d/1SX6NBoVAgQJ6U1MVXOaj8PK2l7WJ3RER9xtqwdhxkhw/edit?usp=sharing"",""สระบุรี!M282"")"),0)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IFERROR(__xludf.DUMMYFUNCTION("IMPORTRANGE(""https://docs.google.com/spreadsheets/d/1SX6NBoVAgQJ6U1MVXOaj8PK2l7WJ3RER9xtqwdhxkhw/edit?usp=sharing"",""สระบุรี!M283"")"),0)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IFERROR(__xludf.DUMMYFUNCTION("IMPORTRANGE(""https://docs.google.com/spreadsheets/d/1SX6NBoVAgQJ6U1MVXOaj8PK2l7WJ3RER9xtqwdhxkhw/edit?usp=sharing"",""สระบุรี!M284"")"),11320)</f>
        <v>11320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IFERROR(__xludf.DUMMYFUNCTION("IMPORTRANGE(""https://docs.google.com/spreadsheets/d/1SX6NBoVAgQJ6U1MVXOaj8PK2l7WJ3RER9xtqwdhxkhw/edit?usp=sharing"",""สระบุรี!J286"")"),0)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IFERROR(__xludf.DUMMYFUNCTION("IMPORTRANGE(""https://docs.google.com/spreadsheets/d/1SX6NBoVAgQJ6U1MVXOaj8PK2l7WJ3RER9xtqwdhxkhw/edit?usp=sharing"",""สระบุรี!J287"")"),0)</f>
        <v>0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IFERROR(__xludf.DUMMYFUNCTION("IMPORTRANGE(""https://docs.google.com/spreadsheets/d/1SX6NBoVAgQJ6U1MVXOaj8PK2l7WJ3RER9xtqwdhxkhw/edit?usp=sharing"",""สระบุรี!J288"")"),0)</f>
        <v>0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IFERROR(__xludf.DUMMYFUNCTION("IMPORTRANGE(""https://docs.google.com/spreadsheets/d/1SX6NBoVAgQJ6U1MVXOaj8PK2l7WJ3RER9xtqwdhxkhw/edit?usp=sharing"",""สระบุรี!J289"")"),0)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IFERROR(__xludf.DUMMYFUNCTION("IMPORTRANGE(""https://docs.google.com/spreadsheets/d/1SX6NBoVAgQJ6U1MVXOaj8PK2l7WJ3RER9xtqwdhxkhw/edit?usp=sharing"",""สระบุรี!I291"")"),20)</f>
        <v>20</v>
      </c>
      <c r="J396" s="219">
        <f ca="1">IFERROR(__xludf.DUMMYFUNCTION("IMPORTRANGE(""https://docs.google.com/spreadsheets/d/1SX6NBoVAgQJ6U1MVXOaj8PK2l7WJ3RER9xtqwdhxkhw/edit?usp=sharing"",""สระบุรี!J291"")"),20)</f>
        <v>20</v>
      </c>
      <c r="K396" s="195">
        <f t="shared" ref="K396:K398" ca="1" si="110">IF(I396&gt;0,J396*100/I396,0)</f>
        <v>100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IFERROR(__xludf.DUMMYFUNCTION("IMPORTRANGE(""https://docs.google.com/spreadsheets/d/1SX6NBoVAgQJ6U1MVXOaj8PK2l7WJ3RER9xtqwdhxkhw/edit?usp=sharing"",""สระบุรี!I292"")"),200)</f>
        <v>200</v>
      </c>
      <c r="J397" s="219">
        <f ca="1">IFERROR(__xludf.DUMMYFUNCTION("IMPORTRANGE(""https://docs.google.com/spreadsheets/d/1SX6NBoVAgQJ6U1MVXOaj8PK2l7WJ3RER9xtqwdhxkhw/edit?usp=sharing"",""สระบุรี!J292"")"),0)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IFERROR(__xludf.DUMMYFUNCTION("IMPORTRANGE(""https://docs.google.com/spreadsheets/d/1SX6NBoVAgQJ6U1MVXOaj8PK2l7WJ3RER9xtqwdhxkhw/edit?usp=sharing"",""สระบุรี!I293"")"),20)</f>
        <v>20</v>
      </c>
      <c r="J398" s="219">
        <f ca="1">IFERROR(__xludf.DUMMYFUNCTION("IMPORTRANGE(""https://docs.google.com/spreadsheets/d/1SX6NBoVAgQJ6U1MVXOaj8PK2l7WJ3RER9xtqwdhxkhw/edit?usp=sharing"",""สระบุรี!J293"")"),0)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IFERROR(__xludf.DUMMYFUNCTION("IMPORTRANGE(""https://docs.google.com/spreadsheets/d/1SX6NBoVAgQJ6U1MVXOaj8PK2l7WJ3RER9xtqwdhxkhw/edit?usp=sharing"",""สระบุรี!J294"")"),0)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IFERROR(__xludf.DUMMYFUNCTION("IMPORTRANGE(""https://docs.google.com/spreadsheets/d/1SX6NBoVAgQJ6U1MVXOaj8PK2l7WJ3RER9xtqwdhxkhw/edit?usp=sharing"",""สระบุรี!J295"")"),0)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IFERROR(__xludf.DUMMYFUNCTION("IMPORTRANGE(""https://docs.google.com/spreadsheets/d/1SX6NBoVAgQJ6U1MVXOaj8PK2l7WJ3RER9xtqwdhxkhw/edit?usp=sharing"",""สระบุรี!I296"")"),90)</f>
        <v>90</v>
      </c>
      <c r="J401" s="387">
        <f ca="1">IFERROR(__xludf.DUMMYFUNCTION("IMPORTRANGE(""https://docs.google.com/spreadsheets/d/1SX6NBoVAgQJ6U1MVXOaj8PK2l7WJ3RER9xtqwdhxkhw/edit?usp=sharing"",""สระบุรี!J296"")"),0)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IFERROR(__xludf.DUMMYFUNCTION("IMPORTRANGE(""https://docs.google.com/spreadsheets/d/1SX6NBoVAgQJ6U1MVXOaj8PK2l7WJ3RER9xtqwdhxkhw/edit?usp=sharing"",""สระบุรี!L296"")"),101920)</f>
        <v>101920</v>
      </c>
      <c r="M401" s="389"/>
      <c r="N401" s="389">
        <f ca="1">IFERROR(__xludf.DUMMYFUNCTION("IMPORTRANGE(""https://docs.google.com/spreadsheets/d/1SX6NBoVAgQJ6U1MVXOaj8PK2l7WJ3RER9xtqwdhxkhw/edit?usp=sharing"",""สระบุรี!M296"")"),0)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IFERROR(__xludf.DUMMYFUNCTION("IMPORTRANGE(""https://docs.google.com/spreadsheets/d/1SX6NBoVAgQJ6U1MVXOaj8PK2l7WJ3RER9xtqwdhxkhw/edit?usp=sharing"",""สระบุรี!I297"")"),30)</f>
        <v>30</v>
      </c>
      <c r="J402" s="387">
        <f ca="1">IFERROR(__xludf.DUMMYFUNCTION("IMPORTRANGE(""https://docs.google.com/spreadsheets/d/1SX6NBoVAgQJ6U1MVXOaj8PK2l7WJ3RER9xtqwdhxkhw/edit?usp=sharing"",""สระบุรี!J297"")"),0)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IFERROR(__xludf.DUMMYFUNCTION("IMPORTRANGE(""https://docs.google.com/spreadsheets/d/1SX6NBoVAgQJ6U1MVXOaj8PK2l7WJ3RER9xtqwdhxkhw/edit?usp=sharing"",""สระบุรี!L298"")"),0)</f>
        <v>0</v>
      </c>
      <c r="M403" s="196"/>
      <c r="N403" s="198">
        <f ca="1">IFERROR(__xludf.DUMMYFUNCTION("IMPORTRANGE(""https://docs.google.com/spreadsheets/d/1SX6NBoVAgQJ6U1MVXOaj8PK2l7WJ3RER9xtqwdhxkhw/edit?usp=sharing"",""สระบุรี!M298"")"),0)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IFERROR(__xludf.DUMMYFUNCTION("IMPORTRANGE(""https://docs.google.com/spreadsheets/d/1SX6NBoVAgQJ6U1MVXOaj8PK2l7WJ3RER9xtqwdhxkhw/edit?usp=sharing"",""สระบุรี!L299"")"),101920)</f>
        <v>101920</v>
      </c>
      <c r="M404" s="196"/>
      <c r="N404" s="198">
        <f ca="1">IFERROR(__xludf.DUMMYFUNCTION("IMPORTRANGE(""https://docs.google.com/spreadsheets/d/1SX6NBoVAgQJ6U1MVXOaj8PK2l7WJ3RER9xtqwdhxkhw/edit?usp=sharing"",""สระบุรี!M299"")"),0)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IFERROR(__xludf.DUMMYFUNCTION("IMPORTRANGE(""https://docs.google.com/spreadsheets/d/1SX6NBoVAgQJ6U1MVXOaj8PK2l7WJ3RER9xtqwdhxkhw/edit?usp=sharing"",""สระบุรี!L300"")"),0)</f>
        <v>0</v>
      </c>
      <c r="M405" s="198"/>
      <c r="N405" s="198">
        <f ca="1">IFERROR(__xludf.DUMMYFUNCTION("IMPORTRANGE(""https://docs.google.com/spreadsheets/d/1SX6NBoVAgQJ6U1MVXOaj8PK2l7WJ3RER9xtqwdhxkhw/edit?usp=sharing"",""สระบุรี!M300"")"),0)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IFERROR(__xludf.DUMMYFUNCTION("IMPORTRANGE(""https://docs.google.com/spreadsheets/d/1SX6NBoVAgQJ6U1MVXOaj8PK2l7WJ3RER9xtqwdhxkhw/edit?usp=sharing"",""สระบุรี!L301"")"),101920)</f>
        <v>101920</v>
      </c>
      <c r="M406" s="198"/>
      <c r="N406" s="198">
        <f ca="1">IFERROR(__xludf.DUMMYFUNCTION("IMPORTRANGE(""https://docs.google.com/spreadsheets/d/1SX6NBoVAgQJ6U1MVXOaj8PK2l7WJ3RER9xtqwdhxkhw/edit?usp=sharing"",""สระบุรี!M301"")"),0)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IFERROR(__xludf.DUMMYFUNCTION("IMPORTRANGE(""https://docs.google.com/spreadsheets/d/1SX6NBoVAgQJ6U1MVXOaj8PK2l7WJ3RER9xtqwdhxkhw/edit?usp=sharing"",""สระบุรี!M302"")"),0)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IFERROR(__xludf.DUMMYFUNCTION("IMPORTRANGE(""https://docs.google.com/spreadsheets/d/1SX6NBoVAgQJ6U1MVXOaj8PK2l7WJ3RER9xtqwdhxkhw/edit?usp=sharing"",""สระบุรี!M303"")"),0)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IFERROR(__xludf.DUMMYFUNCTION("IMPORTRANGE(""https://docs.google.com/spreadsheets/d/1SX6NBoVAgQJ6U1MVXOaj8PK2l7WJ3RER9xtqwdhxkhw/edit?usp=sharing"",""สระบุรี!M304"")"),0)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IFERROR(__xludf.DUMMYFUNCTION("IMPORTRANGE(""https://docs.google.com/spreadsheets/d/1SX6NBoVAgQJ6U1MVXOaj8PK2l7WJ3RER9xtqwdhxkhw/edit?usp=sharing"",""สระบุรี!M305"")"),0)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IFERROR(__xludf.DUMMYFUNCTION("IMPORTRANGE(""https://docs.google.com/spreadsheets/d/1SX6NBoVAgQJ6U1MVXOaj8PK2l7WJ3RER9xtqwdhxkhw/edit?usp=sharing"",""สระบุรี!J307"")"),0)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IFERROR(__xludf.DUMMYFUNCTION("IMPORTRANGE(""https://docs.google.com/spreadsheets/d/1SX6NBoVAgQJ6U1MVXOaj8PK2l7WJ3RER9xtqwdhxkhw/edit?usp=sharing"",""สระบุรี!J308"")"),0)</f>
        <v>0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IFERROR(__xludf.DUMMYFUNCTION("IMPORTRANGE(""https://docs.google.com/spreadsheets/d/1SX6NBoVAgQJ6U1MVXOaj8PK2l7WJ3RER9xtqwdhxkhw/edit?usp=sharing"",""สระบุรี!J309"")"),0)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IFERROR(__xludf.DUMMYFUNCTION("IMPORTRANGE(""https://docs.google.com/spreadsheets/d/1SX6NBoVAgQJ6U1MVXOaj8PK2l7WJ3RER9xtqwdhxkhw/edit?usp=sharing"",""สระบุรี!J310"")"),0)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IFERROR(__xludf.DUMMYFUNCTION("IMPORTRANGE(""https://docs.google.com/spreadsheets/d/1SX6NBoVAgQJ6U1MVXOaj8PK2l7WJ3RER9xtqwdhxkhw/edit?usp=sharing"",""สระบุรี!I311"")"),30)</f>
        <v>30</v>
      </c>
      <c r="J416" s="230">
        <f ca="1">IFERROR(__xludf.DUMMYFUNCTION("IMPORTRANGE(""https://docs.google.com/spreadsheets/d/1SX6NBoVAgQJ6U1MVXOaj8PK2l7WJ3RER9xtqwdhxkhw/edit?usp=sharing"",""สระบุรี!J311"")"),0)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IFERROR(__xludf.DUMMYFUNCTION("IMPORTRANGE(""https://docs.google.com/spreadsheets/d/1SX6NBoVAgQJ6U1MVXOaj8PK2l7WJ3RER9xtqwdhxkhw/edit?usp=sharing"",""สระบุรี!I312"")"),0)</f>
        <v>0</v>
      </c>
      <c r="J417" s="406">
        <f ca="1">IFERROR(__xludf.DUMMYFUNCTION("IMPORTRANGE(""https://docs.google.com/spreadsheets/d/1SX6NBoVAgQJ6U1MVXOaj8PK2l7WJ3RER9xtqwdhxkhw/edit?usp=sharing"",""สระบุรี!J312"")"),0)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IFERROR(__xludf.DUMMYFUNCTION("IMPORTRANGE(""https://docs.google.com/spreadsheets/d/1SX6NBoVAgQJ6U1MVXOaj8PK2l7WJ3RER9xtqwdhxkhw/edit?usp=sharing"",""สระบุรี!I313"")"),0)</f>
        <v>0</v>
      </c>
      <c r="J418" s="407">
        <f ca="1">IFERROR(__xludf.DUMMYFUNCTION("IMPORTRANGE(""https://docs.google.com/spreadsheets/d/1SX6NBoVAgQJ6U1MVXOaj8PK2l7WJ3RER9xtqwdhxkhw/edit?usp=sharing"",""สระบุรี!J313"")"),0)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IFERROR(__xludf.DUMMYFUNCTION("IMPORTRANGE(""https://docs.google.com/spreadsheets/d/1SX6NBoVAgQJ6U1MVXOaj8PK2l7WJ3RER9xtqwdhxkhw/edit?usp=sharing"",""สระบุรี!I314"")"),0)</f>
        <v>0</v>
      </c>
      <c r="J419" s="302">
        <f ca="1">IFERROR(__xludf.DUMMYFUNCTION("IMPORTRANGE(""https://docs.google.com/spreadsheets/d/1SX6NBoVAgQJ6U1MVXOaj8PK2l7WJ3RER9xtqwdhxkhw/edit?usp=sharing"",""สระบุรี!J314"")"),0)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IFERROR(__xludf.DUMMYFUNCTION("IMPORTRANGE(""https://docs.google.com/spreadsheets/d/1SX6NBoVAgQJ6U1MVXOaj8PK2l7WJ3RER9xtqwdhxkhw/edit?usp=sharing"",""สระบุรี!I315"")"),0)</f>
        <v>0</v>
      </c>
      <c r="J420" s="302">
        <f ca="1">IFERROR(__xludf.DUMMYFUNCTION("IMPORTRANGE(""https://docs.google.com/spreadsheets/d/1SX6NBoVAgQJ6U1MVXOaj8PK2l7WJ3RER9xtqwdhxkhw/edit?usp=sharing"",""สระบุรี!J315"")"),0)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IFERROR(__xludf.DUMMYFUNCTION("IMPORTRANGE(""https://docs.google.com/spreadsheets/d/1SX6NBoVAgQJ6U1MVXOaj8PK2l7WJ3RER9xtqwdhxkhw/edit?usp=sharing"",""สระบุรี!I316"")"),20)</f>
        <v>20</v>
      </c>
      <c r="J421" s="406">
        <f ca="1">IFERROR(__xludf.DUMMYFUNCTION("IMPORTRANGE(""https://docs.google.com/spreadsheets/d/1SX6NBoVAgQJ6U1MVXOaj8PK2l7WJ3RER9xtqwdhxkhw/edit?usp=sharing"",""สระบุรี!J316"")"),0)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IFERROR(__xludf.DUMMYFUNCTION("IMPORTRANGE(""https://docs.google.com/spreadsheets/d/1SX6NBoVAgQJ6U1MVXOaj8PK2l7WJ3RER9xtqwdhxkhw/edit?usp=sharing"",""สระบุรี!I317"")"),60)</f>
        <v>60</v>
      </c>
      <c r="J422" s="407">
        <f ca="1">IFERROR(__xludf.DUMMYFUNCTION("IMPORTRANGE(""https://docs.google.com/spreadsheets/d/1SX6NBoVAgQJ6U1MVXOaj8PK2l7WJ3RER9xtqwdhxkhw/edit?usp=sharing"",""สระบุรี!J317"")"),0)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IFERROR(__xludf.DUMMYFUNCTION("IMPORTRANGE(""https://docs.google.com/spreadsheets/d/1SX6NBoVAgQJ6U1MVXOaj8PK2l7WJ3RER9xtqwdhxkhw/edit?usp=sharing"",""สระบุรี!I318"")"),20)</f>
        <v>20</v>
      </c>
      <c r="J423" s="302">
        <f ca="1">IFERROR(__xludf.DUMMYFUNCTION("IMPORTRANGE(""https://docs.google.com/spreadsheets/d/1SX6NBoVAgQJ6U1MVXOaj8PK2l7WJ3RER9xtqwdhxkhw/edit?usp=sharing"",""สระบุรี!J318"")"),0)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IFERROR(__xludf.DUMMYFUNCTION("IMPORTRANGE(""https://docs.google.com/spreadsheets/d/1SX6NBoVAgQJ6U1MVXOaj8PK2l7WJ3RER9xtqwdhxkhw/edit?usp=sharing"",""สระบุรี!I319"")"),20)</f>
        <v>20</v>
      </c>
      <c r="J424" s="302">
        <f ca="1">IFERROR(__xludf.DUMMYFUNCTION("IMPORTRANGE(""https://docs.google.com/spreadsheets/d/1SX6NBoVAgQJ6U1MVXOaj8PK2l7WJ3RER9xtqwdhxkhw/edit?usp=sharing"",""สระบุรี!J319"")"),0)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IFERROR(__xludf.DUMMYFUNCTION("IMPORTRANGE(""https://docs.google.com/spreadsheets/d/1SX6NBoVAgQJ6U1MVXOaj8PK2l7WJ3RER9xtqwdhxkhw/edit?usp=sharing"",""สระบุรี!I320"")"),20)</f>
        <v>20</v>
      </c>
      <c r="J425" s="302">
        <f ca="1">IFERROR(__xludf.DUMMYFUNCTION("IMPORTRANGE(""https://docs.google.com/spreadsheets/d/1SX6NBoVAgQJ6U1MVXOaj8PK2l7WJ3RER9xtqwdhxkhw/edit?usp=sharing"",""สระบุรี!J320"")"),0)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IFERROR(__xludf.DUMMYFUNCTION("IMPORTRANGE(""https://docs.google.com/spreadsheets/d/1SX6NBoVAgQJ6U1MVXOaj8PK2l7WJ3RER9xtqwdhxkhw/edit?usp=sharing"",""สระบุรี!I321"")"),10)</f>
        <v>10</v>
      </c>
      <c r="J426" s="406">
        <f ca="1">IFERROR(__xludf.DUMMYFUNCTION("IMPORTRANGE(""https://docs.google.com/spreadsheets/d/1SX6NBoVAgQJ6U1MVXOaj8PK2l7WJ3RER9xtqwdhxkhw/edit?usp=sharing"",""สระบุรี!J321"")"),0)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IFERROR(__xludf.DUMMYFUNCTION("IMPORTRANGE(""https://docs.google.com/spreadsheets/d/1SX6NBoVAgQJ6U1MVXOaj8PK2l7WJ3RER9xtqwdhxkhw/edit?usp=sharing"",""สระบุรี!I322"")"),30)</f>
        <v>30</v>
      </c>
      <c r="J427" s="407">
        <f ca="1">IFERROR(__xludf.DUMMYFUNCTION("IMPORTRANGE(""https://docs.google.com/spreadsheets/d/1SX6NBoVAgQJ6U1MVXOaj8PK2l7WJ3RER9xtqwdhxkhw/edit?usp=sharing"",""สระบุรี!J322"")"),0)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IFERROR(__xludf.DUMMYFUNCTION("IMPORTRANGE(""https://docs.google.com/spreadsheets/d/1SX6NBoVAgQJ6U1MVXOaj8PK2l7WJ3RER9xtqwdhxkhw/edit?usp=sharing"",""สระบุรี!I323"")"),10)</f>
        <v>10</v>
      </c>
      <c r="J428" s="302">
        <f ca="1">IFERROR(__xludf.DUMMYFUNCTION("IMPORTRANGE(""https://docs.google.com/spreadsheets/d/1SX6NBoVAgQJ6U1MVXOaj8PK2l7WJ3RER9xtqwdhxkhw/edit?usp=sharing"",""สระบุรี!J323"")"),0)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IFERROR(__xludf.DUMMYFUNCTION("IMPORTRANGE(""https://docs.google.com/spreadsheets/d/1SX6NBoVAgQJ6U1MVXOaj8PK2l7WJ3RER9xtqwdhxkhw/edit?usp=sharing"",""สระบุรี!I324"")"),10)</f>
        <v>10</v>
      </c>
      <c r="J429" s="302">
        <f ca="1">IFERROR(__xludf.DUMMYFUNCTION("IMPORTRANGE(""https://docs.google.com/spreadsheets/d/1SX6NBoVAgQJ6U1MVXOaj8PK2l7WJ3RER9xtqwdhxkhw/edit?usp=sharing"",""สระบุรี!J324"")"),0)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IFERROR(__xludf.DUMMYFUNCTION("IMPORTRANGE(""https://docs.google.com/spreadsheets/d/1SX6NBoVAgQJ6U1MVXOaj8PK2l7WJ3RER9xtqwdhxkhw/edit?usp=sharing"",""สระบุรี!I325"")"),20)</f>
        <v>20</v>
      </c>
      <c r="J430" s="406">
        <f ca="1">IFERROR(__xludf.DUMMYFUNCTION("IMPORTRANGE(""https://docs.google.com/spreadsheets/d/1SX6NBoVAgQJ6U1MVXOaj8PK2l7WJ3RER9xtqwdhxkhw/edit?usp=sharing"",""สระบุรี!J325"")"),0)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IFERROR(__xludf.DUMMYFUNCTION("IMPORTRANGE(""https://docs.google.com/spreadsheets/d/1SX6NBoVAgQJ6U1MVXOaj8PK2l7WJ3RER9xtqwdhxkhw/edit?usp=sharing"",""สระบุรี!I326"")"),0)</f>
        <v>0</v>
      </c>
      <c r="J431" s="302">
        <f ca="1">IFERROR(__xludf.DUMMYFUNCTION("IMPORTRANGE(""https://docs.google.com/spreadsheets/d/1SX6NBoVAgQJ6U1MVXOaj8PK2l7WJ3RER9xtqwdhxkhw/edit?usp=sharing"",""สระบุรี!J326"")"),0)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IFERROR(__xludf.DUMMYFUNCTION("IMPORTRANGE(""https://docs.google.com/spreadsheets/d/1SX6NBoVAgQJ6U1MVXOaj8PK2l7WJ3RER9xtqwdhxkhw/edit?usp=sharing"",""สระบุรี!I327"")"),20)</f>
        <v>20</v>
      </c>
      <c r="J432" s="302">
        <f ca="1">IFERROR(__xludf.DUMMYFUNCTION("IMPORTRANGE(""https://docs.google.com/spreadsheets/d/1SX6NBoVAgQJ6U1MVXOaj8PK2l7WJ3RER9xtqwdhxkhw/edit?usp=sharing"",""สระบุรี!J327"")"),0)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IFERROR(__xludf.DUMMYFUNCTION("IMPORTRANGE(""https://docs.google.com/spreadsheets/d/1SX6NBoVAgQJ6U1MVXOaj8PK2l7WJ3RER9xtqwdhxkhw/edit?usp=sharing"",""สระบุรี!J328"")"),0)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IFERROR(__xludf.DUMMYFUNCTION("IMPORTRANGE(""https://docs.google.com/spreadsheets/d/1SX6NBoVAgQJ6U1MVXOaj8PK2l7WJ3RER9xtqwdhxkhw/edit?usp=sharing"",""สระบุรี!J329"")"),0)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IFERROR(__xludf.DUMMYFUNCTION("IMPORTRANGE(""https://docs.google.com/spreadsheets/d/1SX6NBoVAgQJ6U1MVXOaj8PK2l7WJ3RER9xtqwdhxkhw/edit?usp=sharing"",""สระบุรี!I330"")"),15)</f>
        <v>15</v>
      </c>
      <c r="J435" s="420">
        <f ca="1">IFERROR(__xludf.DUMMYFUNCTION("IMPORTRANGE(""https://docs.google.com/spreadsheets/d/1SX6NBoVAgQJ6U1MVXOaj8PK2l7WJ3RER9xtqwdhxkhw/edit?usp=sharing"",""สระบุรี!J330"")"),0)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IFERROR(__xludf.DUMMYFUNCTION("IMPORTRANGE(""https://docs.google.com/spreadsheets/d/1SX6NBoVAgQJ6U1MVXOaj8PK2l7WJ3RER9xtqwdhxkhw/edit?usp=sharing"",""สระบุรี!L330"")"),83000)</f>
        <v>83000</v>
      </c>
      <c r="M435" s="422"/>
      <c r="N435" s="422">
        <f ca="1">IFERROR(__xludf.DUMMYFUNCTION("IMPORTRANGE(""https://docs.google.com/spreadsheets/d/1SX6NBoVAgQJ6U1MVXOaj8PK2l7WJ3RER9xtqwdhxkhw/edit?usp=sharing"",""สระบุรี!M330"")"),0)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IFERROR(__xludf.DUMMYFUNCTION("IMPORTRANGE(""https://docs.google.com/spreadsheets/d/1SX6NBoVAgQJ6U1MVXOaj8PK2l7WJ3RER9xtqwdhxkhw/edit?usp=sharing"",""สระบุรี!L331"")"),0)</f>
        <v>0</v>
      </c>
      <c r="M436" s="196"/>
      <c r="N436" s="198">
        <f ca="1">IFERROR(__xludf.DUMMYFUNCTION("IMPORTRANGE(""https://docs.google.com/spreadsheets/d/1SX6NBoVAgQJ6U1MVXOaj8PK2l7WJ3RER9xtqwdhxkhw/edit?usp=sharing"",""สระบุรี!M331"")"),0)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IFERROR(__xludf.DUMMYFUNCTION("IMPORTRANGE(""https://docs.google.com/spreadsheets/d/1SX6NBoVAgQJ6U1MVXOaj8PK2l7WJ3RER9xtqwdhxkhw/edit?usp=sharing"",""สระบุรี!L332"")"),83000)</f>
        <v>83000</v>
      </c>
      <c r="M437" s="196"/>
      <c r="N437" s="198">
        <f ca="1">IFERROR(__xludf.DUMMYFUNCTION("IMPORTRANGE(""https://docs.google.com/spreadsheets/d/1SX6NBoVAgQJ6U1MVXOaj8PK2l7WJ3RER9xtqwdhxkhw/edit?usp=sharing"",""สระบุรี!M332"")"),0)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IFERROR(__xludf.DUMMYFUNCTION("IMPORTRANGE(""https://docs.google.com/spreadsheets/d/1SX6NBoVAgQJ6U1MVXOaj8PK2l7WJ3RER9xtqwdhxkhw/edit?usp=sharing"",""สระบุรี!L333"")"),0)</f>
        <v>0</v>
      </c>
      <c r="M438" s="198"/>
      <c r="N438" s="198">
        <f ca="1">IFERROR(__xludf.DUMMYFUNCTION("IMPORTRANGE(""https://docs.google.com/spreadsheets/d/1SX6NBoVAgQJ6U1MVXOaj8PK2l7WJ3RER9xtqwdhxkhw/edit?usp=sharing"",""สระบุรี!M333"")"),0)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IFERROR(__xludf.DUMMYFUNCTION("IMPORTRANGE(""https://docs.google.com/spreadsheets/d/1SX6NBoVAgQJ6U1MVXOaj8PK2l7WJ3RER9xtqwdhxkhw/edit?usp=sharing"",""สระบุรี!L334"")"),83000)</f>
        <v>83000</v>
      </c>
      <c r="M439" s="198"/>
      <c r="N439" s="198">
        <f ca="1">IFERROR(__xludf.DUMMYFUNCTION("IMPORTRANGE(""https://docs.google.com/spreadsheets/d/1SX6NBoVAgQJ6U1MVXOaj8PK2l7WJ3RER9xtqwdhxkhw/edit?usp=sharing"",""สระบุรี!M334"")"),0)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IFERROR(__xludf.DUMMYFUNCTION("IMPORTRANGE(""https://docs.google.com/spreadsheets/d/1SX6NBoVAgQJ6U1MVXOaj8PK2l7WJ3RER9xtqwdhxkhw/edit?usp=sharing"",""สระบุรี!M335"")"),0)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IFERROR(__xludf.DUMMYFUNCTION("IMPORTRANGE(""https://docs.google.com/spreadsheets/d/1SX6NBoVAgQJ6U1MVXOaj8PK2l7WJ3RER9xtqwdhxkhw/edit?usp=sharing"",""สระบุรี!M336"")"),0)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IFERROR(__xludf.DUMMYFUNCTION("IMPORTRANGE(""https://docs.google.com/spreadsheets/d/1SX6NBoVAgQJ6U1MVXOaj8PK2l7WJ3RER9xtqwdhxkhw/edit?usp=sharing"",""สระบุรี!M337"")"),0)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IFERROR(__xludf.DUMMYFUNCTION("IMPORTRANGE(""https://docs.google.com/spreadsheets/d/1SX6NBoVAgQJ6U1MVXOaj8PK2l7WJ3RER9xtqwdhxkhw/edit?usp=sharing"",""สระบุรี!M338"")"),0)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IFERROR(__xludf.DUMMYFUNCTION("IMPORTRANGE(""https://docs.google.com/spreadsheets/d/1SX6NBoVAgQJ6U1MVXOaj8PK2l7WJ3RER9xtqwdhxkhw/edit?usp=sharing"",""สระบุรี!J340"")"),0)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IFERROR(__xludf.DUMMYFUNCTION("IMPORTRANGE(""https://docs.google.com/spreadsheets/d/1SX6NBoVAgQJ6U1MVXOaj8PK2l7WJ3RER9xtqwdhxkhw/edit?usp=sharing"",""สระบุรี!J341"")"),0)</f>
        <v>0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IFERROR(__xludf.DUMMYFUNCTION("IMPORTRANGE(""https://docs.google.com/spreadsheets/d/1SX6NBoVAgQJ6U1MVXOaj8PK2l7WJ3RER9xtqwdhxkhw/edit?usp=sharing"",""สระบุรี!J342"")"),0)</f>
        <v>0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IFERROR(__xludf.DUMMYFUNCTION("IMPORTRANGE(""https://docs.google.com/spreadsheets/d/1SX6NBoVAgQJ6U1MVXOaj8PK2l7WJ3RER9xtqwdhxkhw/edit?usp=sharing"",""สระบุรี!J343"")"),0)</f>
        <v>0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IFERROR(__xludf.DUMMYFUNCTION("IMPORTRANGE(""https://docs.google.com/spreadsheets/d/1SX6NBoVAgQJ6U1MVXOaj8PK2l7WJ3RER9xtqwdhxkhw/edit?usp=sharing"",""สระบุรี!I344"")"),15)</f>
        <v>15</v>
      </c>
      <c r="J449" s="230">
        <f ca="1">IFERROR(__xludf.DUMMYFUNCTION("IMPORTRANGE(""https://docs.google.com/spreadsheets/d/1SX6NBoVAgQJ6U1MVXOaj8PK2l7WJ3RER9xtqwdhxkhw/edit?usp=sharing"",""สระบุรี!J344"")"),0)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IFERROR(__xludf.DUMMYFUNCTION("IMPORTRANGE(""https://docs.google.com/spreadsheets/d/1SX6NBoVAgQJ6U1MVXOaj8PK2l7WJ3RER9xtqwdhxkhw/edit?usp=sharing"",""สระบุรี!I345"")"),15)</f>
        <v>15</v>
      </c>
      <c r="J450" s="219">
        <f ca="1">IFERROR(__xludf.DUMMYFUNCTION("IMPORTRANGE(""https://docs.google.com/spreadsheets/d/1SX6NBoVAgQJ6U1MVXOaj8PK2l7WJ3RER9xtqwdhxkhw/edit?usp=sharing"",""สระบุรี!J345"")"),0)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IFERROR(__xludf.DUMMYFUNCTION("IMPORTRANGE(""https://docs.google.com/spreadsheets/d/1SX6NBoVAgQJ6U1MVXOaj8PK2l7WJ3RER9xtqwdhxkhw/edit?usp=sharing"",""สระบุรี!I346"")"),0)</f>
        <v>0</v>
      </c>
      <c r="J451" s="218">
        <f ca="1">IFERROR(__xludf.DUMMYFUNCTION("IMPORTRANGE(""https://docs.google.com/spreadsheets/d/1SX6NBoVAgQJ6U1MVXOaj8PK2l7WJ3RER9xtqwdhxkhw/edit?usp=sharing"",""สระบุรี!J346"")"),0)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IFERROR(__xludf.DUMMYFUNCTION("IMPORTRANGE(""https://docs.google.com/spreadsheets/d/1SX6NBoVAgQJ6U1MVXOaj8PK2l7WJ3RER9xtqwdhxkhw/edit?usp=sharing"",""สระบุรี!I347"")"),0)</f>
        <v>0</v>
      </c>
      <c r="J452" s="218">
        <f ca="1">IFERROR(__xludf.DUMMYFUNCTION("IMPORTRANGE(""https://docs.google.com/spreadsheets/d/1SX6NBoVAgQJ6U1MVXOaj8PK2l7WJ3RER9xtqwdhxkhw/edit?usp=sharing"",""สระบุรี!J347"")"),0)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IFERROR(__xludf.DUMMYFUNCTION("IMPORTRANGE(""https://docs.google.com/spreadsheets/d/1SX6NBoVAgQJ6U1MVXOaj8PK2l7WJ3RER9xtqwdhxkhw/edit?usp=sharing"",""สระบุรี!J348"")"),0)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IFERROR(__xludf.DUMMYFUNCTION("IMPORTRANGE(""https://docs.google.com/spreadsheets/d/1SX6NBoVAgQJ6U1MVXOaj8PK2l7WJ3RER9xtqwdhxkhw/edit?usp=sharing"",""สระบุรี!J349"")"),0)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IFERROR(__xludf.DUMMYFUNCTION("IMPORTRANGE(""https://docs.google.com/spreadsheets/d/1SX6NBoVAgQJ6U1MVXOaj8PK2l7WJ3RER9xtqwdhxkhw/edit?usp=sharing"",""สระบุรี!I350"")"),4739)</f>
        <v>4739</v>
      </c>
      <c r="J455" s="387">
        <f ca="1">IFERROR(__xludf.DUMMYFUNCTION("IMPORTRANGE(""https://docs.google.com/spreadsheets/d/1SX6NBoVAgQJ6U1MVXOaj8PK2l7WJ3RER9xtqwdhxkhw/edit?usp=sharing"",""สระบุรี!J350"")"),0)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IFERROR(__xludf.DUMMYFUNCTION("IMPORTRANGE(""https://docs.google.com/spreadsheets/d/1SX6NBoVAgQJ6U1MVXOaj8PK2l7WJ3RER9xtqwdhxkhw/edit?usp=sharing"",""สระบุรี!L350"")"),285044)</f>
        <v>285044</v>
      </c>
      <c r="M455" s="389"/>
      <c r="N455" s="389">
        <f ca="1">IFERROR(__xludf.DUMMYFUNCTION("IMPORTRANGE(""https://docs.google.com/spreadsheets/d/1SX6NBoVAgQJ6U1MVXOaj8PK2l7WJ3RER9xtqwdhxkhw/edit?usp=sharing"",""สระบุรี!M350"")"),0)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IFERROR(__xludf.DUMMYFUNCTION("IMPORTRANGE(""https://docs.google.com/spreadsheets/d/1SX6NBoVAgQJ6U1MVXOaj8PK2l7WJ3RER9xtqwdhxkhw/edit?usp=sharing"",""สระบุรี!L351"")"),0)</f>
        <v>0</v>
      </c>
      <c r="M456" s="196"/>
      <c r="N456" s="198">
        <f ca="1">IFERROR(__xludf.DUMMYFUNCTION("IMPORTRANGE(""https://docs.google.com/spreadsheets/d/1SX6NBoVAgQJ6U1MVXOaj8PK2l7WJ3RER9xtqwdhxkhw/edit?usp=sharing"",""สระบุรี!M351"")"),0)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IFERROR(__xludf.DUMMYFUNCTION("IMPORTRANGE(""https://docs.google.com/spreadsheets/d/1SX6NBoVAgQJ6U1MVXOaj8PK2l7WJ3RER9xtqwdhxkhw/edit?usp=sharing"",""สระบุรี!L352"")"),285044)</f>
        <v>285044</v>
      </c>
      <c r="M457" s="196"/>
      <c r="N457" s="198">
        <f ca="1">IFERROR(__xludf.DUMMYFUNCTION("IMPORTRANGE(""https://docs.google.com/spreadsheets/d/1SX6NBoVAgQJ6U1MVXOaj8PK2l7WJ3RER9xtqwdhxkhw/edit?usp=sharing"",""สระบุรี!M352"")"),0)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IFERROR(__xludf.DUMMYFUNCTION("IMPORTRANGE(""https://docs.google.com/spreadsheets/d/1SX6NBoVAgQJ6U1MVXOaj8PK2l7WJ3RER9xtqwdhxkhw/edit?usp=sharing"",""สระบุรี!L353"")"),0)</f>
        <v>0</v>
      </c>
      <c r="M458" s="198"/>
      <c r="N458" s="198">
        <f ca="1">IFERROR(__xludf.DUMMYFUNCTION("IMPORTRANGE(""https://docs.google.com/spreadsheets/d/1SX6NBoVAgQJ6U1MVXOaj8PK2l7WJ3RER9xtqwdhxkhw/edit?usp=sharing"",""สระบุรี!M353"")"),0)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IFERROR(__xludf.DUMMYFUNCTION("IMPORTRANGE(""https://docs.google.com/spreadsheets/d/1SX6NBoVAgQJ6U1MVXOaj8PK2l7WJ3RER9xtqwdhxkhw/edit?usp=sharing"",""สระบุรี!L354"")"),285044)</f>
        <v>285044</v>
      </c>
      <c r="M459" s="198"/>
      <c r="N459" s="198">
        <f ca="1">IFERROR(__xludf.DUMMYFUNCTION("IMPORTRANGE(""https://docs.google.com/spreadsheets/d/1SX6NBoVAgQJ6U1MVXOaj8PK2l7WJ3RER9xtqwdhxkhw/edit?usp=sharing"",""สระบุรี!M354"")"),0)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IFERROR(__xludf.DUMMYFUNCTION("IMPORTRANGE(""https://docs.google.com/spreadsheets/d/1SX6NBoVAgQJ6U1MVXOaj8PK2l7WJ3RER9xtqwdhxkhw/edit?usp=sharing"",""สระบุรี!M355"")"),0)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IFERROR(__xludf.DUMMYFUNCTION("IMPORTRANGE(""https://docs.google.com/spreadsheets/d/1SX6NBoVAgQJ6U1MVXOaj8PK2l7WJ3RER9xtqwdhxkhw/edit?usp=sharing"",""สระบุรี!M356"")"),0)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IFERROR(__xludf.DUMMYFUNCTION("IMPORTRANGE(""https://docs.google.com/spreadsheets/d/1SX6NBoVAgQJ6U1MVXOaj8PK2l7WJ3RER9xtqwdhxkhw/edit?usp=sharing"",""สระบุรี!M357"")"),0)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IFERROR(__xludf.DUMMYFUNCTION("IMPORTRANGE(""https://docs.google.com/spreadsheets/d/1SX6NBoVAgQJ6U1MVXOaj8PK2l7WJ3RER9xtqwdhxkhw/edit?usp=sharing"",""สระบุรี!M358"")"),0)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IFERROR(__xludf.DUMMYFUNCTION("IMPORTRANGE(""https://docs.google.com/spreadsheets/d/1SX6NBoVAgQJ6U1MVXOaj8PK2l7WJ3RER9xtqwdhxkhw/edit?usp=sharing"",""สระบุรี!I359"")"),4739)</f>
        <v>4739</v>
      </c>
      <c r="J464" s="291">
        <f ca="1">IFERROR(__xludf.DUMMYFUNCTION("IMPORTRANGE(""https://docs.google.com/spreadsheets/d/1SX6NBoVAgQJ6U1MVXOaj8PK2l7WJ3RER9xtqwdhxkhw/edit?usp=sharing"",""สระบุรี!J359"")"),0)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IFERROR(__xludf.DUMMYFUNCTION("IMPORTRANGE(""https://docs.google.com/spreadsheets/d/1SX6NBoVAgQJ6U1MVXOaj8PK2l7WJ3RER9xtqwdhxkhw/edit?usp=sharing"",""สระบุรี!I360"")"),4739)</f>
        <v>4739</v>
      </c>
      <c r="J465" s="428">
        <f ca="1">IFERROR(__xludf.DUMMYFUNCTION("IMPORTRANGE(""https://docs.google.com/spreadsheets/d/1SX6NBoVAgQJ6U1MVXOaj8PK2l7WJ3RER9xtqwdhxkhw/edit?usp=sharing"",""สระบุรี!J360"")"),0)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IFERROR(__xludf.DUMMYFUNCTION("IMPORTRANGE(""https://docs.google.com/spreadsheets/d/1SX6NBoVAgQJ6U1MVXOaj8PK2l7WJ3RER9xtqwdhxkhw/edit?usp=sharing"",""สระบุรี!I361"")"),856)</f>
        <v>856</v>
      </c>
      <c r="J466" s="428">
        <f ca="1">IFERROR(__xludf.DUMMYFUNCTION("IMPORTRANGE(""https://docs.google.com/spreadsheets/d/1SX6NBoVAgQJ6U1MVXOaj8PK2l7WJ3RER9xtqwdhxkhw/edit?usp=sharing"",""สระบุรี!J361"")"),0)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IFERROR(__xludf.DUMMYFUNCTION("IMPORTRANGE(""https://docs.google.com/spreadsheets/d/1SX6NBoVAgQJ6U1MVXOaj8PK2l7WJ3RER9xtqwdhxkhw/edit?usp=sharing"",""สระบุรี!I362"")"),0)</f>
        <v>0</v>
      </c>
      <c r="J467" s="219">
        <f ca="1">IFERROR(__xludf.DUMMYFUNCTION("IMPORTRANGE(""https://docs.google.com/spreadsheets/d/1SX6NBoVAgQJ6U1MVXOaj8PK2l7WJ3RER9xtqwdhxkhw/edit?usp=sharing"",""สระบุรี!J362"")"),0)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IFERROR(__xludf.DUMMYFUNCTION("IMPORTRANGE(""https://docs.google.com/spreadsheets/d/1SX6NBoVAgQJ6U1MVXOaj8PK2l7WJ3RER9xtqwdhxkhw/edit?usp=sharing"",""สระบุรี!I363"")"),0)</f>
        <v>0</v>
      </c>
      <c r="J468" s="219">
        <f ca="1">IFERROR(__xludf.DUMMYFUNCTION("IMPORTRANGE(""https://docs.google.com/spreadsheets/d/1SX6NBoVAgQJ6U1MVXOaj8PK2l7WJ3RER9xtqwdhxkhw/edit?usp=sharing"",""สระบุรี!J363"")"),0)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IFERROR(__xludf.DUMMYFUNCTION("IMPORTRANGE(""https://docs.google.com/spreadsheets/d/1SX6NBoVAgQJ6U1MVXOaj8PK2l7WJ3RER9xtqwdhxkhw/edit?usp=sharing"",""สระบุรี!I364"")"),0)</f>
        <v>0</v>
      </c>
      <c r="J469" s="219">
        <f ca="1">IFERROR(__xludf.DUMMYFUNCTION("IMPORTRANGE(""https://docs.google.com/spreadsheets/d/1SX6NBoVAgQJ6U1MVXOaj8PK2l7WJ3RER9xtqwdhxkhw/edit?usp=sharing"",""สระบุรี!J364"")"),0)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IFERROR(__xludf.DUMMYFUNCTION("IMPORTRANGE(""https://docs.google.com/spreadsheets/d/1SX6NBoVAgQJ6U1MVXOaj8PK2l7WJ3RER9xtqwdhxkhw/edit?usp=sharing"",""สระบุรี!I365"")"),0)</f>
        <v>0</v>
      </c>
      <c r="J470" s="219">
        <f ca="1">IFERROR(__xludf.DUMMYFUNCTION("IMPORTRANGE(""https://docs.google.com/spreadsheets/d/1SX6NBoVAgQJ6U1MVXOaj8PK2l7WJ3RER9xtqwdhxkhw/edit?usp=sharing"",""สระบุรี!J365"")"),0)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IFERROR(__xludf.DUMMYFUNCTION("IMPORTRANGE(""https://docs.google.com/spreadsheets/d/1SX6NBoVAgQJ6U1MVXOaj8PK2l7WJ3RER9xtqwdhxkhw/edit?usp=sharing"",""สระบุรี!I366"")"),0)</f>
        <v>0</v>
      </c>
      <c r="J471" s="219">
        <f ca="1">IFERROR(__xludf.DUMMYFUNCTION("IMPORTRANGE(""https://docs.google.com/spreadsheets/d/1SX6NBoVAgQJ6U1MVXOaj8PK2l7WJ3RER9xtqwdhxkhw/edit?usp=sharing"",""สระบุรี!J366"")"),0)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IFERROR(__xludf.DUMMYFUNCTION("IMPORTRANGE(""https://docs.google.com/spreadsheets/d/1SX6NBoVAgQJ6U1MVXOaj8PK2l7WJ3RER9xtqwdhxkhw/edit?usp=sharing"",""สระบุรี!I367"")"),0)</f>
        <v>0</v>
      </c>
      <c r="J472" s="219">
        <f ca="1">IFERROR(__xludf.DUMMYFUNCTION("IMPORTRANGE(""https://docs.google.com/spreadsheets/d/1SX6NBoVAgQJ6U1MVXOaj8PK2l7WJ3RER9xtqwdhxkhw/edit?usp=sharing"",""สระบุรี!J367"")"),0)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IFERROR(__xludf.DUMMYFUNCTION("IMPORTRANGE(""https://docs.google.com/spreadsheets/d/1SX6NBoVAgQJ6U1MVXOaj8PK2l7WJ3RER9xtqwdhxkhw/edit?usp=sharing"",""สระบุรี!I368"")"),4739)</f>
        <v>4739</v>
      </c>
      <c r="J473" s="428">
        <f ca="1">IFERROR(__xludf.DUMMYFUNCTION("IMPORTRANGE(""https://docs.google.com/spreadsheets/d/1SX6NBoVAgQJ6U1MVXOaj8PK2l7WJ3RER9xtqwdhxkhw/edit?usp=sharing"",""สระบุรี!J368"")"),0)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IFERROR(__xludf.DUMMYFUNCTION("IMPORTRANGE(""https://docs.google.com/spreadsheets/d/1SX6NBoVAgQJ6U1MVXOaj8PK2l7WJ3RER9xtqwdhxkhw/edit?usp=sharing"",""สระบุรี!I369"")"),856)</f>
        <v>856</v>
      </c>
      <c r="J474" s="428">
        <f ca="1">IFERROR(__xludf.DUMMYFUNCTION("IMPORTRANGE(""https://docs.google.com/spreadsheets/d/1SX6NBoVAgQJ6U1MVXOaj8PK2l7WJ3RER9xtqwdhxkhw/edit?usp=sharing"",""สระบุรี!J369"")"),0)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IFERROR(__xludf.DUMMYFUNCTION("IMPORTRANGE(""https://docs.google.com/spreadsheets/d/1SX6NBoVAgQJ6U1MVXOaj8PK2l7WJ3RER9xtqwdhxkhw/edit?usp=sharing"",""สระบุรี!I370"")"),0)</f>
        <v>0</v>
      </c>
      <c r="J475" s="219">
        <f ca="1">IFERROR(__xludf.DUMMYFUNCTION("IMPORTRANGE(""https://docs.google.com/spreadsheets/d/1SX6NBoVAgQJ6U1MVXOaj8PK2l7WJ3RER9xtqwdhxkhw/edit?usp=sharing"",""สระบุรี!J370"")"),0)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IFERROR(__xludf.DUMMYFUNCTION("IMPORTRANGE(""https://docs.google.com/spreadsheets/d/1SX6NBoVAgQJ6U1MVXOaj8PK2l7WJ3RER9xtqwdhxkhw/edit?usp=sharing"",""สระบุรี!I371"")"),0)</f>
        <v>0</v>
      </c>
      <c r="J476" s="219">
        <f ca="1">IFERROR(__xludf.DUMMYFUNCTION("IMPORTRANGE(""https://docs.google.com/spreadsheets/d/1SX6NBoVAgQJ6U1MVXOaj8PK2l7WJ3RER9xtqwdhxkhw/edit?usp=sharing"",""สระบุรี!J371"")"),0)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IFERROR(__xludf.DUMMYFUNCTION("IMPORTRANGE(""https://docs.google.com/spreadsheets/d/1SX6NBoVAgQJ6U1MVXOaj8PK2l7WJ3RER9xtqwdhxkhw/edit?usp=sharing"",""สระบุรี!I372"")"),0)</f>
        <v>0</v>
      </c>
      <c r="J477" s="219">
        <f ca="1">IFERROR(__xludf.DUMMYFUNCTION("IMPORTRANGE(""https://docs.google.com/spreadsheets/d/1SX6NBoVAgQJ6U1MVXOaj8PK2l7WJ3RER9xtqwdhxkhw/edit?usp=sharing"",""สระบุรี!J372"")"),0)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IFERROR(__xludf.DUMMYFUNCTION("IMPORTRANGE(""https://docs.google.com/spreadsheets/d/1SX6NBoVAgQJ6U1MVXOaj8PK2l7WJ3RER9xtqwdhxkhw/edit?usp=sharing"",""สระบุรี!I373"")"),0)</f>
        <v>0</v>
      </c>
      <c r="J478" s="219">
        <f ca="1">IFERROR(__xludf.DUMMYFUNCTION("IMPORTRANGE(""https://docs.google.com/spreadsheets/d/1SX6NBoVAgQJ6U1MVXOaj8PK2l7WJ3RER9xtqwdhxkhw/edit?usp=sharing"",""สระบุรี!J373"")"),0)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IFERROR(__xludf.DUMMYFUNCTION("IMPORTRANGE(""https://docs.google.com/spreadsheets/d/1SX6NBoVAgQJ6U1MVXOaj8PK2l7WJ3RER9xtqwdhxkhw/edit?usp=sharing"",""สระบุรี!I374"")"),0)</f>
        <v>0</v>
      </c>
      <c r="J479" s="219">
        <f ca="1">IFERROR(__xludf.DUMMYFUNCTION("IMPORTRANGE(""https://docs.google.com/spreadsheets/d/1SX6NBoVAgQJ6U1MVXOaj8PK2l7WJ3RER9xtqwdhxkhw/edit?usp=sharing"",""สระบุรี!J374"")"),0)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IFERROR(__xludf.DUMMYFUNCTION("IMPORTRANGE(""https://docs.google.com/spreadsheets/d/1SX6NBoVAgQJ6U1MVXOaj8PK2l7WJ3RER9xtqwdhxkhw/edit?usp=sharing"",""สระบุรี!I375"")"),0)</f>
        <v>0</v>
      </c>
      <c r="J480" s="219">
        <f ca="1">IFERROR(__xludf.DUMMYFUNCTION("IMPORTRANGE(""https://docs.google.com/spreadsheets/d/1SX6NBoVAgQJ6U1MVXOaj8PK2l7WJ3RER9xtqwdhxkhw/edit?usp=sharing"",""สระบุรี!J375"")"),0)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IFERROR(__xludf.DUMMYFUNCTION("IMPORTRANGE(""https://docs.google.com/spreadsheets/d/1SX6NBoVAgQJ6U1MVXOaj8PK2l7WJ3RER9xtqwdhxkhw/edit?usp=sharing"",""สระบุรี!I376"")"),4739)</f>
        <v>4739</v>
      </c>
      <c r="J481" s="428">
        <f ca="1">IFERROR(__xludf.DUMMYFUNCTION("IMPORTRANGE(""https://docs.google.com/spreadsheets/d/1SX6NBoVAgQJ6U1MVXOaj8PK2l7WJ3RER9xtqwdhxkhw/edit?usp=sharing"",""สระบุรี!J376"")"),0)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IFERROR(__xludf.DUMMYFUNCTION("IMPORTRANGE(""https://docs.google.com/spreadsheets/d/1SX6NBoVAgQJ6U1MVXOaj8PK2l7WJ3RER9xtqwdhxkhw/edit?usp=sharing"",""สระบุรี!I377"")"),856)</f>
        <v>856</v>
      </c>
      <c r="J482" s="428">
        <f ca="1">IFERROR(__xludf.DUMMYFUNCTION("IMPORTRANGE(""https://docs.google.com/spreadsheets/d/1SX6NBoVAgQJ6U1MVXOaj8PK2l7WJ3RER9xtqwdhxkhw/edit?usp=sharing"",""สระบุรี!J377"")"),0)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IFERROR(__xludf.DUMMYFUNCTION("IMPORTRANGE(""https://docs.google.com/spreadsheets/d/1SX6NBoVAgQJ6U1MVXOaj8PK2l7WJ3RER9xtqwdhxkhw/edit?usp=sharing"",""สระบุรี!I378"")"),0)</f>
        <v>0</v>
      </c>
      <c r="J483" s="219">
        <f ca="1">IFERROR(__xludf.DUMMYFUNCTION("IMPORTRANGE(""https://docs.google.com/spreadsheets/d/1SX6NBoVAgQJ6U1MVXOaj8PK2l7WJ3RER9xtqwdhxkhw/edit?usp=sharing"",""สระบุรี!J378"")"),0)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IFERROR(__xludf.DUMMYFUNCTION("IMPORTRANGE(""https://docs.google.com/spreadsheets/d/1SX6NBoVAgQJ6U1MVXOaj8PK2l7WJ3RER9xtqwdhxkhw/edit?usp=sharing"",""สระบุรี!I379"")"),0)</f>
        <v>0</v>
      </c>
      <c r="J484" s="219">
        <f ca="1">IFERROR(__xludf.DUMMYFUNCTION("IMPORTRANGE(""https://docs.google.com/spreadsheets/d/1SX6NBoVAgQJ6U1MVXOaj8PK2l7WJ3RER9xtqwdhxkhw/edit?usp=sharing"",""สระบุรี!J379"")"),0)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IFERROR(__xludf.DUMMYFUNCTION("IMPORTRANGE(""https://docs.google.com/spreadsheets/d/1SX6NBoVAgQJ6U1MVXOaj8PK2l7WJ3RER9xtqwdhxkhw/edit?usp=sharing"",""สระบุรี!I380"")"),0)</f>
        <v>0</v>
      </c>
      <c r="J485" s="219">
        <f ca="1">IFERROR(__xludf.DUMMYFUNCTION("IMPORTRANGE(""https://docs.google.com/spreadsheets/d/1SX6NBoVAgQJ6U1MVXOaj8PK2l7WJ3RER9xtqwdhxkhw/edit?usp=sharing"",""สระบุรี!J380"")"),0)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IFERROR(__xludf.DUMMYFUNCTION("IMPORTRANGE(""https://docs.google.com/spreadsheets/d/1SX6NBoVAgQJ6U1MVXOaj8PK2l7WJ3RER9xtqwdhxkhw/edit?usp=sharing"",""สระบุรี!I381"")"),0)</f>
        <v>0</v>
      </c>
      <c r="J486" s="219">
        <f ca="1">IFERROR(__xludf.DUMMYFUNCTION("IMPORTRANGE(""https://docs.google.com/spreadsheets/d/1SX6NBoVAgQJ6U1MVXOaj8PK2l7WJ3RER9xtqwdhxkhw/edit?usp=sharing"",""สระบุรี!J381"")"),0)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IFERROR(__xludf.DUMMYFUNCTION("IMPORTRANGE(""https://docs.google.com/spreadsheets/d/1SX6NBoVAgQJ6U1MVXOaj8PK2l7WJ3RER9xtqwdhxkhw/edit?usp=sharing"",""สระบุรี!I382"")"),0)</f>
        <v>0</v>
      </c>
      <c r="J487" s="428">
        <f ca="1">IFERROR(__xludf.DUMMYFUNCTION("IMPORTRANGE(""https://docs.google.com/spreadsheets/d/1SX6NBoVAgQJ6U1MVXOaj8PK2l7WJ3RER9xtqwdhxkhw/edit?usp=sharing"",""สระบุรี!J382"")"),0)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IFERROR(__xludf.DUMMYFUNCTION("IMPORTRANGE(""https://docs.google.com/spreadsheets/d/1SX6NBoVAgQJ6U1MVXOaj8PK2l7WJ3RER9xtqwdhxkhw/edit?usp=sharing"",""สระบุรี!I383"")"),0)</f>
        <v>0</v>
      </c>
      <c r="J488" s="428">
        <f ca="1">IFERROR(__xludf.DUMMYFUNCTION("IMPORTRANGE(""https://docs.google.com/spreadsheets/d/1SX6NBoVAgQJ6U1MVXOaj8PK2l7WJ3RER9xtqwdhxkhw/edit?usp=sharing"",""สระบุรี!J383"")"),0)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IFERROR(__xludf.DUMMYFUNCTION("IMPORTRANGE(""https://docs.google.com/spreadsheets/d/1SX6NBoVAgQJ6U1MVXOaj8PK2l7WJ3RER9xtqwdhxkhw/edit?usp=sharing"",""สระบุรี!I384"")"),0)</f>
        <v>0</v>
      </c>
      <c r="J489" s="219">
        <f ca="1">IFERROR(__xludf.DUMMYFUNCTION("IMPORTRANGE(""https://docs.google.com/spreadsheets/d/1SX6NBoVAgQJ6U1MVXOaj8PK2l7WJ3RER9xtqwdhxkhw/edit?usp=sharing"",""สระบุรี!J384"")"),0)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IFERROR(__xludf.DUMMYFUNCTION("IMPORTRANGE(""https://docs.google.com/spreadsheets/d/1SX6NBoVAgQJ6U1MVXOaj8PK2l7WJ3RER9xtqwdhxkhw/edit?usp=sharing"",""สระบุรี!I385"")"),0)</f>
        <v>0</v>
      </c>
      <c r="J490" s="219">
        <f ca="1">IFERROR(__xludf.DUMMYFUNCTION("IMPORTRANGE(""https://docs.google.com/spreadsheets/d/1SX6NBoVAgQJ6U1MVXOaj8PK2l7WJ3RER9xtqwdhxkhw/edit?usp=sharing"",""สระบุรี!J385"")"),0)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IFERROR(__xludf.DUMMYFUNCTION("IMPORTRANGE(""https://docs.google.com/spreadsheets/d/1SX6NBoVAgQJ6U1MVXOaj8PK2l7WJ3RER9xtqwdhxkhw/edit?usp=sharing"",""สระบุรี!I386"")"),0)</f>
        <v>0</v>
      </c>
      <c r="J491" s="219">
        <f ca="1">IFERROR(__xludf.DUMMYFUNCTION("IMPORTRANGE(""https://docs.google.com/spreadsheets/d/1SX6NBoVAgQJ6U1MVXOaj8PK2l7WJ3RER9xtqwdhxkhw/edit?usp=sharing"",""สระบุรี!J386"")"),0)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IFERROR(__xludf.DUMMYFUNCTION("IMPORTRANGE(""https://docs.google.com/spreadsheets/d/1SX6NBoVAgQJ6U1MVXOaj8PK2l7WJ3RER9xtqwdhxkhw/edit?usp=sharing"",""สระบุรี!I387"")"),0)</f>
        <v>0</v>
      </c>
      <c r="J492" s="219">
        <f ca="1">IFERROR(__xludf.DUMMYFUNCTION("IMPORTRANGE(""https://docs.google.com/spreadsheets/d/1SX6NBoVAgQJ6U1MVXOaj8PK2l7WJ3RER9xtqwdhxkhw/edit?usp=sharing"",""สระบุรี!J387"")"),0)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IFERROR(__xludf.DUMMYFUNCTION("IMPORTRANGE(""https://docs.google.com/spreadsheets/d/1SX6NBoVAgQJ6U1MVXOaj8PK2l7WJ3RER9xtqwdhxkhw/edit?usp=sharing"",""สระบุรี!I388"")"),0)</f>
        <v>0</v>
      </c>
      <c r="J493" s="219">
        <f ca="1">IFERROR(__xludf.DUMMYFUNCTION("IMPORTRANGE(""https://docs.google.com/spreadsheets/d/1SX6NBoVAgQJ6U1MVXOaj8PK2l7WJ3RER9xtqwdhxkhw/edit?usp=sharing"",""สระบุรี!J388"")"),0)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IFERROR(__xludf.DUMMYFUNCTION("IMPORTRANGE(""https://docs.google.com/spreadsheets/d/1SX6NBoVAgQJ6U1MVXOaj8PK2l7WJ3RER9xtqwdhxkhw/edit?usp=sharing"",""สระบุรี!I389"")"),0)</f>
        <v>0</v>
      </c>
      <c r="J494" s="444">
        <f ca="1">IFERROR(__xludf.DUMMYFUNCTION("IMPORTRANGE(""https://docs.google.com/spreadsheets/d/1SX6NBoVAgQJ6U1MVXOaj8PK2l7WJ3RER9xtqwdhxkhw/edit?usp=sharing"",""สระบุรี!J389"")"),0)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IFERROR(__xludf.DUMMYFUNCTION("IMPORTRANGE(""https://docs.google.com/spreadsheets/d/1SX6NBoVAgQJ6U1MVXOaj8PK2l7WJ3RER9xtqwdhxkhw/edit?usp=sharing"",""สระบุรี!I390"")"),0)</f>
        <v>0</v>
      </c>
      <c r="J495" s="444">
        <f ca="1">IFERROR(__xludf.DUMMYFUNCTION("IMPORTRANGE(""https://docs.google.com/spreadsheets/d/1SX6NBoVAgQJ6U1MVXOaj8PK2l7WJ3RER9xtqwdhxkhw/edit?usp=sharing"",""สระบุรี!J390"")"),0)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IFERROR(__xludf.DUMMYFUNCTION("IMPORTRANGE(""https://docs.google.com/spreadsheets/d/1SX6NBoVAgQJ6U1MVXOaj8PK2l7WJ3RER9xtqwdhxkhw/edit?usp=sharing"",""สระบุรี!I391"")"),0)</f>
        <v>0</v>
      </c>
      <c r="J496" s="444">
        <f ca="1">IFERROR(__xludf.DUMMYFUNCTION("IMPORTRANGE(""https://docs.google.com/spreadsheets/d/1SX6NBoVAgQJ6U1MVXOaj8PK2l7WJ3RER9xtqwdhxkhw/edit?usp=sharing"",""สระบุรี!J391"")"),0)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IFERROR(__xludf.DUMMYFUNCTION("IMPORTRANGE(""https://docs.google.com/spreadsheets/d/1SX6NBoVAgQJ6U1MVXOaj8PK2l7WJ3RER9xtqwdhxkhw/edit?usp=sharing"",""สระบุรี!I392"")"),11142)</f>
        <v>11142</v>
      </c>
      <c r="J497" s="451">
        <f ca="1">IFERROR(__xludf.DUMMYFUNCTION("IMPORTRANGE(""https://docs.google.com/spreadsheets/d/1SX6NBoVAgQJ6U1MVXOaj8PK2l7WJ3RER9xtqwdhxkhw/edit?usp=sharing"",""สระบุรี!J392"")"),0)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IFERROR(__xludf.DUMMYFUNCTION("IMPORTRANGE(""https://docs.google.com/spreadsheets/d/1SX6NBoVAgQJ6U1MVXOaj8PK2l7WJ3RER9xtqwdhxkhw/edit?usp=sharing"",""สระบุรี!I393"")"),11142)</f>
        <v>11142</v>
      </c>
      <c r="J498" s="428">
        <f ca="1">IFERROR(__xludf.DUMMYFUNCTION("IMPORTRANGE(""https://docs.google.com/spreadsheets/d/1SX6NBoVAgQJ6U1MVXOaj8PK2l7WJ3RER9xtqwdhxkhw/edit?usp=sharing"",""สระบุรี!J393"")"),0)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IFERROR(__xludf.DUMMYFUNCTION("IMPORTRANGE(""https://docs.google.com/spreadsheets/d/1SX6NBoVAgQJ6U1MVXOaj8PK2l7WJ3RER9xtqwdhxkhw/edit?usp=sharing"",""สระบุรี!I394"")"),505)</f>
        <v>505</v>
      </c>
      <c r="J499" s="428">
        <f ca="1">IFERROR(__xludf.DUMMYFUNCTION("IMPORTRANGE(""https://docs.google.com/spreadsheets/d/1SX6NBoVAgQJ6U1MVXOaj8PK2l7WJ3RER9xtqwdhxkhw/edit?usp=sharing"",""สระบุรี!J394"")"),0)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IFERROR(__xludf.DUMMYFUNCTION("IMPORTRANGE(""https://docs.google.com/spreadsheets/d/1SX6NBoVAgQJ6U1MVXOaj8PK2l7WJ3RER9xtqwdhxkhw/edit?usp=sharing"",""สระบุรี!I395"")"),0)</f>
        <v>0</v>
      </c>
      <c r="J500" s="194">
        <f ca="1">IFERROR(__xludf.DUMMYFUNCTION("IMPORTRANGE(""https://docs.google.com/spreadsheets/d/1SX6NBoVAgQJ6U1MVXOaj8PK2l7WJ3RER9xtqwdhxkhw/edit?usp=sharing"",""สระบุรี!J395"")"),0)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IFERROR(__xludf.DUMMYFUNCTION("IMPORTRANGE(""https://docs.google.com/spreadsheets/d/1SX6NBoVAgQJ6U1MVXOaj8PK2l7WJ3RER9xtqwdhxkhw/edit?usp=sharing"",""สระบุรี!I396"")"),0)</f>
        <v>0</v>
      </c>
      <c r="J501" s="194">
        <f ca="1">IFERROR(__xludf.DUMMYFUNCTION("IMPORTRANGE(""https://docs.google.com/spreadsheets/d/1SX6NBoVAgQJ6U1MVXOaj8PK2l7WJ3RER9xtqwdhxkhw/edit?usp=sharing"",""สระบุรี!J396"")"),0)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IFERROR(__xludf.DUMMYFUNCTION("IMPORTRANGE(""https://docs.google.com/spreadsheets/d/1SX6NBoVAgQJ6U1MVXOaj8PK2l7WJ3RER9xtqwdhxkhw/edit?usp=sharing"",""สระบุรี!I397"")"),0)</f>
        <v>0</v>
      </c>
      <c r="J502" s="219">
        <f ca="1">IFERROR(__xludf.DUMMYFUNCTION("IMPORTRANGE(""https://docs.google.com/spreadsheets/d/1SX6NBoVAgQJ6U1MVXOaj8PK2l7WJ3RER9xtqwdhxkhw/edit?usp=sharing"",""สระบุรี!J397"")"),0)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IFERROR(__xludf.DUMMYFUNCTION("IMPORTRANGE(""https://docs.google.com/spreadsheets/d/1SX6NBoVAgQJ6U1MVXOaj8PK2l7WJ3RER9xtqwdhxkhw/edit?usp=sharing"",""สระบุรี!I398"")"),0)</f>
        <v>0</v>
      </c>
      <c r="J503" s="219">
        <f ca="1">IFERROR(__xludf.DUMMYFUNCTION("IMPORTRANGE(""https://docs.google.com/spreadsheets/d/1SX6NBoVAgQJ6U1MVXOaj8PK2l7WJ3RER9xtqwdhxkhw/edit?usp=sharing"",""สระบุรี!J398"")"),0)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IFERROR(__xludf.DUMMYFUNCTION("IMPORTRANGE(""https://docs.google.com/spreadsheets/d/1SX6NBoVAgQJ6U1MVXOaj8PK2l7WJ3RER9xtqwdhxkhw/edit?usp=sharing"",""สระบุรี!I399"")"),0)</f>
        <v>0</v>
      </c>
      <c r="J504" s="219">
        <f ca="1">IFERROR(__xludf.DUMMYFUNCTION("IMPORTRANGE(""https://docs.google.com/spreadsheets/d/1SX6NBoVAgQJ6U1MVXOaj8PK2l7WJ3RER9xtqwdhxkhw/edit?usp=sharing"",""สระบุรี!J399"")"),0)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IFERROR(__xludf.DUMMYFUNCTION("IMPORTRANGE(""https://docs.google.com/spreadsheets/d/1SX6NBoVAgQJ6U1MVXOaj8PK2l7WJ3RER9xtqwdhxkhw/edit?usp=sharing"",""สระบุรี!I400"")"),0)</f>
        <v>0</v>
      </c>
      <c r="J505" s="219">
        <f ca="1">IFERROR(__xludf.DUMMYFUNCTION("IMPORTRANGE(""https://docs.google.com/spreadsheets/d/1SX6NBoVAgQJ6U1MVXOaj8PK2l7WJ3RER9xtqwdhxkhw/edit?usp=sharing"",""สระบุรี!J400"")"),0)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IFERROR(__xludf.DUMMYFUNCTION("IMPORTRANGE(""https://docs.google.com/spreadsheets/d/1SX6NBoVAgQJ6U1MVXOaj8PK2l7WJ3RER9xtqwdhxkhw/edit?usp=sharing"",""สระบุรี!I401"")"),0)</f>
        <v>0</v>
      </c>
      <c r="J506" s="219">
        <f ca="1">IFERROR(__xludf.DUMMYFUNCTION("IMPORTRANGE(""https://docs.google.com/spreadsheets/d/1SX6NBoVAgQJ6U1MVXOaj8PK2l7WJ3RER9xtqwdhxkhw/edit?usp=sharing"",""สระบุรี!J401"")"),0)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IFERROR(__xludf.DUMMYFUNCTION("IMPORTRANGE(""https://docs.google.com/spreadsheets/d/1SX6NBoVAgQJ6U1MVXOaj8PK2l7WJ3RER9xtqwdhxkhw/edit?usp=sharing"",""สระบุรี!I402"")"),0)</f>
        <v>0</v>
      </c>
      <c r="J507" s="219">
        <f ca="1">IFERROR(__xludf.DUMMYFUNCTION("IMPORTRANGE(""https://docs.google.com/spreadsheets/d/1SX6NBoVAgQJ6U1MVXOaj8PK2l7WJ3RER9xtqwdhxkhw/edit?usp=sharing"",""สระบุรี!J402"")"),0)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IFERROR(__xludf.DUMMYFUNCTION("IMPORTRANGE(""https://docs.google.com/spreadsheets/d/1SX6NBoVAgQJ6U1MVXOaj8PK2l7WJ3RER9xtqwdhxkhw/edit?usp=sharing"",""สระบุรี!I403"")"),0)</f>
        <v>0</v>
      </c>
      <c r="J508" s="194">
        <f ca="1">IFERROR(__xludf.DUMMYFUNCTION("IMPORTRANGE(""https://docs.google.com/spreadsheets/d/1SX6NBoVAgQJ6U1MVXOaj8PK2l7WJ3RER9xtqwdhxkhw/edit?usp=sharing"",""สระบุรี!J403"")"),0)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IFERROR(__xludf.DUMMYFUNCTION("IMPORTRANGE(""https://docs.google.com/spreadsheets/d/1SX6NBoVAgQJ6U1MVXOaj8PK2l7WJ3RER9xtqwdhxkhw/edit?usp=sharing"",""สระบุรี!I404"")"),0)</f>
        <v>0</v>
      </c>
      <c r="J509" s="194">
        <f ca="1">IFERROR(__xludf.DUMMYFUNCTION("IMPORTRANGE(""https://docs.google.com/spreadsheets/d/1SX6NBoVAgQJ6U1MVXOaj8PK2l7WJ3RER9xtqwdhxkhw/edit?usp=sharing"",""สระบุรี!J404"")"),0)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IFERROR(__xludf.DUMMYFUNCTION("IMPORTRANGE(""https://docs.google.com/spreadsheets/d/1SX6NBoVAgQJ6U1MVXOaj8PK2l7WJ3RER9xtqwdhxkhw/edit?usp=sharing"",""สระบุรี!I405"")"),0)</f>
        <v>0</v>
      </c>
      <c r="J510" s="219">
        <f ca="1">IFERROR(__xludf.DUMMYFUNCTION("IMPORTRANGE(""https://docs.google.com/spreadsheets/d/1SX6NBoVAgQJ6U1MVXOaj8PK2l7WJ3RER9xtqwdhxkhw/edit?usp=sharing"",""สระบุรี!J405"")"),0)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IFERROR(__xludf.DUMMYFUNCTION("IMPORTRANGE(""https://docs.google.com/spreadsheets/d/1SX6NBoVAgQJ6U1MVXOaj8PK2l7WJ3RER9xtqwdhxkhw/edit?usp=sharing"",""สระบุรี!I406"")"),0)</f>
        <v>0</v>
      </c>
      <c r="J511" s="219">
        <f ca="1">IFERROR(__xludf.DUMMYFUNCTION("IMPORTRANGE(""https://docs.google.com/spreadsheets/d/1SX6NBoVAgQJ6U1MVXOaj8PK2l7WJ3RER9xtqwdhxkhw/edit?usp=sharing"",""สระบุรี!J406"")"),0)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IFERROR(__xludf.DUMMYFUNCTION("IMPORTRANGE(""https://docs.google.com/spreadsheets/d/1SX6NBoVAgQJ6U1MVXOaj8PK2l7WJ3RER9xtqwdhxkhw/edit?usp=sharing"",""สระบุรี!I407"")"),0)</f>
        <v>0</v>
      </c>
      <c r="J512" s="219">
        <f ca="1">IFERROR(__xludf.DUMMYFUNCTION("IMPORTRANGE(""https://docs.google.com/spreadsheets/d/1SX6NBoVAgQJ6U1MVXOaj8PK2l7WJ3RER9xtqwdhxkhw/edit?usp=sharing"",""สระบุรี!J407"")"),0)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IFERROR(__xludf.DUMMYFUNCTION("IMPORTRANGE(""https://docs.google.com/spreadsheets/d/1SX6NBoVAgQJ6U1MVXOaj8PK2l7WJ3RER9xtqwdhxkhw/edit?usp=sharing"",""สระบุรี!I408"")"),0)</f>
        <v>0</v>
      </c>
      <c r="J513" s="219">
        <f ca="1">IFERROR(__xludf.DUMMYFUNCTION("IMPORTRANGE(""https://docs.google.com/spreadsheets/d/1SX6NBoVAgQJ6U1MVXOaj8PK2l7WJ3RER9xtqwdhxkhw/edit?usp=sharing"",""สระบุรี!J408"")"),0)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IFERROR(__xludf.DUMMYFUNCTION("IMPORTRANGE(""https://docs.google.com/spreadsheets/d/1SX6NBoVAgQJ6U1MVXOaj8PK2l7WJ3RER9xtqwdhxkhw/edit?usp=sharing"",""สระบุรี!I409"")"),0)</f>
        <v>0</v>
      </c>
      <c r="J514" s="219">
        <f ca="1">IFERROR(__xludf.DUMMYFUNCTION("IMPORTRANGE(""https://docs.google.com/spreadsheets/d/1SX6NBoVAgQJ6U1MVXOaj8PK2l7WJ3RER9xtqwdhxkhw/edit?usp=sharing"",""สระบุรี!J409"")"),0)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IFERROR(__xludf.DUMMYFUNCTION("IMPORTRANGE(""https://docs.google.com/spreadsheets/d/1SX6NBoVAgQJ6U1MVXOaj8PK2l7WJ3RER9xtqwdhxkhw/edit?usp=sharing"",""สระบุรี!I410"")"),0)</f>
        <v>0</v>
      </c>
      <c r="J515" s="219">
        <f ca="1">IFERROR(__xludf.DUMMYFUNCTION("IMPORTRANGE(""https://docs.google.com/spreadsheets/d/1SX6NBoVAgQJ6U1MVXOaj8PK2l7WJ3RER9xtqwdhxkhw/edit?usp=sharing"",""สระบุรี!J410"")"),0)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IFERROR(__xludf.DUMMYFUNCTION("IMPORTRANGE(""https://docs.google.com/spreadsheets/d/1SX6NBoVAgQJ6U1MVXOaj8PK2l7WJ3RER9xtqwdhxkhw/edit?usp=sharing"",""สระบุรี!I411"")"),0)</f>
        <v>0</v>
      </c>
      <c r="J516" s="291">
        <f ca="1">IFERROR(__xludf.DUMMYFUNCTION("IMPORTRANGE(""https://docs.google.com/spreadsheets/d/1SX6NBoVAgQJ6U1MVXOaj8PK2l7WJ3RER9xtqwdhxkhw/edit?usp=sharing"",""สระบุรี!J411"")"),0)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IFERROR(__xludf.DUMMYFUNCTION("IMPORTRANGE(""https://docs.google.com/spreadsheets/d/1SX6NBoVAgQJ6U1MVXOaj8PK2l7WJ3RER9xtqwdhxkhw/edit?usp=sharing"",""สระบุรี!I412"")"),0)</f>
        <v>0</v>
      </c>
      <c r="J517" s="304">
        <f ca="1">IFERROR(__xludf.DUMMYFUNCTION("IMPORTRANGE(""https://docs.google.com/spreadsheets/d/1SX6NBoVAgQJ6U1MVXOaj8PK2l7WJ3RER9xtqwdhxkhw/edit?usp=sharing"",""สระบุรี!J412"")"),0)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IFERROR(__xludf.DUMMYFUNCTION("IMPORTRANGE(""https://docs.google.com/spreadsheets/d/1SX6NBoVAgQJ6U1MVXOaj8PK2l7WJ3RER9xtqwdhxkhw/edit?usp=sharing"",""สระบุรี!I413"")"),0)</f>
        <v>0</v>
      </c>
      <c r="J518" s="304">
        <f ca="1">IFERROR(__xludf.DUMMYFUNCTION("IMPORTRANGE(""https://docs.google.com/spreadsheets/d/1SX6NBoVAgQJ6U1MVXOaj8PK2l7WJ3RER9xtqwdhxkhw/edit?usp=sharing"",""สระบุรี!J413"")"),0)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IFERROR(__xludf.DUMMYFUNCTION("IMPORTRANGE(""https://docs.google.com/spreadsheets/d/1SX6NBoVAgQJ6U1MVXOaj8PK2l7WJ3RER9xtqwdhxkhw/edit?usp=sharing"",""สระบุรี!I414"")"),0)</f>
        <v>0</v>
      </c>
      <c r="J519" s="218">
        <f ca="1">IFERROR(__xludf.DUMMYFUNCTION("IMPORTRANGE(""https://docs.google.com/spreadsheets/d/1SX6NBoVAgQJ6U1MVXOaj8PK2l7WJ3RER9xtqwdhxkhw/edit?usp=sharing"",""สระบุรี!J414"")"),0)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IFERROR(__xludf.DUMMYFUNCTION("IMPORTRANGE(""https://docs.google.com/spreadsheets/d/1SX6NBoVAgQJ6U1MVXOaj8PK2l7WJ3RER9xtqwdhxkhw/edit?usp=sharing"",""สระบุรี!I415"")"),0)</f>
        <v>0</v>
      </c>
      <c r="J520" s="218">
        <f ca="1">IFERROR(__xludf.DUMMYFUNCTION("IMPORTRANGE(""https://docs.google.com/spreadsheets/d/1SX6NBoVAgQJ6U1MVXOaj8PK2l7WJ3RER9xtqwdhxkhw/edit?usp=sharing"",""สระบุรี!J415"")"),0)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IFERROR(__xludf.DUMMYFUNCTION("IMPORTRANGE(""https://docs.google.com/spreadsheets/d/1SX6NBoVAgQJ6U1MVXOaj8PK2l7WJ3RER9xtqwdhxkhw/edit?usp=sharing"",""สระบุรี!I416"")"),0)</f>
        <v>0</v>
      </c>
      <c r="J521" s="218">
        <f ca="1">IFERROR(__xludf.DUMMYFUNCTION("IMPORTRANGE(""https://docs.google.com/spreadsheets/d/1SX6NBoVAgQJ6U1MVXOaj8PK2l7WJ3RER9xtqwdhxkhw/edit?usp=sharing"",""สระบุรี!J416"")"),0)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IFERROR(__xludf.DUMMYFUNCTION("IMPORTRANGE(""https://docs.google.com/spreadsheets/d/1SX6NBoVAgQJ6U1MVXOaj8PK2l7WJ3RER9xtqwdhxkhw/edit?usp=sharing"",""สระบุรี!I417"")"),0)</f>
        <v>0</v>
      </c>
      <c r="J522" s="218">
        <f ca="1">IFERROR(__xludf.DUMMYFUNCTION("IMPORTRANGE(""https://docs.google.com/spreadsheets/d/1SX6NBoVAgQJ6U1MVXOaj8PK2l7WJ3RER9xtqwdhxkhw/edit?usp=sharing"",""สระบุรี!J417"")"),0)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IFERROR(__xludf.DUMMYFUNCTION("IMPORTRANGE(""https://docs.google.com/spreadsheets/d/1SX6NBoVAgQJ6U1MVXOaj8PK2l7WJ3RER9xtqwdhxkhw/edit?usp=sharing"",""สระบุรี!I418"")"),0)</f>
        <v>0</v>
      </c>
      <c r="J523" s="218">
        <f ca="1">IFERROR(__xludf.DUMMYFUNCTION("IMPORTRANGE(""https://docs.google.com/spreadsheets/d/1SX6NBoVAgQJ6U1MVXOaj8PK2l7WJ3RER9xtqwdhxkhw/edit?usp=sharing"",""สระบุรี!J418"")"),0)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IFERROR(__xludf.DUMMYFUNCTION("IMPORTRANGE(""https://docs.google.com/spreadsheets/d/1SX6NBoVAgQJ6U1MVXOaj8PK2l7WJ3RER9xtqwdhxkhw/edit?usp=sharing"",""สระบุรี!I419"")"),0)</f>
        <v>0</v>
      </c>
      <c r="J524" s="218">
        <f ca="1">IFERROR(__xludf.DUMMYFUNCTION("IMPORTRANGE(""https://docs.google.com/spreadsheets/d/1SX6NBoVAgQJ6U1MVXOaj8PK2l7WJ3RER9xtqwdhxkhw/edit?usp=sharing"",""สระบุรี!J419"")"),0)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IFERROR(__xludf.DUMMYFUNCTION("IMPORTRANGE(""https://docs.google.com/spreadsheets/d/1SX6NBoVAgQJ6U1MVXOaj8PK2l7WJ3RER9xtqwdhxkhw/edit?usp=sharing"",""สระบุรี!I420"")"),0)</f>
        <v>0</v>
      </c>
      <c r="J525" s="304">
        <f ca="1">IFERROR(__xludf.DUMMYFUNCTION("IMPORTRANGE(""https://docs.google.com/spreadsheets/d/1SX6NBoVAgQJ6U1MVXOaj8PK2l7WJ3RER9xtqwdhxkhw/edit?usp=sharing"",""สระบุรี!J420"")"),0)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IFERROR(__xludf.DUMMYFUNCTION("IMPORTRANGE(""https://docs.google.com/spreadsheets/d/1SX6NBoVAgQJ6U1MVXOaj8PK2l7WJ3RER9xtqwdhxkhw/edit?usp=sharing"",""สระบุรี!I421"")"),0)</f>
        <v>0</v>
      </c>
      <c r="J526" s="304">
        <f ca="1">IFERROR(__xludf.DUMMYFUNCTION("IMPORTRANGE(""https://docs.google.com/spreadsheets/d/1SX6NBoVAgQJ6U1MVXOaj8PK2l7WJ3RER9xtqwdhxkhw/edit?usp=sharing"",""สระบุรี!J421"")"),0)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IFERROR(__xludf.DUMMYFUNCTION("IMPORTRANGE(""https://docs.google.com/spreadsheets/d/1SX6NBoVAgQJ6U1MVXOaj8PK2l7WJ3RER9xtqwdhxkhw/edit?usp=sharing"",""สระบุรี!I422"")"),0)</f>
        <v>0</v>
      </c>
      <c r="J527" s="219">
        <f ca="1">IFERROR(__xludf.DUMMYFUNCTION("IMPORTRANGE(""https://docs.google.com/spreadsheets/d/1SX6NBoVAgQJ6U1MVXOaj8PK2l7WJ3RER9xtqwdhxkhw/edit?usp=sharing"",""สระบุรี!J422"")"),0)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IFERROR(__xludf.DUMMYFUNCTION("IMPORTRANGE(""https://docs.google.com/spreadsheets/d/1SX6NBoVAgQJ6U1MVXOaj8PK2l7WJ3RER9xtqwdhxkhw/edit?usp=sharing"",""สระบุรี!I423"")"),0)</f>
        <v>0</v>
      </c>
      <c r="J528" s="219">
        <f ca="1">IFERROR(__xludf.DUMMYFUNCTION("IMPORTRANGE(""https://docs.google.com/spreadsheets/d/1SX6NBoVAgQJ6U1MVXOaj8PK2l7WJ3RER9xtqwdhxkhw/edit?usp=sharing"",""สระบุรี!J423"")"),0)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IFERROR(__xludf.DUMMYFUNCTION("IMPORTRANGE(""https://docs.google.com/spreadsheets/d/1SX6NBoVAgQJ6U1MVXOaj8PK2l7WJ3RER9xtqwdhxkhw/edit?usp=sharing"",""สระบุรี!I424"")"),0)</f>
        <v>0</v>
      </c>
      <c r="J529" s="219">
        <f ca="1">IFERROR(__xludf.DUMMYFUNCTION("IMPORTRANGE(""https://docs.google.com/spreadsheets/d/1SX6NBoVAgQJ6U1MVXOaj8PK2l7WJ3RER9xtqwdhxkhw/edit?usp=sharing"",""สระบุรี!J424"")"),0)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IFERROR(__xludf.DUMMYFUNCTION("IMPORTRANGE(""https://docs.google.com/spreadsheets/d/1SX6NBoVAgQJ6U1MVXOaj8PK2l7WJ3RER9xtqwdhxkhw/edit?usp=sharing"",""สระบุรี!I425"")"),0)</f>
        <v>0</v>
      </c>
      <c r="J530" s="219">
        <f ca="1">IFERROR(__xludf.DUMMYFUNCTION("IMPORTRANGE(""https://docs.google.com/spreadsheets/d/1SX6NBoVAgQJ6U1MVXOaj8PK2l7WJ3RER9xtqwdhxkhw/edit?usp=sharing"",""สระบุรี!J425"")"),0)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IFERROR(__xludf.DUMMYFUNCTION("IMPORTRANGE(""https://docs.google.com/spreadsheets/d/1SX6NBoVAgQJ6U1MVXOaj8PK2l7WJ3RER9xtqwdhxkhw/edit?usp=sharing"",""สระบุรี!I426"")"),0)</f>
        <v>0</v>
      </c>
      <c r="J531" s="219">
        <f ca="1">IFERROR(__xludf.DUMMYFUNCTION("IMPORTRANGE(""https://docs.google.com/spreadsheets/d/1SX6NBoVAgQJ6U1MVXOaj8PK2l7WJ3RER9xtqwdhxkhw/edit?usp=sharing"",""สระบุรี!J426"")"),0)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IFERROR(__xludf.DUMMYFUNCTION("IMPORTRANGE(""https://docs.google.com/spreadsheets/d/1SX6NBoVAgQJ6U1MVXOaj8PK2l7WJ3RER9xtqwdhxkhw/edit?usp=sharing"",""สระบุรี!I427"")"),0)</f>
        <v>0</v>
      </c>
      <c r="J532" s="472">
        <f ca="1">IFERROR(__xludf.DUMMYFUNCTION("IMPORTRANGE(""https://docs.google.com/spreadsheets/d/1SX6NBoVAgQJ6U1MVXOaj8PK2l7WJ3RER9xtqwdhxkhw/edit?usp=sharing"",""สระบุรี!J427"")"),0)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IFERROR(__xludf.DUMMYFUNCTION("IMPORTRANGE(""https://docs.google.com/spreadsheets/d/1SX6NBoVAgQJ6U1MVXOaj8PK2l7WJ3RER9xtqwdhxkhw/edit?usp=sharing"",""สระบุรี!I428"")"),23)</f>
        <v>23</v>
      </c>
      <c r="J533" s="420">
        <f ca="1">IFERROR(__xludf.DUMMYFUNCTION("IMPORTRANGE(""https://docs.google.com/spreadsheets/d/1SX6NBoVAgQJ6U1MVXOaj8PK2l7WJ3RER9xtqwdhxkhw/edit?usp=sharing"",""สระบุรี!J428"")"),0)</f>
        <v>0</v>
      </c>
      <c r="K533" s="421">
        <f ca="1">IF(I533&gt;0,J533*100/I533,0)</f>
        <v>0</v>
      </c>
      <c r="L533" s="422">
        <f ca="1">IFERROR(__xludf.DUMMYFUNCTION("IMPORTRANGE(""https://docs.google.com/spreadsheets/d/1SX6NBoVAgQJ6U1MVXOaj8PK2l7WJ3RER9xtqwdhxkhw/edit?usp=sharing"",""สระบุรี!L428"")"),35190)</f>
        <v>35190</v>
      </c>
      <c r="M533" s="422"/>
      <c r="N533" s="422">
        <f ca="1">IFERROR(__xludf.DUMMYFUNCTION("IMPORTRANGE(""https://docs.google.com/spreadsheets/d/1SX6NBoVAgQJ6U1MVXOaj8PK2l7WJ3RER9xtqwdhxkhw/edit?usp=sharing"",""สระบุรี!M428"")"),0)</f>
        <v>0</v>
      </c>
      <c r="O533" s="422">
        <f t="shared" ref="O533:O537" ca="1" si="118">+IF(L533&gt;0,N533*100/L533,0)</f>
        <v>0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IFERROR(__xludf.DUMMYFUNCTION("IMPORTRANGE(""https://docs.google.com/spreadsheets/d/1SX6NBoVAgQJ6U1MVXOaj8PK2l7WJ3RER9xtqwdhxkhw/edit?usp=sharing"",""สระบุรี!L429"")"),0)</f>
        <v>0</v>
      </c>
      <c r="M534" s="196"/>
      <c r="N534" s="198">
        <f ca="1">IFERROR(__xludf.DUMMYFUNCTION("IMPORTRANGE(""https://docs.google.com/spreadsheets/d/1SX6NBoVAgQJ6U1MVXOaj8PK2l7WJ3RER9xtqwdhxkhw/edit?usp=sharing"",""สระบุรี!M429"")"),0)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IFERROR(__xludf.DUMMYFUNCTION("IMPORTRANGE(""https://docs.google.com/spreadsheets/d/1SX6NBoVAgQJ6U1MVXOaj8PK2l7WJ3RER9xtqwdhxkhw/edit?usp=sharing"",""สระบุรี!L430"")"),35190)</f>
        <v>35190</v>
      </c>
      <c r="M535" s="196"/>
      <c r="N535" s="198">
        <f ca="1">IFERROR(__xludf.DUMMYFUNCTION("IMPORTRANGE(""https://docs.google.com/spreadsheets/d/1SX6NBoVAgQJ6U1MVXOaj8PK2l7WJ3RER9xtqwdhxkhw/edit?usp=sharing"",""สระบุรี!M430"")"),0)</f>
        <v>0</v>
      </c>
      <c r="O535" s="198">
        <f t="shared" ca="1" si="118"/>
        <v>0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IFERROR(__xludf.DUMMYFUNCTION("IMPORTRANGE(""https://docs.google.com/spreadsheets/d/1SX6NBoVAgQJ6U1MVXOaj8PK2l7WJ3RER9xtqwdhxkhw/edit?usp=sharing"",""สระบุรี!L431"")"),0)</f>
        <v>0</v>
      </c>
      <c r="M536" s="198"/>
      <c r="N536" s="198">
        <f ca="1">IFERROR(__xludf.DUMMYFUNCTION("IMPORTRANGE(""https://docs.google.com/spreadsheets/d/1SX6NBoVAgQJ6U1MVXOaj8PK2l7WJ3RER9xtqwdhxkhw/edit?usp=sharing"",""สระบุรี!M431"")"),0)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IFERROR(__xludf.DUMMYFUNCTION("IMPORTRANGE(""https://docs.google.com/spreadsheets/d/1SX6NBoVAgQJ6U1MVXOaj8PK2l7WJ3RER9xtqwdhxkhw/edit?usp=sharing"",""สระบุรี!L432"")"),35190)</f>
        <v>35190</v>
      </c>
      <c r="M537" s="198"/>
      <c r="N537" s="198">
        <f ca="1">IFERROR(__xludf.DUMMYFUNCTION("IMPORTRANGE(""https://docs.google.com/spreadsheets/d/1SX6NBoVAgQJ6U1MVXOaj8PK2l7WJ3RER9xtqwdhxkhw/edit?usp=sharing"",""สระบุรี!M432"")"),0)</f>
        <v>0</v>
      </c>
      <c r="O537" s="198">
        <f t="shared" ca="1" si="118"/>
        <v>0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IFERROR(__xludf.DUMMYFUNCTION("IMPORTRANGE(""https://docs.google.com/spreadsheets/d/1SX6NBoVAgQJ6U1MVXOaj8PK2l7WJ3RER9xtqwdhxkhw/edit?usp=sharing"",""สระบุรี!M433"")"),0)</f>
        <v>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IFERROR(__xludf.DUMMYFUNCTION("IMPORTRANGE(""https://docs.google.com/spreadsheets/d/1SX6NBoVAgQJ6U1MVXOaj8PK2l7WJ3RER9xtqwdhxkhw/edit?usp=sharing"",""สระบุรี!M434"")"),0)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IFERROR(__xludf.DUMMYFUNCTION("IMPORTRANGE(""https://docs.google.com/spreadsheets/d/1SX6NBoVAgQJ6U1MVXOaj8PK2l7WJ3RER9xtqwdhxkhw/edit?usp=sharing"",""สระบุรี!M435"")"),0)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IFERROR(__xludf.DUMMYFUNCTION("IMPORTRANGE(""https://docs.google.com/spreadsheets/d/1SX6NBoVAgQJ6U1MVXOaj8PK2l7WJ3RER9xtqwdhxkhw/edit?usp=sharing"",""สระบุรี!M436"")"),0)</f>
        <v>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IFERROR(__xludf.DUMMYFUNCTION("IMPORTRANGE(""https://docs.google.com/spreadsheets/d/1SX6NBoVAgQJ6U1MVXOaj8PK2l7WJ3RER9xtqwdhxkhw/edit?usp=sharing"",""สระบุรี!J438"")"),0)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IFERROR(__xludf.DUMMYFUNCTION("IMPORTRANGE(""https://docs.google.com/spreadsheets/d/1SX6NBoVAgQJ6U1MVXOaj8PK2l7WJ3RER9xtqwdhxkhw/edit?usp=sharing"",""สระบุรี!J439"")"),0)</f>
        <v>0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IFERROR(__xludf.DUMMYFUNCTION("IMPORTRANGE(""https://docs.google.com/spreadsheets/d/1SX6NBoVAgQJ6U1MVXOaj8PK2l7WJ3RER9xtqwdhxkhw/edit?usp=sharing"",""สระบุรี!J440"")"),0)</f>
        <v>0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IFERROR(__xludf.DUMMYFUNCTION("IMPORTRANGE(""https://docs.google.com/spreadsheets/d/1SX6NBoVAgQJ6U1MVXOaj8PK2l7WJ3RER9xtqwdhxkhw/edit?usp=sharing"",""สระบุรี!J441"")"),0)</f>
        <v>0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IFERROR(__xludf.DUMMYFUNCTION("IMPORTRANGE(""https://docs.google.com/spreadsheets/d/1SX6NBoVAgQJ6U1MVXOaj8PK2l7WJ3RER9xtqwdhxkhw/edit?usp=sharing"",""สระบุรี!I442"")"),23)</f>
        <v>23</v>
      </c>
      <c r="J547" s="219">
        <f ca="1">IFERROR(__xludf.DUMMYFUNCTION("IMPORTRANGE(""https://docs.google.com/spreadsheets/d/1SX6NBoVAgQJ6U1MVXOaj8PK2l7WJ3RER9xtqwdhxkhw/edit?usp=sharing"",""สระบุรี!J442"")"),0)</f>
        <v>0</v>
      </c>
      <c r="K547" s="195">
        <f t="shared" ref="K547:K548" ca="1" si="119">IF(I547&gt;0,J547*100/I547,0)</f>
        <v>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IFERROR(__xludf.DUMMYFUNCTION("IMPORTRANGE(""https://docs.google.com/spreadsheets/d/1SX6NBoVAgQJ6U1MVXOaj8PK2l7WJ3RER9xtqwdhxkhw/edit?usp=sharing"",""สระบุรี!J166"")"),0)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IFERROR(__xludf.DUMMYFUNCTION("IMPORTRANGE(""https://docs.google.com/spreadsheets/d/1SX6NBoVAgQJ6U1MVXOaj8PK2l7WJ3RER9xtqwdhxkhw/edit?usp=sharing"",""สระบุรี!J444"")"),0)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IFERROR(__xludf.DUMMYFUNCTION("IMPORTRANGE(""https://docs.google.com/spreadsheets/d/1SX6NBoVAgQJ6U1MVXOaj8PK2l7WJ3RER9xtqwdhxkhw/edit?usp=sharing"",""สระบุรี!J445"")"),0)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IFERROR(__xludf.DUMMYFUNCTION("IMPORTRANGE(""https://docs.google.com/spreadsheets/d/1SX6NBoVAgQJ6U1MVXOaj8PK2l7WJ3RER9xtqwdhxkhw/edit?usp=sharing"",""สระบุรี!I446"")"),0)</f>
        <v>0</v>
      </c>
      <c r="J551" s="420">
        <f ca="1">IFERROR(__xludf.DUMMYFUNCTION("IMPORTRANGE(""https://docs.google.com/spreadsheets/d/1SX6NBoVAgQJ6U1MVXOaj8PK2l7WJ3RER9xtqwdhxkhw/edit?usp=sharing"",""สระบุรี!J446"")"),0)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IFERROR(__xludf.DUMMYFUNCTION("IMPORTRANGE(""https://docs.google.com/spreadsheets/d/1SX6NBoVAgQJ6U1MVXOaj8PK2l7WJ3RER9xtqwdhxkhw/edit?usp=sharing"",""สระบุรี!L446"")"),0)</f>
        <v>0</v>
      </c>
      <c r="M551" s="422"/>
      <c r="N551" s="422">
        <f ca="1">IFERROR(__xludf.DUMMYFUNCTION("IMPORTRANGE(""https://docs.google.com/spreadsheets/d/1SX6NBoVAgQJ6U1MVXOaj8PK2l7WJ3RER9xtqwdhxkhw/edit?usp=sharing"",""สระบุรี!M446"")"),0)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IFERROR(__xludf.DUMMYFUNCTION("IMPORTRANGE(""https://docs.google.com/spreadsheets/d/1SX6NBoVAgQJ6U1MVXOaj8PK2l7WJ3RER9xtqwdhxkhw/edit?usp=sharing"",""สระบุรี!L447"")"),0)</f>
        <v>0</v>
      </c>
      <c r="M552" s="196"/>
      <c r="N552" s="198">
        <f ca="1">IFERROR(__xludf.DUMMYFUNCTION("IMPORTRANGE(""https://docs.google.com/spreadsheets/d/1SX6NBoVAgQJ6U1MVXOaj8PK2l7WJ3RER9xtqwdhxkhw/edit?usp=sharing"",""สระบุรี!M447"")"),0)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IFERROR(__xludf.DUMMYFUNCTION("IMPORTRANGE(""https://docs.google.com/spreadsheets/d/1SX6NBoVAgQJ6U1MVXOaj8PK2l7WJ3RER9xtqwdhxkhw/edit?usp=sharing"",""สระบุรี!L448"")"),0)</f>
        <v>0</v>
      </c>
      <c r="M553" s="196"/>
      <c r="N553" s="198">
        <f ca="1">IFERROR(__xludf.DUMMYFUNCTION("IMPORTRANGE(""https://docs.google.com/spreadsheets/d/1SX6NBoVAgQJ6U1MVXOaj8PK2l7WJ3RER9xtqwdhxkhw/edit?usp=sharing"",""สระบุรี!M448"")"),0)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IFERROR(__xludf.DUMMYFUNCTION("IMPORTRANGE(""https://docs.google.com/spreadsheets/d/1SX6NBoVAgQJ6U1MVXOaj8PK2l7WJ3RER9xtqwdhxkhw/edit?usp=sharing"",""สระบุรี!L449"")"),0)</f>
        <v>0</v>
      </c>
      <c r="M554" s="198"/>
      <c r="N554" s="198">
        <f ca="1">IFERROR(__xludf.DUMMYFUNCTION("IMPORTRANGE(""https://docs.google.com/spreadsheets/d/1SX6NBoVAgQJ6U1MVXOaj8PK2l7WJ3RER9xtqwdhxkhw/edit?usp=sharing"",""สระบุรี!M449"")"),0)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IFERROR(__xludf.DUMMYFUNCTION("IMPORTRANGE(""https://docs.google.com/spreadsheets/d/1SX6NBoVAgQJ6U1MVXOaj8PK2l7WJ3RER9xtqwdhxkhw/edit?usp=sharing"",""สระบุรี!L450"")"),0)</f>
        <v>0</v>
      </c>
      <c r="M555" s="198"/>
      <c r="N555" s="198">
        <f ca="1">IFERROR(__xludf.DUMMYFUNCTION("IMPORTRANGE(""https://docs.google.com/spreadsheets/d/1SX6NBoVAgQJ6U1MVXOaj8PK2l7WJ3RER9xtqwdhxkhw/edit?usp=sharing"",""สระบุรี!M450"")"),0)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IFERROR(__xludf.DUMMYFUNCTION("IMPORTRANGE(""https://docs.google.com/spreadsheets/d/1SX6NBoVAgQJ6U1MVXOaj8PK2l7WJ3RER9xtqwdhxkhw/edit?usp=sharing"",""สระบุรี!M451"")"),0)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IFERROR(__xludf.DUMMYFUNCTION("IMPORTRANGE(""https://docs.google.com/spreadsheets/d/1SX6NBoVAgQJ6U1MVXOaj8PK2l7WJ3RER9xtqwdhxkhw/edit?usp=sharing"",""สระบุรี!M452"")"),0)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IFERROR(__xludf.DUMMYFUNCTION("IMPORTRANGE(""https://docs.google.com/spreadsheets/d/1SX6NBoVAgQJ6U1MVXOaj8PK2l7WJ3RER9xtqwdhxkhw/edit?usp=sharing"",""สระบุรี!M453"")"),0)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IFERROR(__xludf.DUMMYFUNCTION("IMPORTRANGE(""https://docs.google.com/spreadsheets/d/1SX6NBoVAgQJ6U1MVXOaj8PK2l7WJ3RER9xtqwdhxkhw/edit?usp=sharing"",""สระบุรี!M454"")"),0)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IFERROR(__xludf.DUMMYFUNCTION("IMPORTRANGE(""https://docs.google.com/spreadsheets/d/1SX6NBoVAgQJ6U1MVXOaj8PK2l7WJ3RER9xtqwdhxkhw/edit?usp=sharing"",""สระบุรี!I455"")"),0)</f>
        <v>0</v>
      </c>
      <c r="J560" s="194">
        <f ca="1">IFERROR(__xludf.DUMMYFUNCTION("IMPORTRANGE(""https://docs.google.com/spreadsheets/d/1SX6NBoVAgQJ6U1MVXOaj8PK2l7WJ3RER9xtqwdhxkhw/edit?usp=sharing"",""สระบุรี!J455"")"),0)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IFERROR(__xludf.DUMMYFUNCTION("IMPORTRANGE(""https://docs.google.com/spreadsheets/d/1SX6NBoVAgQJ6U1MVXOaj8PK2l7WJ3RER9xtqwdhxkhw/edit?usp=sharing"",""สระบุรี!I456"")"),0)</f>
        <v>0</v>
      </c>
      <c r="J561" s="218">
        <f ca="1">IFERROR(__xludf.DUMMYFUNCTION("IMPORTRANGE(""https://docs.google.com/spreadsheets/d/1SX6NBoVAgQJ6U1MVXOaj8PK2l7WJ3RER9xtqwdhxkhw/edit?usp=sharing"",""สระบุรี!J456"")"),0)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IFERROR(__xludf.DUMMYFUNCTION("IMPORTRANGE(""https://docs.google.com/spreadsheets/d/1SX6NBoVAgQJ6U1MVXOaj8PK2l7WJ3RER9xtqwdhxkhw/edit?usp=sharing"",""สระบุรี!I457"")"),"")</f>
        <v/>
      </c>
      <c r="J562" s="218" t="str">
        <f ca="1">IFERROR(__xludf.DUMMYFUNCTION("IMPORTRANGE(""https://docs.google.com/spreadsheets/d/1SX6NBoVAgQJ6U1MVXOaj8PK2l7WJ3RER9xtqwdhxkhw/edit?usp=sharing"",""สระบุรี!J457"")"),"")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IFERROR(__xludf.DUMMYFUNCTION("IMPORTRANGE(""https://docs.google.com/spreadsheets/d/1SX6NBoVAgQJ6U1MVXOaj8PK2l7WJ3RER9xtqwdhxkhw/edit?usp=sharing"",""สระบุรี!I458"")"),"")</f>
        <v/>
      </c>
      <c r="J563" s="218" t="str">
        <f ca="1">IFERROR(__xludf.DUMMYFUNCTION("IMPORTRANGE(""https://docs.google.com/spreadsheets/d/1SX6NBoVAgQJ6U1MVXOaj8PK2l7WJ3RER9xtqwdhxkhw/edit?usp=sharing"",""สระบุรี!J458"")"),"")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IFERROR(__xludf.DUMMYFUNCTION("IMPORTRANGE(""https://docs.google.com/spreadsheets/d/1SX6NBoVAgQJ6U1MVXOaj8PK2l7WJ3RER9xtqwdhxkhw/edit?usp=sharing"",""สระบุรี!I459"")"),600)</f>
        <v>600</v>
      </c>
      <c r="J564" s="387">
        <f ca="1">IFERROR(__xludf.DUMMYFUNCTION("IMPORTRANGE(""https://docs.google.com/spreadsheets/d/1SX6NBoVAgQJ6U1MVXOaj8PK2l7WJ3RER9xtqwdhxkhw/edit?usp=sharing"",""สระบุรี!J459"")"),0)</f>
        <v>0</v>
      </c>
      <c r="K564" s="388">
        <f t="shared" ca="1" si="121"/>
        <v>0</v>
      </c>
      <c r="L564" s="389">
        <f ca="1">IFERROR(__xludf.DUMMYFUNCTION("IMPORTRANGE(""https://docs.google.com/spreadsheets/d/1SX6NBoVAgQJ6U1MVXOaj8PK2l7WJ3RER9xtqwdhxkhw/edit?usp=sharing"",""สระบุรี!L459"")"),125680)</f>
        <v>125680</v>
      </c>
      <c r="M564" s="389"/>
      <c r="N564" s="389">
        <f ca="1">IFERROR(__xludf.DUMMYFUNCTION("IMPORTRANGE(""https://docs.google.com/spreadsheets/d/1SX6NBoVAgQJ6U1MVXOaj8PK2l7WJ3RER9xtqwdhxkhw/edit?usp=sharing"",""สระบุรี!M459"")"),0)</f>
        <v>0</v>
      </c>
      <c r="O564" s="389">
        <f t="shared" ref="O564:O568" ca="1" si="122">+IF(L564&gt;0,N564*100/L564,0)</f>
        <v>0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IFERROR(__xludf.DUMMYFUNCTION("IMPORTRANGE(""https://docs.google.com/spreadsheets/d/1SX6NBoVAgQJ6U1MVXOaj8PK2l7WJ3RER9xtqwdhxkhw/edit?usp=sharing"",""สระบุรี!L460"")"),0)</f>
        <v>0</v>
      </c>
      <c r="M565" s="196"/>
      <c r="N565" s="198">
        <f ca="1">IFERROR(__xludf.DUMMYFUNCTION("IMPORTRANGE(""https://docs.google.com/spreadsheets/d/1SX6NBoVAgQJ6U1MVXOaj8PK2l7WJ3RER9xtqwdhxkhw/edit?usp=sharing"",""สระบุรี!M460"")"),0)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IFERROR(__xludf.DUMMYFUNCTION("IMPORTRANGE(""https://docs.google.com/spreadsheets/d/1SX6NBoVAgQJ6U1MVXOaj8PK2l7WJ3RER9xtqwdhxkhw/edit?usp=sharing"",""สระบุรี!L461"")"),125680)</f>
        <v>125680</v>
      </c>
      <c r="M566" s="196"/>
      <c r="N566" s="198">
        <f ca="1">IFERROR(__xludf.DUMMYFUNCTION("IMPORTRANGE(""https://docs.google.com/spreadsheets/d/1SX6NBoVAgQJ6U1MVXOaj8PK2l7WJ3RER9xtqwdhxkhw/edit?usp=sharing"",""สระบุรี!M461"")"),0)</f>
        <v>0</v>
      </c>
      <c r="O566" s="198">
        <f t="shared" ca="1" si="122"/>
        <v>0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IFERROR(__xludf.DUMMYFUNCTION("IMPORTRANGE(""https://docs.google.com/spreadsheets/d/1SX6NBoVAgQJ6U1MVXOaj8PK2l7WJ3RER9xtqwdhxkhw/edit?usp=sharing"",""สระบุรี!L462"")"),0)</f>
        <v>0</v>
      </c>
      <c r="M567" s="198"/>
      <c r="N567" s="198">
        <f ca="1">IFERROR(__xludf.DUMMYFUNCTION("IMPORTRANGE(""https://docs.google.com/spreadsheets/d/1SX6NBoVAgQJ6U1MVXOaj8PK2l7WJ3RER9xtqwdhxkhw/edit?usp=sharing"",""สระบุรี!M462"")"),0)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IFERROR(__xludf.DUMMYFUNCTION("IMPORTRANGE(""https://docs.google.com/spreadsheets/d/1SX6NBoVAgQJ6U1MVXOaj8PK2l7WJ3RER9xtqwdhxkhw/edit?usp=sharing"",""สระบุรี!L463"")"),125680)</f>
        <v>125680</v>
      </c>
      <c r="M568" s="198"/>
      <c r="N568" s="198">
        <f ca="1">IFERROR(__xludf.DUMMYFUNCTION("IMPORTRANGE(""https://docs.google.com/spreadsheets/d/1SX6NBoVAgQJ6U1MVXOaj8PK2l7WJ3RER9xtqwdhxkhw/edit?usp=sharing"",""สระบุรี!M463"")"),0)</f>
        <v>0</v>
      </c>
      <c r="O568" s="198">
        <f t="shared" ca="1" si="122"/>
        <v>0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IFERROR(__xludf.DUMMYFUNCTION("IMPORTRANGE(""https://docs.google.com/spreadsheets/d/1SX6NBoVAgQJ6U1MVXOaj8PK2l7WJ3RER9xtqwdhxkhw/edit?usp=sharing"",""สระบุรี!M464"")"),0)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IFERROR(__xludf.DUMMYFUNCTION("IMPORTRANGE(""https://docs.google.com/spreadsheets/d/1SX6NBoVAgQJ6U1MVXOaj8PK2l7WJ3RER9xtqwdhxkhw/edit?usp=sharing"",""สระบุรี!M465"")"),0)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IFERROR(__xludf.DUMMYFUNCTION("IMPORTRANGE(""https://docs.google.com/spreadsheets/d/1SX6NBoVAgQJ6U1MVXOaj8PK2l7WJ3RER9xtqwdhxkhw/edit?usp=sharing"",""สระบุรี!M466"")"),0)</f>
        <v>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IFERROR(__xludf.DUMMYFUNCTION("IMPORTRANGE(""https://docs.google.com/spreadsheets/d/1SX6NBoVAgQJ6U1MVXOaj8PK2l7WJ3RER9xtqwdhxkhw/edit?usp=sharing"",""สระบุรี!M467"")"),0)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IFERROR(__xludf.DUMMYFUNCTION("IMPORTRANGE(""https://docs.google.com/spreadsheets/d/1SX6NBoVAgQJ6U1MVXOaj8PK2l7WJ3RER9xtqwdhxkhw/edit?usp=sharing"",""สระบุรี!I468"")"),600)</f>
        <v>600</v>
      </c>
      <c r="J573" s="428">
        <f ca="1">IFERROR(__xludf.DUMMYFUNCTION("IMPORTRANGE(""https://docs.google.com/spreadsheets/d/1SX6NBoVAgQJ6U1MVXOaj8PK2l7WJ3RER9xtqwdhxkhw/edit?usp=sharing"",""สระบุรี!J468"")"),0)</f>
        <v>0</v>
      </c>
      <c r="K573" s="231">
        <f ca="1">IF(I573&gt;0,J573*100/I573,0)</f>
        <v>0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IFERROR(__xludf.DUMMYFUNCTION("IMPORTRANGE(""https://docs.google.com/spreadsheets/d/1SX6NBoVAgQJ6U1MVXOaj8PK2l7WJ3RER9xtqwdhxkhw/edit?usp=sharing"",""สระบุรี!I470"")"),0)</f>
        <v>0</v>
      </c>
      <c r="J575" s="219">
        <f ca="1">IFERROR(__xludf.DUMMYFUNCTION("IMPORTRANGE(""https://docs.google.com/spreadsheets/d/1SX6NBoVAgQJ6U1MVXOaj8PK2l7WJ3RER9xtqwdhxkhw/edit?usp=sharing"",""สระบุรี!J470"")"),0)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IFERROR(__xludf.DUMMYFUNCTION("IMPORTRANGE(""https://docs.google.com/spreadsheets/d/1SX6NBoVAgQJ6U1MVXOaj8PK2l7WJ3RER9xtqwdhxkhw/edit?usp=sharing"",""สระบุรี!I471"")"),0)</f>
        <v>0</v>
      </c>
      <c r="J576" s="219">
        <f ca="1">IFERROR(__xludf.DUMMYFUNCTION("IMPORTRANGE(""https://docs.google.com/spreadsheets/d/1SX6NBoVAgQJ6U1MVXOaj8PK2l7WJ3RER9xtqwdhxkhw/edit?usp=sharing"",""สระบุรี!J471"")"),0)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IFERROR(__xludf.DUMMYFUNCTION("IMPORTRANGE(""https://docs.google.com/spreadsheets/d/1SX6NBoVAgQJ6U1MVXOaj8PK2l7WJ3RER9xtqwdhxkhw/edit?usp=sharing"",""สระบุรี!I472"")"),0)</f>
        <v>0</v>
      </c>
      <c r="J577" s="219">
        <f ca="1">IFERROR(__xludf.DUMMYFUNCTION("IMPORTRANGE(""https://docs.google.com/spreadsheets/d/1SX6NBoVAgQJ6U1MVXOaj8PK2l7WJ3RER9xtqwdhxkhw/edit?usp=sharing"",""สระบุรี!J472"")"),0)</f>
        <v>0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IFERROR(__xludf.DUMMYFUNCTION("IMPORTRANGE(""https://docs.google.com/spreadsheets/d/1SX6NBoVAgQJ6U1MVXOaj8PK2l7WJ3RER9xtqwdhxkhw/edit?usp=sharing"",""สระบุรี!I473"")"),0)</f>
        <v>0</v>
      </c>
      <c r="J578" s="219">
        <f ca="1">IFERROR(__xludf.DUMMYFUNCTION("IMPORTRANGE(""https://docs.google.com/spreadsheets/d/1SX6NBoVAgQJ6U1MVXOaj8PK2l7WJ3RER9xtqwdhxkhw/edit?usp=sharing"",""สระบุรี!J473"")"),0)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IFERROR(__xludf.DUMMYFUNCTION("IMPORTRANGE(""https://docs.google.com/spreadsheets/d/1SX6NBoVAgQJ6U1MVXOaj8PK2l7WJ3RER9xtqwdhxkhw/edit?usp=sharing"",""สระบุรี!I474"")"),0)</f>
        <v>0</v>
      </c>
      <c r="J579" s="219">
        <f ca="1">IFERROR(__xludf.DUMMYFUNCTION("IMPORTRANGE(""https://docs.google.com/spreadsheets/d/1SX6NBoVAgQJ6U1MVXOaj8PK2l7WJ3RER9xtqwdhxkhw/edit?usp=sharing"",""สระบุรี!J474"")"),0)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IFERROR(__xludf.DUMMYFUNCTION("IMPORTRANGE(""https://docs.google.com/spreadsheets/d/1SX6NBoVAgQJ6U1MVXOaj8PK2l7WJ3RER9xtqwdhxkhw/edit?usp=sharing"",""สระบุรี!I475"")"),500)</f>
        <v>500</v>
      </c>
      <c r="J580" s="387">
        <f ca="1">IFERROR(__xludf.DUMMYFUNCTION("IMPORTRANGE(""https://docs.google.com/spreadsheets/d/1SX6NBoVAgQJ6U1MVXOaj8PK2l7WJ3RER9xtqwdhxkhw/edit?usp=sharing"",""สระบุรี!J475"")"),0)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IFERROR(__xludf.DUMMYFUNCTION("IMPORTRANGE(""https://docs.google.com/spreadsheets/d/1SX6NBoVAgQJ6U1MVXOaj8PK2l7WJ3RER9xtqwdhxkhw/edit?usp=sharing"",""สระบุรี!L475"")"),377750)</f>
        <v>377750</v>
      </c>
      <c r="M580" s="389"/>
      <c r="N580" s="389">
        <f ca="1">IFERROR(__xludf.DUMMYFUNCTION("IMPORTRANGE(""https://docs.google.com/spreadsheets/d/1SX6NBoVAgQJ6U1MVXOaj8PK2l7WJ3RER9xtqwdhxkhw/edit?usp=sharing"",""สระบุรี!M475"")"),0)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IFERROR(__xludf.DUMMYFUNCTION("IMPORTRANGE(""https://docs.google.com/spreadsheets/d/1SX6NBoVAgQJ6U1MVXOaj8PK2l7WJ3RER9xtqwdhxkhw/edit?usp=sharing"",""สระบุรี!L476"")"),0)</f>
        <v>0</v>
      </c>
      <c r="M581" s="196"/>
      <c r="N581" s="198">
        <f ca="1">IFERROR(__xludf.DUMMYFUNCTION("IMPORTRANGE(""https://docs.google.com/spreadsheets/d/1SX6NBoVAgQJ6U1MVXOaj8PK2l7WJ3RER9xtqwdhxkhw/edit?usp=sharing"",""สระบุรี!M476"")"),0)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IFERROR(__xludf.DUMMYFUNCTION("IMPORTRANGE(""https://docs.google.com/spreadsheets/d/1SX6NBoVAgQJ6U1MVXOaj8PK2l7WJ3RER9xtqwdhxkhw/edit?usp=sharing"",""สระบุรี!L477"")"),377750)</f>
        <v>377750</v>
      </c>
      <c r="M582" s="196"/>
      <c r="N582" s="198">
        <f ca="1">IFERROR(__xludf.DUMMYFUNCTION("IMPORTRANGE(""https://docs.google.com/spreadsheets/d/1SX6NBoVAgQJ6U1MVXOaj8PK2l7WJ3RER9xtqwdhxkhw/edit?usp=sharing"",""สระบุรี!M477"")"),0)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IFERROR(__xludf.DUMMYFUNCTION("IMPORTRANGE(""https://docs.google.com/spreadsheets/d/1SX6NBoVAgQJ6U1MVXOaj8PK2l7WJ3RER9xtqwdhxkhw/edit?usp=sharing"",""สระบุรี!L478"")"),0)</f>
        <v>0</v>
      </c>
      <c r="M583" s="198"/>
      <c r="N583" s="198">
        <f ca="1">IFERROR(__xludf.DUMMYFUNCTION("IMPORTRANGE(""https://docs.google.com/spreadsheets/d/1SX6NBoVAgQJ6U1MVXOaj8PK2l7WJ3RER9xtqwdhxkhw/edit?usp=sharing"",""สระบุรี!M478"")"),0)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IFERROR(__xludf.DUMMYFUNCTION("IMPORTRANGE(""https://docs.google.com/spreadsheets/d/1SX6NBoVAgQJ6U1MVXOaj8PK2l7WJ3RER9xtqwdhxkhw/edit?usp=sharing"",""สระบุรี!L479"")"),377750)</f>
        <v>377750</v>
      </c>
      <c r="M584" s="198"/>
      <c r="N584" s="198">
        <f ca="1">IFERROR(__xludf.DUMMYFUNCTION("IMPORTRANGE(""https://docs.google.com/spreadsheets/d/1SX6NBoVAgQJ6U1MVXOaj8PK2l7WJ3RER9xtqwdhxkhw/edit?usp=sharing"",""สระบุรี!M479"")"),0)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IFERROR(__xludf.DUMMYFUNCTION("IMPORTRANGE(""https://docs.google.com/spreadsheets/d/1SX6NBoVAgQJ6U1MVXOaj8PK2l7WJ3RER9xtqwdhxkhw/edit?usp=sharing"",""สระบุรี!M480"")"),0)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IFERROR(__xludf.DUMMYFUNCTION("IMPORTRANGE(""https://docs.google.com/spreadsheets/d/1SX6NBoVAgQJ6U1MVXOaj8PK2l7WJ3RER9xtqwdhxkhw/edit?usp=sharing"",""สระบุรี!M481"")"),0)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IFERROR(__xludf.DUMMYFUNCTION("IMPORTRANGE(""https://docs.google.com/spreadsheets/d/1SX6NBoVAgQJ6U1MVXOaj8PK2l7WJ3RER9xtqwdhxkhw/edit?usp=sharing"",""สระบุรี!M482"")"),0)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IFERROR(__xludf.DUMMYFUNCTION("IMPORTRANGE(""https://docs.google.com/spreadsheets/d/1SX6NBoVAgQJ6U1MVXOaj8PK2l7WJ3RER9xtqwdhxkhw/edit?usp=sharing"",""สระบุรี!M483"")"),0)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IFERROR(__xludf.DUMMYFUNCTION("IMPORTRANGE(""https://docs.google.com/spreadsheets/d/1SX6NBoVAgQJ6U1MVXOaj8PK2l7WJ3RER9xtqwdhxkhw/edit?usp=sharing"",""สระบุรี!I484"")"),500)</f>
        <v>500</v>
      </c>
      <c r="J589" s="218">
        <f ca="1">IFERROR(__xludf.DUMMYFUNCTION("IMPORTRANGE(""https://docs.google.com/spreadsheets/d/1SX6NBoVAgQJ6U1MVXOaj8PK2l7WJ3RER9xtqwdhxkhw/edit?usp=sharing"",""สระบุรี!J484"")"),26)</f>
        <v>26</v>
      </c>
      <c r="K589" s="195">
        <f t="shared" ref="K589:K596" ca="1" si="125">IF(I589&gt;0,J589*100/I589,0)</f>
        <v>5.2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IFERROR(__xludf.DUMMYFUNCTION("IMPORTRANGE(""https://docs.google.com/spreadsheets/d/1SX6NBoVAgQJ6U1MVXOaj8PK2l7WJ3RER9xtqwdhxkhw/edit?usp=sharing"",""สระบุรี!I485"")"),0)</f>
        <v>0</v>
      </c>
      <c r="J590" s="218">
        <f ca="1">IFERROR(__xludf.DUMMYFUNCTION("IMPORTRANGE(""https://docs.google.com/spreadsheets/d/1SX6NBoVAgQJ6U1MVXOaj8PK2l7WJ3RER9xtqwdhxkhw/edit?usp=sharing"",""สระบุรี!J485"")"),34.53)</f>
        <v>34.53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IFERROR(__xludf.DUMMYFUNCTION("IMPORTRANGE(""https://docs.google.com/spreadsheets/d/1SX6NBoVAgQJ6U1MVXOaj8PK2l7WJ3RER9xtqwdhxkhw/edit?usp=sharing"",""สระบุรี!I486"")"),500)</f>
        <v>500</v>
      </c>
      <c r="J591" s="218">
        <f ca="1">IFERROR(__xludf.DUMMYFUNCTION("IMPORTRANGE(""https://docs.google.com/spreadsheets/d/1SX6NBoVAgQJ6U1MVXOaj8PK2l7WJ3RER9xtqwdhxkhw/edit?usp=sharing"",""สระบุรี!J486"")"),0)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IFERROR(__xludf.DUMMYFUNCTION("IMPORTRANGE(""https://docs.google.com/spreadsheets/d/1SX6NBoVAgQJ6U1MVXOaj8PK2l7WJ3RER9xtqwdhxkhw/edit?usp=sharing"",""สระบุรี!I487"")"),0)</f>
        <v>0</v>
      </c>
      <c r="J592" s="218">
        <f ca="1">IFERROR(__xludf.DUMMYFUNCTION("IMPORTRANGE(""https://docs.google.com/spreadsheets/d/1SX6NBoVAgQJ6U1MVXOaj8PK2l7WJ3RER9xtqwdhxkhw/edit?usp=sharing"",""สระบุรี!J487"")"),0)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IFERROR(__xludf.DUMMYFUNCTION("IMPORTRANGE(""https://docs.google.com/spreadsheets/d/1SX6NBoVAgQJ6U1MVXOaj8PK2l7WJ3RER9xtqwdhxkhw/edit?usp=sharing"",""สระบุรี!I488"")"),500)</f>
        <v>500</v>
      </c>
      <c r="J593" s="218">
        <f ca="1">IFERROR(__xludf.DUMMYFUNCTION("IMPORTRANGE(""https://docs.google.com/spreadsheets/d/1SX6NBoVAgQJ6U1MVXOaj8PK2l7WJ3RER9xtqwdhxkhw/edit?usp=sharing"",""สระบุรี!J488"")"),0)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IFERROR(__xludf.DUMMYFUNCTION("IMPORTRANGE(""https://docs.google.com/spreadsheets/d/1SX6NBoVAgQJ6U1MVXOaj8PK2l7WJ3RER9xtqwdhxkhw/edit?usp=sharing"",""สระบุรี!I489"")"),0)</f>
        <v>0</v>
      </c>
      <c r="J594" s="218">
        <f ca="1">IFERROR(__xludf.DUMMYFUNCTION("IMPORTRANGE(""https://docs.google.com/spreadsheets/d/1SX6NBoVAgQJ6U1MVXOaj8PK2l7WJ3RER9xtqwdhxkhw/edit?usp=sharing"",""สระบุรี!J489"")"),0)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IFERROR(__xludf.DUMMYFUNCTION("IMPORTRANGE(""https://docs.google.com/spreadsheets/d/1SX6NBoVAgQJ6U1MVXOaj8PK2l7WJ3RER9xtqwdhxkhw/edit?usp=sharing"",""สระบุรี!I490"")"),500)</f>
        <v>500</v>
      </c>
      <c r="J595" s="218">
        <f ca="1">IFERROR(__xludf.DUMMYFUNCTION("IMPORTRANGE(""https://docs.google.com/spreadsheets/d/1SX6NBoVAgQJ6U1MVXOaj8PK2l7WJ3RER9xtqwdhxkhw/edit?usp=sharing"",""สระบุรี!J490"")"),0)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IFERROR(__xludf.DUMMYFUNCTION("IMPORTRANGE(""https://docs.google.com/spreadsheets/d/1SX6NBoVAgQJ6U1MVXOaj8PK2l7WJ3RER9xtqwdhxkhw/edit?usp=sharing"",""สระบุรี!I491"")"),0)</f>
        <v>0</v>
      </c>
      <c r="J596" s="265">
        <f ca="1">IFERROR(__xludf.DUMMYFUNCTION("IMPORTRANGE(""https://docs.google.com/spreadsheets/d/1SX6NBoVAgQJ6U1MVXOaj8PK2l7WJ3RER9xtqwdhxkhw/edit?usp=sharing"",""สระบุรี!J491"")"),0)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IFERROR(__xludf.DUMMYFUNCTION("IMPORTRANGE(""https://docs.google.com/spreadsheets/d/1SX6NBoVAgQJ6U1MVXOaj8PK2l7WJ3RER9xtqwdhxkhw/edit?usp=sharing"",""สระบุรี!I492"")"),50)</f>
        <v>50</v>
      </c>
      <c r="J597" s="491">
        <f ca="1">IFERROR(__xludf.DUMMYFUNCTION("IMPORTRANGE(""https://docs.google.com/spreadsheets/d/1SX6NBoVAgQJ6U1MVXOaj8PK2l7WJ3RER9xtqwdhxkhw/edit?usp=sharing"",""สระบุรี!J492"")"),0)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IFERROR(__xludf.DUMMYFUNCTION("IMPORTRANGE(""https://docs.google.com/spreadsheets/d/1SX6NBoVAgQJ6U1MVXOaj8PK2l7WJ3RER9xtqwdhxkhw/edit?usp=sharing"",""สระบุรี!L492"")"),4550)</f>
        <v>4550</v>
      </c>
      <c r="M597" s="422"/>
      <c r="N597" s="422">
        <f ca="1">IFERROR(__xludf.DUMMYFUNCTION("IMPORTRANGE(""https://docs.google.com/spreadsheets/d/1SX6NBoVAgQJ6U1MVXOaj8PK2l7WJ3RER9xtqwdhxkhw/edit?usp=sharing"",""สระบุรี!M492"")"),0)</f>
        <v>0</v>
      </c>
      <c r="O597" s="422">
        <f t="shared" ref="O597:O601" ca="1" si="126">+IF(L597&gt;0,N597*100/L597,0)</f>
        <v>0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IFERROR(__xludf.DUMMYFUNCTION("IMPORTRANGE(""https://docs.google.com/spreadsheets/d/1SX6NBoVAgQJ6U1MVXOaj8PK2l7WJ3RER9xtqwdhxkhw/edit?usp=sharing"",""สระบุรี!L493"")"),0)</f>
        <v>0</v>
      </c>
      <c r="M598" s="196"/>
      <c r="N598" s="198">
        <f ca="1">IFERROR(__xludf.DUMMYFUNCTION("IMPORTRANGE(""https://docs.google.com/spreadsheets/d/1SX6NBoVAgQJ6U1MVXOaj8PK2l7WJ3RER9xtqwdhxkhw/edit?usp=sharing"",""สระบุรี!M493"")"),0)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IFERROR(__xludf.DUMMYFUNCTION("IMPORTRANGE(""https://docs.google.com/spreadsheets/d/1SX6NBoVAgQJ6U1MVXOaj8PK2l7WJ3RER9xtqwdhxkhw/edit?usp=sharing"",""สระบุรี!L494"")"),4550)</f>
        <v>4550</v>
      </c>
      <c r="M599" s="196"/>
      <c r="N599" s="198">
        <f ca="1">IFERROR(__xludf.DUMMYFUNCTION("IMPORTRANGE(""https://docs.google.com/spreadsheets/d/1SX6NBoVAgQJ6U1MVXOaj8PK2l7WJ3RER9xtqwdhxkhw/edit?usp=sharing"",""สระบุรี!M494"")"),0)</f>
        <v>0</v>
      </c>
      <c r="O599" s="198">
        <f t="shared" ca="1" si="126"/>
        <v>0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IFERROR(__xludf.DUMMYFUNCTION("IMPORTRANGE(""https://docs.google.com/spreadsheets/d/1SX6NBoVAgQJ6U1MVXOaj8PK2l7WJ3RER9xtqwdhxkhw/edit?usp=sharing"",""สระบุรี!L495"")"),0)</f>
        <v>0</v>
      </c>
      <c r="M600" s="198"/>
      <c r="N600" s="198">
        <f ca="1">IFERROR(__xludf.DUMMYFUNCTION("IMPORTRANGE(""https://docs.google.com/spreadsheets/d/1SX6NBoVAgQJ6U1MVXOaj8PK2l7WJ3RER9xtqwdhxkhw/edit?usp=sharing"",""สระบุรี!M495"")"),0)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IFERROR(__xludf.DUMMYFUNCTION("IMPORTRANGE(""https://docs.google.com/spreadsheets/d/1SX6NBoVAgQJ6U1MVXOaj8PK2l7WJ3RER9xtqwdhxkhw/edit?usp=sharing"",""สระบุรี!L496"")"),4550)</f>
        <v>4550</v>
      </c>
      <c r="M601" s="198"/>
      <c r="N601" s="198">
        <f ca="1">IFERROR(__xludf.DUMMYFUNCTION("IMPORTRANGE(""https://docs.google.com/spreadsheets/d/1SX6NBoVAgQJ6U1MVXOaj8PK2l7WJ3RER9xtqwdhxkhw/edit?usp=sharing"",""สระบุรี!M496"")"),0)</f>
        <v>0</v>
      </c>
      <c r="O601" s="198">
        <f t="shared" ca="1" si="126"/>
        <v>0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IFERROR(__xludf.DUMMYFUNCTION("IMPORTRANGE(""https://docs.google.com/spreadsheets/d/1SX6NBoVAgQJ6U1MVXOaj8PK2l7WJ3RER9xtqwdhxkhw/edit?usp=sharing"",""สระบุรี!M497"")"),0)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IFERROR(__xludf.DUMMYFUNCTION("IMPORTRANGE(""https://docs.google.com/spreadsheets/d/1SX6NBoVAgQJ6U1MVXOaj8PK2l7WJ3RER9xtqwdhxkhw/edit?usp=sharing"",""สระบุรี!M498"")"),0)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IFERROR(__xludf.DUMMYFUNCTION("IMPORTRANGE(""https://docs.google.com/spreadsheets/d/1SX6NBoVAgQJ6U1MVXOaj8PK2l7WJ3RER9xtqwdhxkhw/edit?usp=sharing"",""สระบุรี!M499"")"),0)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IFERROR(__xludf.DUMMYFUNCTION("IMPORTRANGE(""https://docs.google.com/spreadsheets/d/1SX6NBoVAgQJ6U1MVXOaj8PK2l7WJ3RER9xtqwdhxkhw/edit?usp=sharing"",""สระบุรี!M500"")"),0)</f>
        <v>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IFERROR(__xludf.DUMMYFUNCTION("IMPORTRANGE(""https://docs.google.com/spreadsheets/d/1SX6NBoVAgQJ6U1MVXOaj8PK2l7WJ3RER9xtqwdhxkhw/edit?usp=sharing"",""สระบุรี!J502"")"),0)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IFERROR(__xludf.DUMMYFUNCTION("IMPORTRANGE(""https://docs.google.com/spreadsheets/d/1SX6NBoVAgQJ6U1MVXOaj8PK2l7WJ3RER9xtqwdhxkhw/edit?usp=sharing"",""สระบุรี!J503"")"),0)</f>
        <v>0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IFERROR(__xludf.DUMMYFUNCTION("IMPORTRANGE(""https://docs.google.com/spreadsheets/d/1SX6NBoVAgQJ6U1MVXOaj8PK2l7WJ3RER9xtqwdhxkhw/edit?usp=sharing"",""สระบุรี!J166"")"),0)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IFERROR(__xludf.DUMMYFUNCTION("IMPORTRANGE(""https://docs.google.com/spreadsheets/d/1SX6NBoVAgQJ6U1MVXOaj8PK2l7WJ3RER9xtqwdhxkhw/edit?usp=sharing"",""สระบุรี!J166"")"),0)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IFERROR(__xludf.DUMMYFUNCTION("IMPORTRANGE(""https://docs.google.com/spreadsheets/d/1SX6NBoVAgQJ6U1MVXOaj8PK2l7WJ3RER9xtqwdhxkhw/edit?usp=sharing"",""สระบุรี!I506"")"),50)</f>
        <v>50</v>
      </c>
      <c r="J611" s="194">
        <f ca="1">IFERROR(__xludf.DUMMYFUNCTION("IMPORTRANGE(""https://docs.google.com/spreadsheets/d/1SX6NBoVAgQJ6U1MVXOaj8PK2l7WJ3RER9xtqwdhxkhw/edit?usp=sharing"",""สระบุรี!J506"")"),0)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IFERROR(__xludf.DUMMYFUNCTION("IMPORTRANGE(""https://docs.google.com/spreadsheets/d/1SX6NBoVAgQJ6U1MVXOaj8PK2l7WJ3RER9xtqwdhxkhw/edit?usp=sharing"",""สระบุรี!I507"")"),0)</f>
        <v>0</v>
      </c>
      <c r="J612" s="219">
        <f ca="1">IFERROR(__xludf.DUMMYFUNCTION("IMPORTRANGE(""https://docs.google.com/spreadsheets/d/1SX6NBoVAgQJ6U1MVXOaj8PK2l7WJ3RER9xtqwdhxkhw/edit?usp=sharing"",""สระบุรี!J507"")"),0)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IFERROR(__xludf.DUMMYFUNCTION("IMPORTRANGE(""https://docs.google.com/spreadsheets/d/1SX6NBoVAgQJ6U1MVXOaj8PK2l7WJ3RER9xtqwdhxkhw/edit?usp=sharing"",""สระบุรี!I508"")"),0)</f>
        <v>0</v>
      </c>
      <c r="J613" s="219">
        <f ca="1">IFERROR(__xludf.DUMMYFUNCTION("IMPORTRANGE(""https://docs.google.com/spreadsheets/d/1SX6NBoVAgQJ6U1MVXOaj8PK2l7WJ3RER9xtqwdhxkhw/edit?usp=sharing"",""สระบุรี!J508"")"),0)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IFERROR(__xludf.DUMMYFUNCTION("IMPORTRANGE(""https://docs.google.com/spreadsheets/d/1SX6NBoVAgQJ6U1MVXOaj8PK2l7WJ3RER9xtqwdhxkhw/edit?usp=sharing"",""สระบุรี!I509"")"),0)</f>
        <v>0</v>
      </c>
      <c r="J614" s="219">
        <f ca="1">IFERROR(__xludf.DUMMYFUNCTION("IMPORTRANGE(""https://docs.google.com/spreadsheets/d/1SX6NBoVAgQJ6U1MVXOaj8PK2l7WJ3RER9xtqwdhxkhw/edit?usp=sharing"",""สระบุรี!J509"")"),0)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IFERROR(__xludf.DUMMYFUNCTION("IMPORTRANGE(""https://docs.google.com/spreadsheets/d/1SX6NBoVAgQJ6U1MVXOaj8PK2l7WJ3RER9xtqwdhxkhw/edit?usp=sharing"",""สระบุรี!I510"")"),0)</f>
        <v>0</v>
      </c>
      <c r="J615" s="219">
        <f ca="1">IFERROR(__xludf.DUMMYFUNCTION("IMPORTRANGE(""https://docs.google.com/spreadsheets/d/1SX6NBoVAgQJ6U1MVXOaj8PK2l7WJ3RER9xtqwdhxkhw/edit?usp=sharing"",""สระบุรี!J510"")"),0)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IFERROR(__xludf.DUMMYFUNCTION("IMPORTRANGE(""https://docs.google.com/spreadsheets/d/1SX6NBoVAgQJ6U1MVXOaj8PK2l7WJ3RER9xtqwdhxkhw/edit?usp=sharing"",""สระบุรี!I511"")"),0)</f>
        <v>0</v>
      </c>
      <c r="J616" s="219">
        <f ca="1">IFERROR(__xludf.DUMMYFUNCTION("IMPORTRANGE(""https://docs.google.com/spreadsheets/d/1SX6NBoVAgQJ6U1MVXOaj8PK2l7WJ3RER9xtqwdhxkhw/edit?usp=sharing"",""สระบุรี!J511"")"),0)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IFERROR(__xludf.DUMMYFUNCTION("IMPORTRANGE(""https://docs.google.com/spreadsheets/d/1SX6NBoVAgQJ6U1MVXOaj8PK2l7WJ3RER9xtqwdhxkhw/edit?usp=sharing"",""สระบุรี!I512"")"),0)</f>
        <v>0</v>
      </c>
      <c r="J617" s="218">
        <f ca="1">IFERROR(__xludf.DUMMYFUNCTION("IMPORTRANGE(""https://docs.google.com/spreadsheets/d/1SX6NBoVAgQJ6U1MVXOaj8PK2l7WJ3RER9xtqwdhxkhw/edit?usp=sharing"",""สระบุรี!J512"")"),0)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IFERROR(__xludf.DUMMYFUNCTION("IMPORTRANGE(""https://docs.google.com/spreadsheets/d/1SX6NBoVAgQJ6U1MVXOaj8PK2l7WJ3RER9xtqwdhxkhw/edit?usp=sharing"",""สระบุรี!I513"")"),0)</f>
        <v>0</v>
      </c>
      <c r="J618" s="219">
        <f ca="1">IFERROR(__xludf.DUMMYFUNCTION("IMPORTRANGE(""https://docs.google.com/spreadsheets/d/1SX6NBoVAgQJ6U1MVXOaj8PK2l7WJ3RER9xtqwdhxkhw/edit?usp=sharing"",""สระบุรี!J513"")"),0)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IFERROR(__xludf.DUMMYFUNCTION("IMPORTRANGE(""https://docs.google.com/spreadsheets/d/1SX6NBoVAgQJ6U1MVXOaj8PK2l7WJ3RER9xtqwdhxkhw/edit?usp=sharing"",""สระบุรี!I514"")"),0)</f>
        <v>0</v>
      </c>
      <c r="J619" s="219">
        <f ca="1">IFERROR(__xludf.DUMMYFUNCTION("IMPORTRANGE(""https://docs.google.com/spreadsheets/d/1SX6NBoVAgQJ6U1MVXOaj8PK2l7WJ3RER9xtqwdhxkhw/edit?usp=sharing"",""สระบุรี!J514"")"),0)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IFERROR(__xludf.DUMMYFUNCTION("IMPORTRANGE(""https://docs.google.com/spreadsheets/d/1SX6NBoVAgQJ6U1MVXOaj8PK2l7WJ3RER9xtqwdhxkhw/edit?usp=sharing"",""สระบุรี!I515"")"),0)</f>
        <v>0</v>
      </c>
      <c r="J620" s="194">
        <f ca="1">IFERROR(__xludf.DUMMYFUNCTION("IMPORTRANGE(""https://docs.google.com/spreadsheets/d/1SX6NBoVAgQJ6U1MVXOaj8PK2l7WJ3RER9xtqwdhxkhw/edit?usp=sharing"",""สระบุรี!J515"")"),0)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IFERROR(__xludf.DUMMYFUNCTION("IMPORTRANGE(""https://docs.google.com/spreadsheets/d/1SX6NBoVAgQJ6U1MVXOaj8PK2l7WJ3RER9xtqwdhxkhw/edit?usp=sharing"",""สระบุรี!I516"")"),0)</f>
        <v>0</v>
      </c>
      <c r="J621" s="194">
        <f ca="1">IFERROR(__xludf.DUMMYFUNCTION("IMPORTRANGE(""https://docs.google.com/spreadsheets/d/1SX6NBoVAgQJ6U1MVXOaj8PK2l7WJ3RER9xtqwdhxkhw/edit?usp=sharing"",""สระบุรี!J516"")"),0)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IFERROR(__xludf.DUMMYFUNCTION("IMPORTRANGE(""https://docs.google.com/spreadsheets/d/1SX6NBoVAgQJ6U1MVXOaj8PK2l7WJ3RER9xtqwdhxkhw/edit?usp=sharing"",""สระบุรี!I517"")"),0)</f>
        <v>0</v>
      </c>
      <c r="J622" s="219">
        <f ca="1">IFERROR(__xludf.DUMMYFUNCTION("IMPORTRANGE(""https://docs.google.com/spreadsheets/d/1SX6NBoVAgQJ6U1MVXOaj8PK2l7WJ3RER9xtqwdhxkhw/edit?usp=sharing"",""สระบุรี!J517"")"),0)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IFERROR(__xludf.DUMMYFUNCTION("IMPORTRANGE(""https://docs.google.com/spreadsheets/d/1SX6NBoVAgQJ6U1MVXOaj8PK2l7WJ3RER9xtqwdhxkhw/edit?usp=sharing"",""สระบุรี!I518"")"),0)</f>
        <v>0</v>
      </c>
      <c r="J623" s="219">
        <f ca="1">IFERROR(__xludf.DUMMYFUNCTION("IMPORTRANGE(""https://docs.google.com/spreadsheets/d/1SX6NBoVAgQJ6U1MVXOaj8PK2l7WJ3RER9xtqwdhxkhw/edit?usp=sharing"",""สระบุรี!J518"")"),0)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IFERROR(__xludf.DUMMYFUNCTION("IMPORTRANGE(""https://docs.google.com/spreadsheets/d/1SX6NBoVAgQJ6U1MVXOaj8PK2l7WJ3RER9xtqwdhxkhw/edit?usp=sharing"",""สระบุรี!I519"")"),0)</f>
        <v>0</v>
      </c>
      <c r="J624" s="218">
        <f ca="1">IFERROR(__xludf.DUMMYFUNCTION("IMPORTRANGE(""https://docs.google.com/spreadsheets/d/1SX6NBoVAgQJ6U1MVXOaj8PK2l7WJ3RER9xtqwdhxkhw/edit?usp=sharing"",""สระบุรี!J519"")"),0)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IFERROR(__xludf.DUMMYFUNCTION("IMPORTRANGE(""https://docs.google.com/spreadsheets/d/1SX6NBoVAgQJ6U1MVXOaj8PK2l7WJ3RER9xtqwdhxkhw/edit?usp=sharing"",""สระบุรี!I520"")"),0)</f>
        <v>0</v>
      </c>
      <c r="J625" s="219">
        <f ca="1">IFERROR(__xludf.DUMMYFUNCTION("IMPORTRANGE(""https://docs.google.com/spreadsheets/d/1SX6NBoVAgQJ6U1MVXOaj8PK2l7WJ3RER9xtqwdhxkhw/edit?usp=sharing"",""สระบุรี!J520"")"),0)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IFERROR(__xludf.DUMMYFUNCTION("IMPORTRANGE(""https://docs.google.com/spreadsheets/d/1SX6NBoVAgQJ6U1MVXOaj8PK2l7WJ3RER9xtqwdhxkhw/edit?usp=sharing"",""สระบุรี!I521"")"),0)</f>
        <v>0</v>
      </c>
      <c r="J626" s="219">
        <f ca="1">IFERROR(__xludf.DUMMYFUNCTION("IMPORTRANGE(""https://docs.google.com/spreadsheets/d/1SX6NBoVAgQJ6U1MVXOaj8PK2l7WJ3RER9xtqwdhxkhw/edit?usp=sharing"",""สระบุรี!J521"")"),0)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59">
        <f ca="1">IFERROR(__xludf.DUMMYFUNCTION("IMPORTRANGE(""https://docs.google.com/spreadsheets/d/1SX6NBoVAgQJ6U1MVXOaj8PK2l7WJ3RER9xtqwdhxkhw/edit?usp=sharing"",""สระบุรี!J523"")"),0)</f>
        <v>0</v>
      </c>
      <c r="K628" s="360">
        <f t="shared" ref="K628:K635" ca="1" si="129">IF(I628&gt;0,J628*100/I628,0)</f>
        <v>0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IFERROR(__xludf.DUMMYFUNCTION("IMPORTRANGE(""https://docs.google.com/spreadsheets/d/1SX6NBoVAgQJ6U1MVXOaj8PK2l7WJ3RER9xtqwdhxkhw/edit?usp=sharing"",""สระบุรี!I524"")"),168)</f>
        <v>168</v>
      </c>
      <c r="J629" s="359">
        <f ca="1">IFERROR(__xludf.DUMMYFUNCTION("IMPORTRANGE(""https://docs.google.com/spreadsheets/d/1SX6NBoVAgQJ6U1MVXOaj8PK2l7WJ3RER9xtqwdhxkhw/edit?usp=sharing"",""สระบุรี!J524"")"),0)</f>
        <v>0</v>
      </c>
      <c r="K629" s="360">
        <f t="shared" ca="1" si="129"/>
        <v>0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59">
        <f ca="1">IFERROR(__xludf.DUMMYFUNCTION("IMPORTRANGE(""https://docs.google.com/spreadsheets/d/1SX6NBoVAgQJ6U1MVXOaj8PK2l7WJ3RER9xtqwdhxkhw/edit?usp=sharing"",""สระบุรี!J525"")"),21368.32)</f>
        <v>21368.32</v>
      </c>
      <c r="K630" s="360">
        <f t="shared" ca="1" si="129"/>
        <v>0.12554808161350101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IFERROR(__xludf.DUMMYFUNCTION("IMPORTRANGE(""https://docs.google.com/spreadsheets/d/1SX6NBoVAgQJ6U1MVXOaj8PK2l7WJ3RER9xtqwdhxkhw/edit?usp=sharing"",""สระบุรี!I526"")"),253)</f>
        <v>253</v>
      </c>
      <c r="J631" s="359">
        <f ca="1">IFERROR(__xludf.DUMMYFUNCTION("IMPORTRANGE(""https://docs.google.com/spreadsheets/d/1SX6NBoVAgQJ6U1MVXOaj8PK2l7WJ3RER9xtqwdhxkhw/edit?usp=sharing"",""สระบุรี!J526"")"),22)</f>
        <v>22</v>
      </c>
      <c r="K631" s="360">
        <f t="shared" ca="1" si="129"/>
        <v>8.695652173913043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IFERROR(__xludf.DUMMYFUNCTION("IMPORTRANGE(""https://docs.google.com/spreadsheets/d/1SX6NBoVAgQJ6U1MVXOaj8PK2l7WJ3RER9xtqwdhxkhw/edit?usp=sharing"",""สระบุรี!I527"")"),2425843.89)</f>
        <v>2425843.89</v>
      </c>
      <c r="J632" s="359">
        <f ca="1">IFERROR(__xludf.DUMMYFUNCTION("IMPORTRANGE(""https://docs.google.com/spreadsheets/d/1SX6NBoVAgQJ6U1MVXOaj8PK2l7WJ3RER9xtqwdhxkhw/edit?usp=sharing"",""สระบุรี!J527"")"),26408.54)</f>
        <v>26408.54</v>
      </c>
      <c r="K632" s="360">
        <f t="shared" ca="1" si="129"/>
        <v>1.0886331189267089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IFERROR(__xludf.DUMMYFUNCTION("IMPORTRANGE(""https://docs.google.com/spreadsheets/d/1SX6NBoVAgQJ6U1MVXOaj8PK2l7WJ3RER9xtqwdhxkhw/edit?usp=sharing"",""สระบุรี!I528"")"),85)</f>
        <v>85</v>
      </c>
      <c r="J633" s="359">
        <f ca="1">IFERROR(__xludf.DUMMYFUNCTION("IMPORTRANGE(""https://docs.google.com/spreadsheets/d/1SX6NBoVAgQJ6U1MVXOaj8PK2l7WJ3RER9xtqwdhxkhw/edit?usp=sharing"",""สระบุรี!J528"")"),4)</f>
        <v>4</v>
      </c>
      <c r="K633" s="360">
        <f t="shared" ca="1" si="129"/>
        <v>4.7058823529411766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IFERROR(__xludf.DUMMYFUNCTION("IMPORTRANGE(""https://docs.google.com/spreadsheets/d/1SX6NBoVAgQJ6U1MVXOaj8PK2l7WJ3RER9xtqwdhxkhw/edit?usp=sharing"",""สระบุรี!I529"")"),5265000)</f>
        <v>5265000</v>
      </c>
      <c r="J634" s="359">
        <f ca="1">IFERROR(__xludf.DUMMYFUNCTION("IMPORTRANGE(""https://docs.google.com/spreadsheets/d/1SX6NBoVAgQJ6U1MVXOaj8PK2l7WJ3RER9xtqwdhxkhw/edit?usp=sharing"",""สระบุรี!J529"")"),0)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IFERROR(__xludf.DUMMYFUNCTION("IMPORTRANGE(""https://docs.google.com/spreadsheets/d/1SX6NBoVAgQJ6U1MVXOaj8PK2l7WJ3RER9xtqwdhxkhw/edit?usp=sharing"",""สระบุรี!I530"")"),134)</f>
        <v>134</v>
      </c>
      <c r="J635" s="489">
        <f ca="1">IFERROR(__xludf.DUMMYFUNCTION("IMPORTRANGE(""https://docs.google.com/spreadsheets/d/1SX6NBoVAgQJ6U1MVXOaj8PK2l7WJ3RER9xtqwdhxkhw/edit?usp=sharing"",""สระบุรี!J530"")"),0)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zoomScale="70" zoomScaleNormal="70" workbookViewId="0">
      <pane ySplit="6" topLeftCell="A600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8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237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7532048</v>
      </c>
      <c r="M8" s="43">
        <f t="shared" ca="1" si="0"/>
        <v>2195514</v>
      </c>
      <c r="N8" s="43">
        <f t="shared" ca="1" si="0"/>
        <v>1214855.79</v>
      </c>
      <c r="O8" s="42">
        <f t="shared" ref="O8:O16" ca="1" si="1">IF(L8&gt;0,N8*100/L8,0)</f>
        <v>16.12915624010893</v>
      </c>
      <c r="P8" s="42">
        <f t="shared" ref="P8:P16" ca="1" si="2">IF(M8&gt;0,N8*100/M8,0)</f>
        <v>55.33354786168524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7532048</v>
      </c>
      <c r="M10" s="50">
        <f t="shared" ca="1" si="4"/>
        <v>2195514</v>
      </c>
      <c r="N10" s="50">
        <f t="shared" ca="1" si="4"/>
        <v>1214855.79</v>
      </c>
      <c r="O10" s="49">
        <f t="shared" ca="1" si="1"/>
        <v>16.12915624010893</v>
      </c>
      <c r="P10" s="49">
        <f t="shared" ca="1" si="2"/>
        <v>55.33354786168524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7128748</v>
      </c>
      <c r="M12" s="60">
        <f t="shared" ca="1" si="6"/>
        <v>2195514</v>
      </c>
      <c r="N12" s="60">
        <f t="shared" ca="1" si="6"/>
        <v>1214855.79</v>
      </c>
      <c r="O12" s="60">
        <f t="shared" ca="1" si="1"/>
        <v>17.041643076736616</v>
      </c>
      <c r="P12" s="60">
        <f t="shared" ca="1" si="2"/>
        <v>55.33354786168524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2470000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4658748</v>
      </c>
      <c r="M14" s="60">
        <f t="shared" si="8"/>
        <v>0</v>
      </c>
      <c r="N14" s="60">
        <f t="shared" ca="1" si="8"/>
        <v>345398.79</v>
      </c>
      <c r="O14" s="63">
        <f t="shared" ca="1" si="1"/>
        <v>7.4139831130595599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403300</v>
      </c>
      <c r="M16" s="60">
        <f t="shared" si="10"/>
        <v>0</v>
      </c>
      <c r="N16" s="60">
        <f t="shared" ca="1" si="10"/>
        <v>0</v>
      </c>
      <c r="O16" s="72">
        <f t="shared" ca="1" si="1"/>
        <v>0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4389410</v>
      </c>
      <c r="M18" s="43">
        <f t="shared" ca="1" si="11"/>
        <v>2195514</v>
      </c>
      <c r="N18" s="43">
        <f t="shared" ca="1" si="11"/>
        <v>869457</v>
      </c>
      <c r="O18" s="42">
        <f t="shared" ref="O18:O20" ca="1" si="12">IF(L18&gt;0,N18*100/L18,0)</f>
        <v>19.808060764430756</v>
      </c>
      <c r="P18" s="42">
        <f t="shared" ref="P18:P26" ca="1" si="13">IF(M18&gt;0,N18*100/M18,0)</f>
        <v>39.60152383450982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4389410</v>
      </c>
      <c r="M20" s="50">
        <f t="shared" ca="1" si="15"/>
        <v>2195514</v>
      </c>
      <c r="N20" s="50">
        <f t="shared" ca="1" si="15"/>
        <v>869457</v>
      </c>
      <c r="O20" s="49">
        <f t="shared" ca="1" si="12"/>
        <v>19.808060764430756</v>
      </c>
      <c r="P20" s="49">
        <f t="shared" ca="1" si="13"/>
        <v>39.60152383450982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3986110</v>
      </c>
      <c r="M22" s="64">
        <f t="shared" ca="1" si="18"/>
        <v>2195514</v>
      </c>
      <c r="N22" s="63">
        <f t="shared" ca="1" si="18"/>
        <v>869457</v>
      </c>
      <c r="O22" s="63">
        <f t="shared" ca="1" si="17"/>
        <v>21.812167752520629</v>
      </c>
      <c r="P22" s="63">
        <f t="shared" ca="1" si="13"/>
        <v>39.60152383450982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2470000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1516110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403300</v>
      </c>
      <c r="M26" s="72">
        <f t="shared" si="22"/>
        <v>0</v>
      </c>
      <c r="N26" s="72">
        <f t="shared" ca="1" si="22"/>
        <v>0</v>
      </c>
      <c r="O26" s="72">
        <f t="shared" ca="1" si="17"/>
        <v>0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3142638</v>
      </c>
      <c r="M28" s="43">
        <f t="shared" si="23"/>
        <v>0</v>
      </c>
      <c r="N28" s="43">
        <f t="shared" ca="1" si="23"/>
        <v>345398.79</v>
      </c>
      <c r="O28" s="42">
        <f t="shared" ref="O28:O30" ca="1" si="24">IF(L28&gt;0,N28*100/L28,0)</f>
        <v>10.990727853478511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3142638</v>
      </c>
      <c r="M30" s="50">
        <f t="shared" si="27"/>
        <v>0</v>
      </c>
      <c r="N30" s="50">
        <f t="shared" ca="1" si="27"/>
        <v>345398.79</v>
      </c>
      <c r="O30" s="49">
        <f t="shared" ca="1" si="24"/>
        <v>10.990727853478511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3142638</v>
      </c>
      <c r="M32" s="63">
        <f t="shared" si="30"/>
        <v>0</v>
      </c>
      <c r="N32" s="63">
        <f t="shared" ca="1" si="30"/>
        <v>345398.79</v>
      </c>
      <c r="O32" s="63">
        <f t="shared" ca="1" si="29"/>
        <v>10.990727853478511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3142638</v>
      </c>
      <c r="M34" s="63">
        <f t="shared" si="32"/>
        <v>0</v>
      </c>
      <c r="N34" s="63">
        <f t="shared" ca="1" si="32"/>
        <v>345398.79</v>
      </c>
      <c r="O34" s="63">
        <f t="shared" ca="1" si="29"/>
        <v>10.990727853478511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4389410</v>
      </c>
      <c r="M37" s="75">
        <f t="shared" ca="1" si="33"/>
        <v>2195514</v>
      </c>
      <c r="N37" s="75">
        <f t="shared" ca="1" si="33"/>
        <v>869457</v>
      </c>
      <c r="O37" s="76">
        <f t="shared" ca="1" si="29"/>
        <v>19.808060764430756</v>
      </c>
      <c r="P37" s="76">
        <f t="shared" ca="1" si="25"/>
        <v>39.60152383450982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1085100</v>
      </c>
      <c r="M41" s="102">
        <f t="shared" ca="1" si="34"/>
        <v>534600</v>
      </c>
      <c r="N41" s="102">
        <f t="shared" ca="1" si="34"/>
        <v>277478</v>
      </c>
      <c r="O41" s="101">
        <f t="shared" ref="O41:O43" ca="1" si="35">IF(L41&gt;0,N41*100/L41,0)</f>
        <v>25.571652382268915</v>
      </c>
      <c r="P41" s="101">
        <f t="shared" ref="P41:P43" ca="1" si="36">IF(M41&gt;0,N41*100/M41,0)</f>
        <v>51.903853348297794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1085100</v>
      </c>
      <c r="M43" s="102">
        <f t="shared" ca="1" si="38"/>
        <v>534600</v>
      </c>
      <c r="N43" s="102">
        <f t="shared" ca="1" si="38"/>
        <v>277478</v>
      </c>
      <c r="O43" s="101">
        <f t="shared" ca="1" si="35"/>
        <v>25.571652382268915</v>
      </c>
      <c r="P43" s="101">
        <f t="shared" ca="1" si="36"/>
        <v>51.903853348297794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989100</v>
      </c>
      <c r="M45" s="115">
        <f ca="1">IFERROR(__xludf.DUMMYFUNCTION("IMPORTRANGE(""https://docs.google.com/spreadsheets/d/1Yj_ptqi66GCucihVvJfMjLAmec39IyEx_6qawtMGysU/edit?usp=sharing"",""สบก!Q59"")"),534600)</f>
        <v>534600</v>
      </c>
      <c r="N45" s="115">
        <f ca="1">IFERROR(__xludf.DUMMYFUNCTION("IMPORTRANGE(""https://docs.google.com/spreadsheets/d/1Yj_ptqi66GCucihVvJfMjLAmec39IyEx_6qawtMGysU/edit?usp=sharing"",""สบก!R59"")"),277478)</f>
        <v>277478</v>
      </c>
      <c r="O45" s="116">
        <f ca="1">IF(L45&gt;0,N45*100/L45,0)</f>
        <v>28.053584066322919</v>
      </c>
      <c r="P45" s="116">
        <f ca="1">IF(M45&gt;0,N45*100/M45,0)</f>
        <v>51.903853348297794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IFERROR(__xludf.DUMMYFUNCTION("IMPORTRANGE(""https://docs.google.com/spreadsheets/d/1Yj_ptqi66GCucihVvJfMjLAmec39IyEx_6qawtMGysU/edit?usp=sharing"",""สบก!M59"")"),989100)</f>
        <v>989100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IFERROR(__xludf.DUMMYFUNCTION("IMPORTRANGE(""https://docs.google.com/spreadsheets/d/1Yj_ptqi66GCucihVvJfMjLAmec39IyEx_6qawtMGysU/edit?usp=sharing"",""สบก!N59"")"),0)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IFERROR(__xludf.DUMMYFUNCTION("IMPORTRANGE(""https://docs.google.com/spreadsheets/d/1Yj_ptqi66GCucihVvJfMjLAmec39IyEx_6qawtMGysU/edit?usp=sharing"",""สบก!O59"")"),96000)</f>
        <v>96000</v>
      </c>
      <c r="M49" s="125"/>
      <c r="N49" s="115">
        <f ca="1">IFERROR(__xludf.DUMMYFUNCTION("IMPORTRANGE(""https://docs.google.com/spreadsheets/d/1Yj_ptqi66GCucihVvJfMjLAmec39IyEx_6qawtMGysU/edit?usp=sharing"",""สบก!S59"")"),0)</f>
        <v>0</v>
      </c>
      <c r="O49" s="125">
        <f ca="1">IF(L49&gt;0,N49*100/L49,0)</f>
        <v>0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487000</v>
      </c>
      <c r="M53" s="151">
        <f t="shared" ca="1" si="39"/>
        <v>260984</v>
      </c>
      <c r="N53" s="151">
        <f t="shared" ca="1" si="39"/>
        <v>120428</v>
      </c>
      <c r="O53" s="150">
        <f t="shared" ref="O53:O55" ca="1" si="40">IF(L53&gt;0,N53*100/L53,0)</f>
        <v>24.728542094455854</v>
      </c>
      <c r="P53" s="150">
        <f t="shared" ref="P53:P55" ca="1" si="41">IF(M53&gt;0,N53*100/M53,0)</f>
        <v>46.143824908806671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487000</v>
      </c>
      <c r="M55" s="151">
        <f t="shared" ca="1" si="43"/>
        <v>260984</v>
      </c>
      <c r="N55" s="151">
        <f t="shared" ca="1" si="43"/>
        <v>120428</v>
      </c>
      <c r="O55" s="150">
        <f t="shared" ca="1" si="40"/>
        <v>24.728542094455854</v>
      </c>
      <c r="P55" s="150">
        <f t="shared" ca="1" si="41"/>
        <v>46.143824908806671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487000</v>
      </c>
      <c r="M57" s="115">
        <f ca="1">IFERROR(__xludf.DUMMYFUNCTION("IMPORTRANGE(""https://docs.google.com/spreadsheets/d/1Yj_ptqi66GCucihVvJfMjLAmec39IyEx_6qawtMGysU/edit?usp=sharing"",""สบก!Z59"")"),260984)</f>
        <v>260984</v>
      </c>
      <c r="N57" s="115">
        <f ca="1">IFERROR(__xludf.DUMMYFUNCTION("IMPORTRANGE(""https://docs.google.com/spreadsheets/d/1Yj_ptqi66GCucihVvJfMjLAmec39IyEx_6qawtMGysU/edit?usp=sharing"",""สบก!AA59"")"),120428)</f>
        <v>120428</v>
      </c>
      <c r="O57" s="116">
        <f ca="1">IF(L57&gt;0,N57*100/L57,0)</f>
        <v>24.728542094455854</v>
      </c>
      <c r="P57" s="116">
        <f ca="1">IF(M57&gt;0,N57*100/M57,0)</f>
        <v>46.143824908806671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IFERROR(__xludf.DUMMYFUNCTION("IMPORTRANGE(""https://docs.google.com/spreadsheets/d/1Yj_ptqi66GCucihVvJfMjLAmec39IyEx_6qawtMGysU/edit?usp=sharing"",""สบก!V59"")"),487000)</f>
        <v>487000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IFERROR(__xludf.DUMMYFUNCTION("IMPORTRANGE(""https://docs.google.com/spreadsheets/d/1Yj_ptqi66GCucihVvJfMjLAmec39IyEx_6qawtMGysU/edit?usp=sharing"",""สบก!W59"")"),0)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v>0</v>
      </c>
      <c r="M61" s="125"/>
      <c r="N61" s="115">
        <f ca="1">IFERROR(__xludf.DUMMYFUNCTION("IMPORTRANGE(""https://docs.google.com/spreadsheets/d/1Yj_ptqi66GCucihVvJfMjLAmec39IyEx_6qawtMGysU/edit?usp=sharing"",""สบก!AB59"")"),0)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IFERROR(__xludf.DUMMYFUNCTION("IMPORTRANGE(""https://docs.google.com/spreadsheets/d/1SX6NBoVAgQJ6U1MVXOaj8PK2l7WJ3RER9xtqwdhxkhw/edit?usp=sharing"",""กาญจนบุรี!I9"")"),0)</f>
        <v>0</v>
      </c>
      <c r="J64" s="172">
        <f ca="1">IFERROR(__xludf.DUMMYFUNCTION("IMPORTRANGE(""https://docs.google.com/spreadsheets/d/1SX6NBoVAgQJ6U1MVXOaj8PK2l7WJ3RER9xtqwdhxkhw/edit?usp=sharing"",""กาญจนบุรี!J9"")"),0)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IFERROR(__xludf.DUMMYFUNCTION("IMPORTRANGE(""https://docs.google.com/spreadsheets/d/1SX6NBoVAgQJ6U1MVXOaj8PK2l7WJ3RER9xtqwdhxkhw/edit?usp=sharing"",""กาญจนบุรี!I10"")"),0)</f>
        <v>0</v>
      </c>
      <c r="J65" s="172">
        <f ca="1">IFERROR(__xludf.DUMMYFUNCTION("IMPORTRANGE(""https://docs.google.com/spreadsheets/d/1SX6NBoVAgQJ6U1MVXOaj8PK2l7WJ3RER9xtqwdhxkhw/edit?usp=sharing"",""กาญจนบุรี!J10"")"),0)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9">
        <f ca="1">IFERROR(__xludf.DUMMYFUNCTION("IMPORTRANGE(""https://docs.google.com/spreadsheets/d/1Yj_ptqi66GCucihVvJfMjLAmec39IyEx_6qawtMGysU/edit?usp=sharing"",""สบก!AI59"")"),0)</f>
        <v>0</v>
      </c>
      <c r="N70" s="199">
        <f ca="1">IFERROR(__xludf.DUMMYFUNCTION("IMPORTRANGE(""https://docs.google.com/spreadsheets/d/1Yj_ptqi66GCucihVvJfMjLAmec39IyEx_6qawtMGysU/edit?usp=sharing"",""สบก!AJ59"")"),0)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IFERROR(__xludf.DUMMYFUNCTION("IMPORTRANGE(""https://docs.google.com/spreadsheets/d/1Yj_ptqi66GCucihVvJfMjLAmec39IyEx_6qawtMGysU/edit?usp=sharing"",""สบก!AE59"")"),0)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IFERROR(__xludf.DUMMYFUNCTION("IMPORTRANGE(""https://docs.google.com/spreadsheets/d/1Yj_ptqi66GCucihVvJfMjLAmec39IyEx_6qawtMGysU/edit?usp=sharing"",""สบก!AF59"")"),0)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IFERROR(__xludf.DUMMYFUNCTION("IMPORTRANGE(""https://docs.google.com/spreadsheets/d/1Yj_ptqi66GCucihVvJfMjLAmec39IyEx_6qawtMGysU/edit?usp=sharing"",""สบก!AG59"")"),0)</f>
        <v>0</v>
      </c>
      <c r="M74" s="125"/>
      <c r="N74" s="115">
        <f ca="1">IFERROR(__xludf.DUMMYFUNCTION("IMPORTRANGE(""https://docs.google.com/spreadsheets/d/1Yj_ptqi66GCucihVvJfMjLAmec39IyEx_6qawtMGysU/edit?usp=sharing"",""สบก!AK59"")"),0)</f>
        <v>0</v>
      </c>
      <c r="O74" s="125">
        <f ca="1">IF(L74&gt;0,N74*100/L74,0)</f>
        <v>0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IFERROR(__xludf.DUMMYFUNCTION("IMPORTRANGE(""https://docs.google.com/spreadsheets/d/1SX6NBoVAgQJ6U1MVXOaj8PK2l7WJ3RER9xtqwdhxkhw/edit?usp=sharing"",""กาญจนบุรี!J16"")"),0)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IFERROR(__xludf.DUMMYFUNCTION("IMPORTRANGE(""https://docs.google.com/spreadsheets/d/1SX6NBoVAgQJ6U1MVXOaj8PK2l7WJ3RER9xtqwdhxkhw/edit?usp=sharing"",""กาญจนบุรี!J17"")"),0)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IFERROR(__xludf.DUMMYFUNCTION("IMPORTRANGE(""https://docs.google.com/spreadsheets/d/1SX6NBoVAgQJ6U1MVXOaj8PK2l7WJ3RER9xtqwdhxkhw/edit?usp=sharing"",""กาญจนบุรี!J18"")"),0)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IFERROR(__xludf.DUMMYFUNCTION("IMPORTRANGE(""https://docs.google.com/spreadsheets/d/1SX6NBoVAgQJ6U1MVXOaj8PK2l7WJ3RER9xtqwdhxkhw/edit?usp=sharing"",""กาญจนบุรี!J19"")"),0)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IFERROR(__xludf.DUMMYFUNCTION("IMPORTRANGE(""https://docs.google.com/spreadsheets/d/1SX6NBoVAgQJ6U1MVXOaj8PK2l7WJ3RER9xtqwdhxkhw/edit?usp=sharing"",""กาญจนบุรี!I20"")"),0)</f>
        <v>0</v>
      </c>
      <c r="J80" s="230">
        <f ca="1">IFERROR(__xludf.DUMMYFUNCTION("IMPORTRANGE(""https://docs.google.com/spreadsheets/d/1SX6NBoVAgQJ6U1MVXOaj8PK2l7WJ3RER9xtqwdhxkhw/edit?usp=sharing"",""กาญจนบุรี!J20"")"),0)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IFERROR(__xludf.DUMMYFUNCTION("IMPORTRANGE(""https://docs.google.com/spreadsheets/d/1SX6NBoVAgQJ6U1MVXOaj8PK2l7WJ3RER9xtqwdhxkhw/edit?usp=sharing"",""กาญจนบุรี!I21"")"),0)</f>
        <v>0</v>
      </c>
      <c r="J81" s="230">
        <f ca="1">IFERROR(__xludf.DUMMYFUNCTION("IMPORTRANGE(""https://docs.google.com/spreadsheets/d/1SX6NBoVAgQJ6U1MVXOaj8PK2l7WJ3RER9xtqwdhxkhw/edit?usp=sharing"",""กาญจนบุรี!J21"")"),0)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IFERROR(__xludf.DUMMYFUNCTION("IMPORTRANGE(""https://docs.google.com/spreadsheets/d/1SX6NBoVAgQJ6U1MVXOaj8PK2l7WJ3RER9xtqwdhxkhw/edit?usp=sharing"",""กาญจนบุรี!I22"")"),0)</f>
        <v>0</v>
      </c>
      <c r="J82" s="218">
        <f ca="1">IFERROR(__xludf.DUMMYFUNCTION("IMPORTRANGE(""https://docs.google.com/spreadsheets/d/1SX6NBoVAgQJ6U1MVXOaj8PK2l7WJ3RER9xtqwdhxkhw/edit?usp=sharing"",""กาญจนบุรี!J22"")"),0)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IFERROR(__xludf.DUMMYFUNCTION("IMPORTRANGE(""https://docs.google.com/spreadsheets/d/1SX6NBoVAgQJ6U1MVXOaj8PK2l7WJ3RER9xtqwdhxkhw/edit?usp=sharing"",""กาญจนบุรี!I23"")"),0)</f>
        <v>0</v>
      </c>
      <c r="J83" s="218">
        <f ca="1">IFERROR(__xludf.DUMMYFUNCTION("IMPORTRANGE(""https://docs.google.com/spreadsheets/d/1SX6NBoVAgQJ6U1MVXOaj8PK2l7WJ3RER9xtqwdhxkhw/edit?usp=sharing"",""กาญจนบุรี!J23"")"),0)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IFERROR(__xludf.DUMMYFUNCTION("IMPORTRANGE(""https://docs.google.com/spreadsheets/d/1SX6NBoVAgQJ6U1MVXOaj8PK2l7WJ3RER9xtqwdhxkhw/edit?usp=sharing"",""กาญจนบุรี!I24"")"),0)</f>
        <v>0</v>
      </c>
      <c r="J84" s="219">
        <f ca="1">IFERROR(__xludf.DUMMYFUNCTION("IMPORTRANGE(""https://docs.google.com/spreadsheets/d/1SX6NBoVAgQJ6U1MVXOaj8PK2l7WJ3RER9xtqwdhxkhw/edit?usp=sharing"",""กาญจนบุรี!J24"")"),0)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IFERROR(__xludf.DUMMYFUNCTION("IMPORTRANGE(""https://docs.google.com/spreadsheets/d/1SX6NBoVAgQJ6U1MVXOaj8PK2l7WJ3RER9xtqwdhxkhw/edit?usp=sharing"",""กาญจนบุรี!I25"")"),0)</f>
        <v>0</v>
      </c>
      <c r="J85" s="219">
        <f ca="1">IFERROR(__xludf.DUMMYFUNCTION("IMPORTRANGE(""https://docs.google.com/spreadsheets/d/1SX6NBoVAgQJ6U1MVXOaj8PK2l7WJ3RER9xtqwdhxkhw/edit?usp=sharing"",""กาญจนบุรี!J25"")"),0)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IFERROR(__xludf.DUMMYFUNCTION("IMPORTRANGE(""https://docs.google.com/spreadsheets/d/1SX6NBoVAgQJ6U1MVXOaj8PK2l7WJ3RER9xtqwdhxkhw/edit?usp=sharing"",""กาญจนบุรี!I26"")"),0)</f>
        <v>0</v>
      </c>
      <c r="J86" s="218">
        <f ca="1">IFERROR(__xludf.DUMMYFUNCTION("IMPORTRANGE(""https://docs.google.com/spreadsheets/d/1SX6NBoVAgQJ6U1MVXOaj8PK2l7WJ3RER9xtqwdhxkhw/edit?usp=sharing"",""กาญจนบุรี!J26"")"),0)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IFERROR(__xludf.DUMMYFUNCTION("IMPORTRANGE(""https://docs.google.com/spreadsheets/d/1SX6NBoVAgQJ6U1MVXOaj8PK2l7WJ3RER9xtqwdhxkhw/edit?usp=sharing"",""กาญจนบุรี!I27"")"),0)</f>
        <v>0</v>
      </c>
      <c r="J87" s="218">
        <f ca="1">IFERROR(__xludf.DUMMYFUNCTION("IMPORTRANGE(""https://docs.google.com/spreadsheets/d/1SX6NBoVAgQJ6U1MVXOaj8PK2l7WJ3RER9xtqwdhxkhw/edit?usp=sharing"",""กาญจนบุรี!J27"")"),0)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IFERROR(__xludf.DUMMYFUNCTION("IMPORTRANGE(""https://docs.google.com/spreadsheets/d/1SX6NBoVAgQJ6U1MVXOaj8PK2l7WJ3RER9xtqwdhxkhw/edit?usp=sharing"",""กาญจนบุรี!I28"")"),0)</f>
        <v>0</v>
      </c>
      <c r="J88" s="218">
        <f ca="1">IFERROR(__xludf.DUMMYFUNCTION("IMPORTRANGE(""https://docs.google.com/spreadsheets/d/1SX6NBoVAgQJ6U1MVXOaj8PK2l7WJ3RER9xtqwdhxkhw/edit?usp=sharing"",""กาญจนบุรี!J28"")"),0)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IFERROR(__xludf.DUMMYFUNCTION("IMPORTRANGE(""https://docs.google.com/spreadsheets/d/1SX6NBoVAgQJ6U1MVXOaj8PK2l7WJ3RER9xtqwdhxkhw/edit?usp=sharing"",""กาญจนบุรี!J29"")"),0)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IFERROR(__xludf.DUMMYFUNCTION("IMPORTRANGE(""https://docs.google.com/spreadsheets/d/1SX6NBoVAgQJ6U1MVXOaj8PK2l7WJ3RER9xtqwdhxkhw/edit?usp=sharing"",""กาญจนบุรี!J30"")"),0)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IFERROR(__xludf.DUMMYFUNCTION("IMPORTRANGE(""https://docs.google.com/spreadsheets/d/1SX6NBoVAgQJ6U1MVXOaj8PK2l7WJ3RER9xtqwdhxkhw/edit?usp=sharing"",""กาญจนบุรี!I32"")"),7)</f>
        <v>7</v>
      </c>
      <c r="J92" s="172">
        <f ca="1">IFERROR(__xludf.DUMMYFUNCTION("IMPORTRANGE(""https://docs.google.com/spreadsheets/d/1SX6NBoVAgQJ6U1MVXOaj8PK2l7WJ3RER9xtqwdhxkhw/edit?usp=sharing"",""กาญจนบุรี!J32"")"),0)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IFERROR(__xludf.DUMMYFUNCTION("IMPORTRANGE(""https://docs.google.com/spreadsheets/d/1SX6NBoVAgQJ6U1MVXOaj8PK2l7WJ3RER9xtqwdhxkhw/edit?usp=sharing"",""กาญจนบุรี!I33"")"),2)</f>
        <v>2</v>
      </c>
      <c r="J93" s="172">
        <f ca="1">IFERROR(__xludf.DUMMYFUNCTION("IMPORTRANGE(""https://docs.google.com/spreadsheets/d/1SX6NBoVAgQJ6U1MVXOaj8PK2l7WJ3RER9xtqwdhxkhw/edit?usp=sharing"",""กาญจนบุรี!J33"")"),0)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318960</v>
      </c>
      <c r="M94" s="182">
        <f t="shared" ca="1" si="52"/>
        <v>80790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318960</v>
      </c>
      <c r="M96" s="187">
        <f t="shared" ca="1" si="56"/>
        <v>80790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134160</v>
      </c>
      <c r="M98" s="199">
        <f ca="1">IFERROR(__xludf.DUMMYFUNCTION("IMPORTRANGE(""https://docs.google.com/spreadsheets/d/1Yj_ptqi66GCucihVvJfMjLAmec39IyEx_6qawtMGysU/edit?usp=sharing"",""สบก!AR59"")"),80790)</f>
        <v>80790</v>
      </c>
      <c r="N98" s="199">
        <f ca="1">IFERROR(__xludf.DUMMYFUNCTION("IMPORTRANGE(""https://docs.google.com/spreadsheets/d/1Yj_ptqi66GCucihVvJfMjLAmec39IyEx_6qawtMGysU/edit?usp=sharing"",""สบก!AS59"")"),0)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IFERROR(__xludf.DUMMYFUNCTION("IMPORTRANGE(""https://docs.google.com/spreadsheets/d/1Yj_ptqi66GCucihVvJfMjLAmec39IyEx_6qawtMGysU/edit?usp=sharing"",""สบก!AN59"")"),0)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IFERROR(__xludf.DUMMYFUNCTION("IMPORTRANGE(""https://docs.google.com/spreadsheets/d/1Yj_ptqi66GCucihVvJfMjLAmec39IyEx_6qawtMGysU/edit?usp=sharing"",""สบก!AO59"")"),134160)</f>
        <v>134160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IFERROR(__xludf.DUMMYFUNCTION("IMPORTRANGE(""https://docs.google.com/spreadsheets/d/1Yj_ptqi66GCucihVvJfMjLAmec39IyEx_6qawtMGysU/edit?usp=sharing"",""สบก!AP59"")"),184800)</f>
        <v>184800</v>
      </c>
      <c r="M102" s="125"/>
      <c r="N102" s="115">
        <f ca="1">IFERROR(__xludf.DUMMYFUNCTION("IMPORTRANGE(""https://docs.google.com/spreadsheets/d/1Yj_ptqi66GCucihVvJfMjLAmec39IyEx_6qawtMGysU/edit?usp=sharing"",""สบก!AT59"")"),0)</f>
        <v>0</v>
      </c>
      <c r="O102" s="125">
        <f ca="1">IF(L102&gt;0,N102*100/L102,0)</f>
        <v>0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IFERROR(__xludf.DUMMYFUNCTION("IMPORTRANGE(""https://docs.google.com/spreadsheets/d/1SX6NBoVAgQJ6U1MVXOaj8PK2l7WJ3RER9xtqwdhxkhw/edit?usp=sharing"",""กาญจนบุรี!J39"")"),0)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IFERROR(__xludf.DUMMYFUNCTION("IMPORTRANGE(""https://docs.google.com/spreadsheets/d/1SX6NBoVAgQJ6U1MVXOaj8PK2l7WJ3RER9xtqwdhxkhw/edit?usp=sharing"",""กาญจนบุรี!J40"")"),1)</f>
        <v>1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IFERROR(__xludf.DUMMYFUNCTION("IMPORTRANGE(""https://docs.google.com/spreadsheets/d/1SX6NBoVAgQJ6U1MVXOaj8PK2l7WJ3RER9xtqwdhxkhw/edit?usp=sharing"",""กาญจนบุรี!J41"")"),1)</f>
        <v>1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IFERROR(__xludf.DUMMYFUNCTION("IMPORTRANGE(""https://docs.google.com/spreadsheets/d/1SX6NBoVAgQJ6U1MVXOaj8PK2l7WJ3RER9xtqwdhxkhw/edit?usp=sharing"",""กาญจนบุรี!J42"")"),1)</f>
        <v>1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IFERROR(__xludf.DUMMYFUNCTION("IMPORTRANGE(""https://docs.google.com/spreadsheets/d/1SX6NBoVAgQJ6U1MVXOaj8PK2l7WJ3RER9xtqwdhxkhw/edit?usp=sharing"",""กาญจนบุรี!I43"")"),1)</f>
        <v>1</v>
      </c>
      <c r="J108" s="218">
        <f ca="1">IFERROR(__xludf.DUMMYFUNCTION("IMPORTRANGE(""https://docs.google.com/spreadsheets/d/1SX6NBoVAgQJ6U1MVXOaj8PK2l7WJ3RER9xtqwdhxkhw/edit?usp=sharing"",""กาญจนบุรี!J43"")"),1)</f>
        <v>1</v>
      </c>
      <c r="K108" s="249">
        <f t="shared" ref="K108:K113" ca="1" si="57">IF(I108&gt;0,J108*100/I108,0)</f>
        <v>100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IFERROR(__xludf.DUMMYFUNCTION("IMPORTRANGE(""https://docs.google.com/spreadsheets/d/1SX6NBoVAgQJ6U1MVXOaj8PK2l7WJ3RER9xtqwdhxkhw/edit?usp=sharing"",""กาญจนบุรี!I44"")"),7)</f>
        <v>7</v>
      </c>
      <c r="J109" s="218">
        <f ca="1">IFERROR(__xludf.DUMMYFUNCTION("IMPORTRANGE(""https://docs.google.com/spreadsheets/d/1SX6NBoVAgQJ6U1MVXOaj8PK2l7WJ3RER9xtqwdhxkhw/edit?usp=sharing"",""กาญจนบุรี!J44"")"),0)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IFERROR(__xludf.DUMMYFUNCTION("IMPORTRANGE(""https://docs.google.com/spreadsheets/d/1SX6NBoVAgQJ6U1MVXOaj8PK2l7WJ3RER9xtqwdhxkhw/edit?usp=sharing"",""กาญจนบุรี!I45"")"),7)</f>
        <v>7</v>
      </c>
      <c r="J110" s="218">
        <f ca="1">IFERROR(__xludf.DUMMYFUNCTION("IMPORTRANGE(""https://docs.google.com/spreadsheets/d/1SX6NBoVAgQJ6U1MVXOaj8PK2l7WJ3RER9xtqwdhxkhw/edit?usp=sharing"",""กาญจนบุรี!J45"")"),7)</f>
        <v>7</v>
      </c>
      <c r="K110" s="249">
        <f t="shared" ca="1" si="57"/>
        <v>100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IFERROR(__xludf.DUMMYFUNCTION("IMPORTRANGE(""https://docs.google.com/spreadsheets/d/1SX6NBoVAgQJ6U1MVXOaj8PK2l7WJ3RER9xtqwdhxkhw/edit?usp=sharing"",""กาญจนบุรี!I46"")"),7)</f>
        <v>7</v>
      </c>
      <c r="J111" s="218">
        <f ca="1">IFERROR(__xludf.DUMMYFUNCTION("IMPORTRANGE(""https://docs.google.com/spreadsheets/d/1SX6NBoVAgQJ6U1MVXOaj8PK2l7WJ3RER9xtqwdhxkhw/edit?usp=sharing"",""กาญจนบุรี!J46"")"),0)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IFERROR(__xludf.DUMMYFUNCTION("IMPORTRANGE(""https://docs.google.com/spreadsheets/d/1SX6NBoVAgQJ6U1MVXOaj8PK2l7WJ3RER9xtqwdhxkhw/edit?usp=sharing"",""กาญจนบุรี!I47"")"),7)</f>
        <v>7</v>
      </c>
      <c r="J112" s="218">
        <f ca="1">IFERROR(__xludf.DUMMYFUNCTION("IMPORTRANGE(""https://docs.google.com/spreadsheets/d/1SX6NBoVAgQJ6U1MVXOaj8PK2l7WJ3RER9xtqwdhxkhw/edit?usp=sharing"",""กาญจนบุรี!J47"")"),0)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IFERROR(__xludf.DUMMYFUNCTION("IMPORTRANGE(""https://docs.google.com/spreadsheets/d/1SX6NBoVAgQJ6U1MVXOaj8PK2l7WJ3RER9xtqwdhxkhw/edit?usp=sharing"",""กาญจนบุรี!I48"")"),2)</f>
        <v>2</v>
      </c>
      <c r="J113" s="218">
        <f ca="1">IFERROR(__xludf.DUMMYFUNCTION("IMPORTRANGE(""https://docs.google.com/spreadsheets/d/1SX6NBoVAgQJ6U1MVXOaj8PK2l7WJ3RER9xtqwdhxkhw/edit?usp=sharing"",""กาญจนบุรี!J48"")"),0)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IFERROR(__xludf.DUMMYFUNCTION("IMPORTRANGE(""https://docs.google.com/spreadsheets/d/1SX6NBoVAgQJ6U1MVXOaj8PK2l7WJ3RER9xtqwdhxkhw/edit?usp=sharing"",""กาญจนบุรี!J49"")"),0)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IFERROR(__xludf.DUMMYFUNCTION("IMPORTRANGE(""https://docs.google.com/spreadsheets/d/1SX6NBoVAgQJ6U1MVXOaj8PK2l7WJ3RER9xtqwdhxkhw/edit?usp=sharing"",""กาญจนบุรี!J50"")"),0)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IFERROR(__xludf.DUMMYFUNCTION("IMPORTRANGE(""https://docs.google.com/spreadsheets/d/1SX6NBoVAgQJ6U1MVXOaj8PK2l7WJ3RER9xtqwdhxkhw/edit?usp=sharing"",""กาญจนบุรี!I52"")"),20)</f>
        <v>20</v>
      </c>
      <c r="J117" s="172">
        <f ca="1">IFERROR(__xludf.DUMMYFUNCTION("IMPORTRANGE(""https://docs.google.com/spreadsheets/d/1SX6NBoVAgQJ6U1MVXOaj8PK2l7WJ3RER9xtqwdhxkhw/edit?usp=sharing"",""กาญจนบุรี!J52"")"),0)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82440</v>
      </c>
      <c r="M118" s="182">
        <f t="shared" ca="1" si="58"/>
        <v>66440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82440</v>
      </c>
      <c r="M120" s="187">
        <f t="shared" ca="1" si="62"/>
        <v>66440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82440</v>
      </c>
      <c r="M122" s="199">
        <f ca="1">IFERROR(__xludf.DUMMYFUNCTION("IMPORTRANGE(""https://docs.google.com/spreadsheets/d/1Yj_ptqi66GCucihVvJfMjLAmec39IyEx_6qawtMGysU/edit?usp=sharing"",""สบก!BA59"")"),66440)</f>
        <v>66440</v>
      </c>
      <c r="N122" s="199">
        <f ca="1">IFERROR(__xludf.DUMMYFUNCTION("IMPORTRANGE(""https://docs.google.com/spreadsheets/d/1Yj_ptqi66GCucihVvJfMjLAmec39IyEx_6qawtMGysU/edit?usp=sharing"",""สบก!BB59"")"),0)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IFERROR(__xludf.DUMMYFUNCTION("IMPORTRANGE(""https://docs.google.com/spreadsheets/d/1Yj_ptqi66GCucihVvJfMjLAmec39IyEx_6qawtMGysU/edit?usp=sharing"",""สบก!AW59"")"),0)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IFERROR(__xludf.DUMMYFUNCTION("IMPORTRANGE(""https://docs.google.com/spreadsheets/d/1Yj_ptqi66GCucihVvJfMjLAmec39IyEx_6qawtMGysU/edit?usp=sharing"",""สบก!AX59"")"),82440)</f>
        <v>82440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IFERROR(__xludf.DUMMYFUNCTION("IMPORTRANGE(""https://docs.google.com/spreadsheets/d/1Yj_ptqi66GCucihVvJfMjLAmec39IyEx_6qawtMGysU/edit?usp=sharing"",""สบก!AY59"")"),0)</f>
        <v>0</v>
      </c>
      <c r="M126" s="125"/>
      <c r="N126" s="115">
        <f ca="1">IFERROR(__xludf.DUMMYFUNCTION("IMPORTRANGE(""https://docs.google.com/spreadsheets/d/1Yj_ptqi66GCucihVvJfMjLAmec39IyEx_6qawtMGysU/edit?usp=sharing"",""สบก!BC59"")"),0)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IFERROR(__xludf.DUMMYFUNCTION("IMPORTRANGE(""https://docs.google.com/spreadsheets/d/1SX6NBoVAgQJ6U1MVXOaj8PK2l7WJ3RER9xtqwdhxkhw/edit?usp=sharing"",""กาญจนบุรี!J58"")"),0)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IFERROR(__xludf.DUMMYFUNCTION("IMPORTRANGE(""https://docs.google.com/spreadsheets/d/1SX6NBoVAgQJ6U1MVXOaj8PK2l7WJ3RER9xtqwdhxkhw/edit?usp=sharing"",""กาญจนบุรี!J59"")"),1)</f>
        <v>1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IFERROR(__xludf.DUMMYFUNCTION("IMPORTRANGE(""https://docs.google.com/spreadsheets/d/1SX6NBoVAgQJ6U1MVXOaj8PK2l7WJ3RER9xtqwdhxkhw/edit?usp=sharing"",""กาญจนบุรี!J60"")"),1)</f>
        <v>1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IFERROR(__xludf.DUMMYFUNCTION("IMPORTRANGE(""https://docs.google.com/spreadsheets/d/1SX6NBoVAgQJ6U1MVXOaj8PK2l7WJ3RER9xtqwdhxkhw/edit?usp=sharing"",""กาญจนบุรี!J61"")"),1)</f>
        <v>1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IFERROR(__xludf.DUMMYFUNCTION("IMPORTRANGE(""https://docs.google.com/spreadsheets/d/1SX6NBoVAgQJ6U1MVXOaj8PK2l7WJ3RER9xtqwdhxkhw/edit?usp=sharing"",""กาญจนบุรี!I62"")"),20)</f>
        <v>20</v>
      </c>
      <c r="J132" s="218">
        <f ca="1">IFERROR(__xludf.DUMMYFUNCTION("IMPORTRANGE(""https://docs.google.com/spreadsheets/d/1SX6NBoVAgQJ6U1MVXOaj8PK2l7WJ3RER9xtqwdhxkhw/edit?usp=sharing"",""กาญจนบุรี!J62"")"),0)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IFERROR(__xludf.DUMMYFUNCTION("IMPORTRANGE(""https://docs.google.com/spreadsheets/d/1SX6NBoVAgQJ6U1MVXOaj8PK2l7WJ3RER9xtqwdhxkhw/edit?usp=sharing"",""กาญจนบุรี!I63"")"),20)</f>
        <v>20</v>
      </c>
      <c r="J133" s="218">
        <f ca="1">IFERROR(__xludf.DUMMYFUNCTION("IMPORTRANGE(""https://docs.google.com/spreadsheets/d/1SX6NBoVAgQJ6U1MVXOaj8PK2l7WJ3RER9xtqwdhxkhw/edit?usp=sharing"",""กาญจนบุรี!J63"")"),0)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IFERROR(__xludf.DUMMYFUNCTION("IMPORTRANGE(""https://docs.google.com/spreadsheets/d/1SX6NBoVAgQJ6U1MVXOaj8PK2l7WJ3RER9xtqwdhxkhw/edit?usp=sharing"",""กาญจนบุรี!J64"")"),0)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IFERROR(__xludf.DUMMYFUNCTION("IMPORTRANGE(""https://docs.google.com/spreadsheets/d/1SX6NBoVAgQJ6U1MVXOaj8PK2l7WJ3RER9xtqwdhxkhw/edit?usp=sharing"",""กาญจนบุรี!J65"")"),0)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IFERROR(__xludf.DUMMYFUNCTION("IMPORTRANGE(""https://docs.google.com/spreadsheets/d/1SX6NBoVAgQJ6U1MVXOaj8PK2l7WJ3RER9xtqwdhxkhw/edit?usp=sharing"",""กาญจนบุรี!I68"")"),30)</f>
        <v>30</v>
      </c>
      <c r="J138" s="291">
        <f ca="1">IFERROR(__xludf.DUMMYFUNCTION("IMPORTRANGE(""https://docs.google.com/spreadsheets/d/1SX6NBoVAgQJ6U1MVXOaj8PK2l7WJ3RER9xtqwdhxkhw/edit?usp=sharing"",""กาญจนบุรี!J68"")"),0)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647600</v>
      </c>
      <c r="M140" s="182">
        <f t="shared" ca="1" si="64"/>
        <v>392450</v>
      </c>
      <c r="N140" s="182">
        <f t="shared" ca="1" si="64"/>
        <v>133795</v>
      </c>
      <c r="O140" s="181">
        <f t="shared" ref="O140:O142" ca="1" si="65">IF(L140&gt;0,N140*100/L140,0)</f>
        <v>20.660129709697344</v>
      </c>
      <c r="P140" s="181">
        <f t="shared" ref="P140:P142" ca="1" si="66">IF(M140&gt;0,N140*100/M140,0)</f>
        <v>34.092241049815264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647600</v>
      </c>
      <c r="M142" s="187">
        <f t="shared" ca="1" si="68"/>
        <v>392450</v>
      </c>
      <c r="N142" s="187">
        <f t="shared" ca="1" si="68"/>
        <v>133795</v>
      </c>
      <c r="O142" s="186">
        <f t="shared" ca="1" si="65"/>
        <v>20.660129709697344</v>
      </c>
      <c r="P142" s="186">
        <f t="shared" ca="1" si="66"/>
        <v>34.092241049815264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647600</v>
      </c>
      <c r="M144" s="199">
        <f ca="1">IFERROR(__xludf.DUMMYFUNCTION("IMPORTRANGE(""https://docs.google.com/spreadsheets/d/1Yj_ptqi66GCucihVvJfMjLAmec39IyEx_6qawtMGysU/edit?usp=sharing"",""สบก!BJ59"")"),392450)</f>
        <v>392450</v>
      </c>
      <c r="N144" s="199">
        <f ca="1">IFERROR(__xludf.DUMMYFUNCTION("IMPORTRANGE(""https://docs.google.com/spreadsheets/d/1Yj_ptqi66GCucihVvJfMjLAmec39IyEx_6qawtMGysU/edit?usp=sharing"",""สบก!BK59"")"),133795)</f>
        <v>133795</v>
      </c>
      <c r="O144" s="198">
        <f ca="1">IF(L144&gt;0,N144*100/L144,0)</f>
        <v>20.660129709697344</v>
      </c>
      <c r="P144" s="198">
        <f ca="1">IF(M144&gt;0,N144*100/M144,0)</f>
        <v>34.092241049815264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IFERROR(__xludf.DUMMYFUNCTION("IMPORTRANGE(""https://docs.google.com/spreadsheets/d/1Yj_ptqi66GCucihVvJfMjLAmec39IyEx_6qawtMGysU/edit?usp=sharing"",""สบก!BF59"")"),364700)</f>
        <v>364700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IFERROR(__xludf.DUMMYFUNCTION("IMPORTRANGE(""https://docs.google.com/spreadsheets/d/1Yj_ptqi66GCucihVvJfMjLAmec39IyEx_6qawtMGysU/edit?usp=sharing"",""สบก!BG59"")"),282900)</f>
        <v>282900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IFERROR(__xludf.DUMMYFUNCTION("IMPORTRANGE(""https://docs.google.com/spreadsheets/d/1Yj_ptqi66GCucihVvJfMjLAmec39IyEx_6qawtMGysU/edit?usp=sharing"",""สบก!BH59"")"),0)</f>
        <v>0</v>
      </c>
      <c r="M148" s="125"/>
      <c r="N148" s="115">
        <f ca="1">IFERROR(__xludf.DUMMYFUNCTION("IMPORTRANGE(""https://docs.google.com/spreadsheets/d/1Yj_ptqi66GCucihVvJfMjLAmec39IyEx_6qawtMGysU/edit?usp=sharing"",""สบก!BL59"")"),0)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IFERROR(__xludf.DUMMYFUNCTION("IMPORTRANGE(""https://docs.google.com/spreadsheets/d/1SX6NBoVAgQJ6U1MVXOaj8PK2l7WJ3RER9xtqwdhxkhw/edit?usp=sharing"",""กาญจนบุรี!I74"")"),4)</f>
        <v>4</v>
      </c>
      <c r="J149" s="299">
        <f ca="1">IFERROR(__xludf.DUMMYFUNCTION("IMPORTRANGE(""https://docs.google.com/spreadsheets/d/1SX6NBoVAgQJ6U1MVXOaj8PK2l7WJ3RER9xtqwdhxkhw/edit?usp=sharing"",""กาญจนบุรี!J74"")"),1)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IFERROR(__xludf.DUMMYFUNCTION("IMPORTRANGE(""https://docs.google.com/spreadsheets/d/1SX6NBoVAgQJ6U1MVXOaj8PK2l7WJ3RER9xtqwdhxkhw/edit?usp=sharing"",""กาญจนบุรี!J79"")"),0)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IFERROR(__xludf.DUMMYFUNCTION("IMPORTRANGE(""https://docs.google.com/spreadsheets/d/1SX6NBoVAgQJ6U1MVXOaj8PK2l7WJ3RER9xtqwdhxkhw/edit?usp=sharing"",""กาญจนบุรี!J80"")"),1)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IFERROR(__xludf.DUMMYFUNCTION("IMPORTRANGE(""https://docs.google.com/spreadsheets/d/1SX6NBoVAgQJ6U1MVXOaj8PK2l7WJ3RER9xtqwdhxkhw/edit?usp=sharing"",""กาญจนบุรี!J81"")"),1)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IFERROR(__xludf.DUMMYFUNCTION("IMPORTRANGE(""https://docs.google.com/spreadsheets/d/1SX6NBoVAgQJ6U1MVXOaj8PK2l7WJ3RER9xtqwdhxkhw/edit?usp=sharing"",""กาญจนบุรี!J82"")"),1)</f>
        <v>1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IFERROR(__xludf.DUMMYFUNCTION("IMPORTRANGE(""https://docs.google.com/spreadsheets/d/1SX6NBoVAgQJ6U1MVXOaj8PK2l7WJ3RER9xtqwdhxkhw/edit?usp=sharing"",""กาญจนบุรี!I83"")"),4)</f>
        <v>4</v>
      </c>
      <c r="J158" s="219">
        <f ca="1">IFERROR(__xludf.DUMMYFUNCTION("IMPORTRANGE(""https://docs.google.com/spreadsheets/d/1SX6NBoVAgQJ6U1MVXOaj8PK2l7WJ3RER9xtqwdhxkhw/edit?usp=sharing"",""กาญจนบุรี!J83"")"),1)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IFERROR(__xludf.DUMMYFUNCTION("IMPORTRANGE(""https://docs.google.com/spreadsheets/d/1SX6NBoVAgQJ6U1MVXOaj8PK2l7WJ3RER9xtqwdhxkhw/edit?usp=sharing"",""กาญจนบุรี!J84"")"),15)</f>
        <v>15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IFERROR(__xludf.DUMMYFUNCTION("IMPORTRANGE(""https://docs.google.com/spreadsheets/d/1SX6NBoVAgQJ6U1MVXOaj8PK2l7WJ3RER9xtqwdhxkhw/edit?usp=sharing"",""กาญจนบุรี!J85"")"),15)</f>
        <v>15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IFERROR(__xludf.DUMMYFUNCTION("IMPORTRANGE(""https://docs.google.com/spreadsheets/d/1SX6NBoVAgQJ6U1MVXOaj8PK2l7WJ3RER9xtqwdhxkhw/edit?usp=sharing"",""กาญจนบุรี!J86"")"),0)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IFERROR(__xludf.DUMMYFUNCTION("IMPORTRANGE(""https://docs.google.com/spreadsheets/d/1SX6NBoVAgQJ6U1MVXOaj8PK2l7WJ3RER9xtqwdhxkhw/edit?usp=sharing"",""กาญจนบุรี!J87"")"),0)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IFERROR(__xludf.DUMMYFUNCTION("IMPORTRANGE(""https://docs.google.com/spreadsheets/d/1SX6NBoVAgQJ6U1MVXOaj8PK2l7WJ3RER9xtqwdhxkhw/edit?usp=sharing"",""กาญจนบุรี!J88"")"),0)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IFERROR(__xludf.DUMMYFUNCTION("IMPORTRANGE(""https://docs.google.com/spreadsheets/d/1SX6NBoVAgQJ6U1MVXOaj8PK2l7WJ3RER9xtqwdhxkhw/edit?usp=sharing"",""กาญจนบุรี!I89"")"),4)</f>
        <v>4</v>
      </c>
      <c r="J164" s="304">
        <f ca="1">IFERROR(__xludf.DUMMYFUNCTION("IMPORTRANGE(""https://docs.google.com/spreadsheets/d/1SX6NBoVAgQJ6U1MVXOaj8PK2l7WJ3RER9xtqwdhxkhw/edit?usp=sharing"",""กาญจนบุรี!J89"")"),0)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IFERROR(__xludf.DUMMYFUNCTION("IMPORTRANGE(""https://docs.google.com/spreadsheets/d/1SX6NBoVAgQJ6U1MVXOaj8PK2l7WJ3RER9xtqwdhxkhw/edit?usp=sharing"",""กาญจนบุรี!J94"")"),0)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IFERROR(__xludf.DUMMYFUNCTION("IMPORTRANGE(""https://docs.google.com/spreadsheets/d/1SX6NBoVAgQJ6U1MVXOaj8PK2l7WJ3RER9xtqwdhxkhw/edit?usp=sharing"",""กาญจนบุรี!J95"")"),1)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IFERROR(__xludf.DUMMYFUNCTION("IMPORTRANGE(""https://docs.google.com/spreadsheets/d/1SX6NBoVAgQJ6U1MVXOaj8PK2l7WJ3RER9xtqwdhxkhw/edit?usp=sharing"",""กาญจนบุรี!J96"")"),1)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IFERROR(__xludf.DUMMYFUNCTION("IMPORTRANGE(""https://docs.google.com/spreadsheets/d/1SX6NBoVAgQJ6U1MVXOaj8PK2l7WJ3RER9xtqwdhxkhw/edit?usp=sharing"",""กาญจนบุรี!J97"")"),1)</f>
        <v>1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IFERROR(__xludf.DUMMYFUNCTION("IMPORTRANGE(""https://docs.google.com/spreadsheets/d/1SX6NBoVAgQJ6U1MVXOaj8PK2l7WJ3RER9xtqwdhxkhw/edit?usp=sharing"",""กาญจนบุรี!I98"")"),4)</f>
        <v>4</v>
      </c>
      <c r="J173" s="219">
        <f ca="1">IFERROR(__xludf.DUMMYFUNCTION("IMPORTRANGE(""https://docs.google.com/spreadsheets/d/1SX6NBoVAgQJ6U1MVXOaj8PK2l7WJ3RER9xtqwdhxkhw/edit?usp=sharing"",""กาญจนบุรี!J98"")"),0)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IFERROR(__xludf.DUMMYFUNCTION("IMPORTRANGE(""https://docs.google.com/spreadsheets/d/1SX6NBoVAgQJ6U1MVXOaj8PK2l7WJ3RER9xtqwdhxkhw/edit?usp=sharing"",""กาญจนบุรี!J99"")"),0)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IFERROR(__xludf.DUMMYFUNCTION("IMPORTRANGE(""https://docs.google.com/spreadsheets/d/1SX6NBoVAgQJ6U1MVXOaj8PK2l7WJ3RER9xtqwdhxkhw/edit?usp=sharing"",""กาญจนบุรี!J100"")"),0)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IFERROR(__xludf.DUMMYFUNCTION("IMPORTRANGE(""https://docs.google.com/spreadsheets/d/1SX6NBoVAgQJ6U1MVXOaj8PK2l7WJ3RER9xtqwdhxkhw/edit?usp=sharing"",""กาญจนบุรี!I101"")"),6)</f>
        <v>6</v>
      </c>
      <c r="J176" s="304">
        <f ca="1">IFERROR(__xludf.DUMMYFUNCTION("IMPORTRANGE(""https://docs.google.com/spreadsheets/d/1SX6NBoVAgQJ6U1MVXOaj8PK2l7WJ3RER9xtqwdhxkhw/edit?usp=sharing"",""กาญจนบุรี!J101"")"),0)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IFERROR(__xludf.DUMMYFUNCTION("IMPORTRANGE(""https://docs.google.com/spreadsheets/d/1SX6NBoVAgQJ6U1MVXOaj8PK2l7WJ3RER9xtqwdhxkhw/edit?usp=sharing"",""กาญจนบุรี!J106"")"),0)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IFERROR(__xludf.DUMMYFUNCTION("IMPORTRANGE(""https://docs.google.com/spreadsheets/d/1SX6NBoVAgQJ6U1MVXOaj8PK2l7WJ3RER9xtqwdhxkhw/edit?usp=sharing"",""กาญจนบุรี!J107"")"),1)</f>
        <v>1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IFERROR(__xludf.DUMMYFUNCTION("IMPORTRANGE(""https://docs.google.com/spreadsheets/d/1SX6NBoVAgQJ6U1MVXOaj8PK2l7WJ3RER9xtqwdhxkhw/edit?usp=sharing"",""กาญจนบุรี!J108"")"),1)</f>
        <v>1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IFERROR(__xludf.DUMMYFUNCTION("IMPORTRANGE(""https://docs.google.com/spreadsheets/d/1SX6NBoVAgQJ6U1MVXOaj8PK2l7WJ3RER9xtqwdhxkhw/edit?usp=sharing"",""กาญจนบุรี!J109"")"),1)</f>
        <v>1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IFERROR(__xludf.DUMMYFUNCTION("IMPORTRANGE(""https://docs.google.com/spreadsheets/d/1SX6NBoVAgQJ6U1MVXOaj8PK2l7WJ3RER9xtqwdhxkhw/edit?usp=sharing"",""กาญจนบุรี!I110"")"),6)</f>
        <v>6</v>
      </c>
      <c r="J185" s="218">
        <f ca="1">IFERROR(__xludf.DUMMYFUNCTION("IMPORTRANGE(""https://docs.google.com/spreadsheets/d/1SX6NBoVAgQJ6U1MVXOaj8PK2l7WJ3RER9xtqwdhxkhw/edit?usp=sharing"",""กาญจนบุรี!J110"")"),0)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IFERROR(__xludf.DUMMYFUNCTION("IMPORTRANGE(""https://docs.google.com/spreadsheets/d/1SX6NBoVAgQJ6U1MVXOaj8PK2l7WJ3RER9xtqwdhxkhw/edit?usp=sharing"",""กาญจนบุรี!I111"")"),6)</f>
        <v>6</v>
      </c>
      <c r="J186" s="218">
        <f ca="1">IFERROR(__xludf.DUMMYFUNCTION("IMPORTRANGE(""https://docs.google.com/spreadsheets/d/1SX6NBoVAgQJ6U1MVXOaj8PK2l7WJ3RER9xtqwdhxkhw/edit?usp=sharing"",""กาญจนบุรี!J111"")"),0)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IFERROR(__xludf.DUMMYFUNCTION("IMPORTRANGE(""https://docs.google.com/spreadsheets/d/1SX6NBoVAgQJ6U1MVXOaj8PK2l7WJ3RER9xtqwdhxkhw/edit?usp=sharing"",""กาญจนบุรี!J112"")"),0)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IFERROR(__xludf.DUMMYFUNCTION("IMPORTRANGE(""https://docs.google.com/spreadsheets/d/1SX6NBoVAgQJ6U1MVXOaj8PK2l7WJ3RER9xtqwdhxkhw/edit?usp=sharing"",""กาญจนบุรี!J113"")"),0)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IFERROR(__xludf.DUMMYFUNCTION("IMPORTRANGE(""https://docs.google.com/spreadsheets/d/1SX6NBoVAgQJ6U1MVXOaj8PK2l7WJ3RER9xtqwdhxkhw/edit?usp=sharing"",""กาญจนบุรี!I114"")"),20000)</f>
        <v>20000</v>
      </c>
      <c r="J189" s="304">
        <f ca="1">IFERROR(__xludf.DUMMYFUNCTION("IMPORTRANGE(""https://docs.google.com/spreadsheets/d/1SX6NBoVAgQJ6U1MVXOaj8PK2l7WJ3RER9xtqwdhxkhw/edit?usp=sharing"",""กาญจนบุรี!J114"")"),0)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IFERROR(__xludf.DUMMYFUNCTION("IMPORTRANGE(""https://docs.google.com/spreadsheets/d/1SX6NBoVAgQJ6U1MVXOaj8PK2l7WJ3RER9xtqwdhxkhw/edit?usp=sharing"",""กาญจนบุรี!J119"")"),1)</f>
        <v>1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IFERROR(__xludf.DUMMYFUNCTION("IMPORTRANGE(""https://docs.google.com/spreadsheets/d/1SX6NBoVAgQJ6U1MVXOaj8PK2l7WJ3RER9xtqwdhxkhw/edit?usp=sharing"",""กาญจนบุรี!J120"")"),0)</f>
        <v>0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IFERROR(__xludf.DUMMYFUNCTION("IMPORTRANGE(""https://docs.google.com/spreadsheets/d/1SX6NBoVAgQJ6U1MVXOaj8PK2l7WJ3RER9xtqwdhxkhw/edit?usp=sharing"",""กาญจนบุรี!J121"")"),0)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IFERROR(__xludf.DUMMYFUNCTION("IMPORTRANGE(""https://docs.google.com/spreadsheets/d/1SX6NBoVAgQJ6U1MVXOaj8PK2l7WJ3RER9xtqwdhxkhw/edit?usp=sharing"",""กาญจนบุรี!J122"")"),0)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IFERROR(__xludf.DUMMYFUNCTION("IMPORTRANGE(""https://docs.google.com/spreadsheets/d/1SX6NBoVAgQJ6U1MVXOaj8PK2l7WJ3RER9xtqwdhxkhw/edit?usp=sharing"",""กาญจนบุรี!I124"")"),20000)</f>
        <v>20000</v>
      </c>
      <c r="J199" s="219">
        <f ca="1">IFERROR(__xludf.DUMMYFUNCTION("IMPORTRANGE(""https://docs.google.com/spreadsheets/d/1SX6NBoVAgQJ6U1MVXOaj8PK2l7WJ3RER9xtqwdhxkhw/edit?usp=sharing"",""กาญจนบุรี!J124"")"),0)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IFERROR(__xludf.DUMMYFUNCTION("IMPORTRANGE(""https://docs.google.com/spreadsheets/d/1SX6NBoVAgQJ6U1MVXOaj8PK2l7WJ3RER9xtqwdhxkhw/edit?usp=sharing"",""กาญจนบุรี!I125"")"),20000)</f>
        <v>20000</v>
      </c>
      <c r="J200" s="219">
        <f ca="1">IFERROR(__xludf.DUMMYFUNCTION("IMPORTRANGE(""https://docs.google.com/spreadsheets/d/1SX6NBoVAgQJ6U1MVXOaj8PK2l7WJ3RER9xtqwdhxkhw/edit?usp=sharing"",""กาญจนบุรี!J125"")"),0)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IFERROR(__xludf.DUMMYFUNCTION("IMPORTRANGE(""https://docs.google.com/spreadsheets/d/1SX6NBoVAgQJ6U1MVXOaj8PK2l7WJ3RER9xtqwdhxkhw/edit?usp=sharing"",""กาญจนบุรี!I126"")"),0)</f>
        <v>0</v>
      </c>
      <c r="J201" s="219">
        <f ca="1">IFERROR(__xludf.DUMMYFUNCTION("IMPORTRANGE(""https://docs.google.com/spreadsheets/d/1SX6NBoVAgQJ6U1MVXOaj8PK2l7WJ3RER9xtqwdhxkhw/edit?usp=sharing"",""กาญจนบุรี!J126"")"),0)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IFERROR(__xludf.DUMMYFUNCTION("IMPORTRANGE(""https://docs.google.com/spreadsheets/d/1SX6NBoVAgQJ6U1MVXOaj8PK2l7WJ3RER9xtqwdhxkhw/edit?usp=sharing"",""กาญจนบุรี!J127"")"),0)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IFERROR(__xludf.DUMMYFUNCTION("IMPORTRANGE(""https://docs.google.com/spreadsheets/d/1SX6NBoVAgQJ6U1MVXOaj8PK2l7WJ3RER9xtqwdhxkhw/edit?usp=sharing"",""กาญจนบุรี!J128"")"),0)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IFERROR(__xludf.DUMMYFUNCTION("IMPORTRANGE(""https://docs.google.com/spreadsheets/d/1SX6NBoVAgQJ6U1MVXOaj8PK2l7WJ3RER9xtqwdhxkhw/edit?usp=sharing"",""กาญจนบุรี!I129"")"),30)</f>
        <v>30</v>
      </c>
      <c r="J204" s="304">
        <f ca="1">IFERROR(__xludf.DUMMYFUNCTION("IMPORTRANGE(""https://docs.google.com/spreadsheets/d/1SX6NBoVAgQJ6U1MVXOaj8PK2l7WJ3RER9xtqwdhxkhw/edit?usp=sharing"",""กาญจนบุรี!J129"")"),0)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IFERROR(__xludf.DUMMYFUNCTION("IMPORTRANGE(""https://docs.google.com/spreadsheets/d/1SX6NBoVAgQJ6U1MVXOaj8PK2l7WJ3RER9xtqwdhxkhw/edit?usp=sharing"",""กาญจนบุรี!J134"")"),0)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IFERROR(__xludf.DUMMYFUNCTION("IMPORTRANGE(""https://docs.google.com/spreadsheets/d/1SX6NBoVAgQJ6U1MVXOaj8PK2l7WJ3RER9xtqwdhxkhw/edit?usp=sharing"",""กาญจนบุรี!J135"")"),1)</f>
        <v>1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IFERROR(__xludf.DUMMYFUNCTION("IMPORTRANGE(""https://docs.google.com/spreadsheets/d/1SX6NBoVAgQJ6U1MVXOaj8PK2l7WJ3RER9xtqwdhxkhw/edit?usp=sharing"",""กาญจนบุรี!J136"")"),1)</f>
        <v>1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IFERROR(__xludf.DUMMYFUNCTION("IMPORTRANGE(""https://docs.google.com/spreadsheets/d/1SX6NBoVAgQJ6U1MVXOaj8PK2l7WJ3RER9xtqwdhxkhw/edit?usp=sharing"",""กาญจนบุรี!J137"")"),1)</f>
        <v>1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IFERROR(__xludf.DUMMYFUNCTION("IMPORTRANGE(""https://docs.google.com/spreadsheets/d/1SX6NBoVAgQJ6U1MVXOaj8PK2l7WJ3RER9xtqwdhxkhw/edit?usp=sharing"",""กาญจนบุรี!I138"")"),30)</f>
        <v>30</v>
      </c>
      <c r="J213" s="218">
        <f ca="1">IFERROR(__xludf.DUMMYFUNCTION("IMPORTRANGE(""https://docs.google.com/spreadsheets/d/1SX6NBoVAgQJ6U1MVXOaj8PK2l7WJ3RER9xtqwdhxkhw/edit?usp=sharing"",""กาญจนบุรี!J138"")"),0)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IFERROR(__xludf.DUMMYFUNCTION("IMPORTRANGE(""https://docs.google.com/spreadsheets/d/1SX6NBoVAgQJ6U1MVXOaj8PK2l7WJ3RER9xtqwdhxkhw/edit?usp=sharing"",""กาญจนบุรี!I140"")"),0)</f>
        <v>0</v>
      </c>
      <c r="J215" s="218">
        <f ca="1">IFERROR(__xludf.DUMMYFUNCTION("IMPORTRANGE(""https://docs.google.com/spreadsheets/d/1SX6NBoVAgQJ6U1MVXOaj8PK2l7WJ3RER9xtqwdhxkhw/edit?usp=sharing"",""กาญจนบุรี!J140"")"),0)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IFERROR(__xludf.DUMMYFUNCTION("IMPORTRANGE(""https://docs.google.com/spreadsheets/d/1SX6NBoVAgQJ6U1MVXOaj8PK2l7WJ3RER9xtqwdhxkhw/edit?usp=sharing"",""กาญจนบุรี!I141"")"),1)</f>
        <v>1</v>
      </c>
      <c r="J216" s="218">
        <f ca="1">IFERROR(__xludf.DUMMYFUNCTION("IMPORTRANGE(""https://docs.google.com/spreadsheets/d/1SX6NBoVAgQJ6U1MVXOaj8PK2l7WJ3RER9xtqwdhxkhw/edit?usp=sharing"",""กาญจนบุรี!J141"")"),0)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IFERROR(__xludf.DUMMYFUNCTION("IMPORTRANGE(""https://docs.google.com/spreadsheets/d/1SX6NBoVAgQJ6U1MVXOaj8PK2l7WJ3RER9xtqwdhxkhw/edit?usp=sharing"",""กาญจนบุรี!J142"")"),0)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IFERROR(__xludf.DUMMYFUNCTION("IMPORTRANGE(""https://docs.google.com/spreadsheets/d/1SX6NBoVAgQJ6U1MVXOaj8PK2l7WJ3RER9xtqwdhxkhw/edit?usp=sharing"",""กาญจนบุรี!J143"")"),0)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IFERROR(__xludf.DUMMYFUNCTION("IMPORTRANGE(""https://docs.google.com/spreadsheets/d/1SX6NBoVAgQJ6U1MVXOaj8PK2l7WJ3RER9xtqwdhxkhw/edit?usp=sharing"",""กาญจนบุรี!I144"")"),14)</f>
        <v>14</v>
      </c>
      <c r="J219" s="291">
        <f ca="1">IFERROR(__xludf.DUMMYFUNCTION("IMPORTRANGE(""https://docs.google.com/spreadsheets/d/1SX6NBoVAgQJ6U1MVXOaj8PK2l7WJ3RER9xtqwdhxkhw/edit?usp=sharing"",""กาญจนบุรี!J144"")"),0)</f>
        <v>0</v>
      </c>
      <c r="K219" s="292">
        <f ca="1">IF(I219&gt;0,J219*100/I219,0)</f>
        <v>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20210</v>
      </c>
      <c r="M220" s="182">
        <f t="shared" ca="1" si="72"/>
        <v>20210</v>
      </c>
      <c r="N220" s="182">
        <f t="shared" ca="1" si="72"/>
        <v>0</v>
      </c>
      <c r="O220" s="181">
        <f t="shared" ref="O220:O222" ca="1" si="73">IF(L220&gt;0,N220*100/L220,0)</f>
        <v>0</v>
      </c>
      <c r="P220" s="181">
        <f t="shared" ref="P220:P222" ca="1" si="74">IF(M220&gt;0,N220*100/M220,0)</f>
        <v>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20210</v>
      </c>
      <c r="M222" s="187">
        <f t="shared" ca="1" si="76"/>
        <v>20210</v>
      </c>
      <c r="N222" s="187">
        <f t="shared" ca="1" si="76"/>
        <v>0</v>
      </c>
      <c r="O222" s="186">
        <f t="shared" ca="1" si="73"/>
        <v>0</v>
      </c>
      <c r="P222" s="186">
        <f t="shared" ca="1" si="74"/>
        <v>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20210</v>
      </c>
      <c r="M224" s="199">
        <f ca="1">IFERROR(__xludf.DUMMYFUNCTION("IMPORTRANGE(""https://docs.google.com/spreadsheets/d/1Yj_ptqi66GCucihVvJfMjLAmec39IyEx_6qawtMGysU/edit?usp=sharing"",""สบก!BS59"")"),20210)</f>
        <v>20210</v>
      </c>
      <c r="N224" s="199">
        <f ca="1">IFERROR(__xludf.DUMMYFUNCTION("IMPORTRANGE(""https://docs.google.com/spreadsheets/d/1Yj_ptqi66GCucihVvJfMjLAmec39IyEx_6qawtMGysU/edit?usp=sharing"",""สบก!BT59"")"),0)</f>
        <v>0</v>
      </c>
      <c r="O224" s="198">
        <f ca="1">IF(L224&gt;0,N224*100/L224,0)</f>
        <v>0</v>
      </c>
      <c r="P224" s="198">
        <f ca="1">IF(M224&gt;0,N224*100/M224,0)</f>
        <v>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IFERROR(__xludf.DUMMYFUNCTION("IMPORTRANGE(""https://docs.google.com/spreadsheets/d/1Yj_ptqi66GCucihVvJfMjLAmec39IyEx_6qawtMGysU/edit?usp=sharing"",""สบก!BO59"")"),0)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IFERROR(__xludf.DUMMYFUNCTION("IMPORTRANGE(""https://docs.google.com/spreadsheets/d/1Yj_ptqi66GCucihVvJfMjLAmec39IyEx_6qawtMGysU/edit?usp=sharing"",""สบก!BP59"")"),20210)</f>
        <v>20210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IFERROR(__xludf.DUMMYFUNCTION("IMPORTRANGE(""https://docs.google.com/spreadsheets/d/1Yj_ptqi66GCucihVvJfMjLAmec39IyEx_6qawtMGysU/edit?usp=sharing"",""สบก!BQ59"")"),0)</f>
        <v>0</v>
      </c>
      <c r="M228" s="125"/>
      <c r="N228" s="115">
        <f ca="1">IFERROR(__xludf.DUMMYFUNCTION("IMPORTRANGE(""https://docs.google.com/spreadsheets/d/1Yj_ptqi66GCucihVvJfMjLAmec39IyEx_6qawtMGysU/edit?usp=sharing"",""สบก!BU59"")"),0)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IFERROR(__xludf.DUMMYFUNCTION("IMPORTRANGE(""https://docs.google.com/spreadsheets/d/1SX6NBoVAgQJ6U1MVXOaj8PK2l7WJ3RER9xtqwdhxkhw/edit?usp=sharing"",""กาญจนบุรี!I149"")"),14)</f>
        <v>14</v>
      </c>
      <c r="J229" s="291">
        <f ca="1">IFERROR(__xludf.DUMMYFUNCTION("IMPORTRANGE(""https://docs.google.com/spreadsheets/d/1SX6NBoVAgQJ6U1MVXOaj8PK2l7WJ3RER9xtqwdhxkhw/edit?usp=sharing"",""กาญจนบุรี!J149"")"),0)</f>
        <v>0</v>
      </c>
      <c r="K229" s="292">
        <f ca="1">IF(I229&gt;0,J229*100/I229,0)</f>
        <v>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IFERROR(__xludf.DUMMYFUNCTION("IMPORTRANGE(""https://docs.google.com/spreadsheets/d/1SX6NBoVAgQJ6U1MVXOaj8PK2l7WJ3RER9xtqwdhxkhw/edit?usp=sharing"",""กาญจนบุรี!J151"")"),1)</f>
        <v>1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IFERROR(__xludf.DUMMYFUNCTION("IMPORTRANGE(""https://docs.google.com/spreadsheets/d/1SX6NBoVAgQJ6U1MVXOaj8PK2l7WJ3RER9xtqwdhxkhw/edit?usp=sharing"",""กาญจนบุรี!J152"")"),0)</f>
        <v>0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v>0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IFERROR(__xludf.DUMMYFUNCTION("IMPORTRANGE(""https://docs.google.com/spreadsheets/d/1SX6NBoVAgQJ6U1MVXOaj8PK2l7WJ3RER9xtqwdhxkhw/edit?usp=sharing"",""กาญจนบุรี!J154"")"),0)</f>
        <v>0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IFERROR(__xludf.DUMMYFUNCTION("IMPORTRANGE(""https://docs.google.com/spreadsheets/d/1SX6NBoVAgQJ6U1MVXOaj8PK2l7WJ3RER9xtqwdhxkhw/edit?usp=sharing"",""กาญจนบุรี!I155"")"),14)</f>
        <v>14</v>
      </c>
      <c r="J235" s="219">
        <f ca="1">IFERROR(__xludf.DUMMYFUNCTION("IMPORTRANGE(""https://docs.google.com/spreadsheets/d/1SX6NBoVAgQJ6U1MVXOaj8PK2l7WJ3RER9xtqwdhxkhw/edit?usp=sharing"",""กาญจนบุรี!J155"")"),0)</f>
        <v>0</v>
      </c>
      <c r="K235" s="195">
        <f ca="1">IF(I235&gt;0,J235*100/I235,0)</f>
        <v>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IFERROR(__xludf.DUMMYFUNCTION("IMPORTRANGE(""https://docs.google.com/spreadsheets/d/1SX6NBoVAgQJ6U1MVXOaj8PK2l7WJ3RER9xtqwdhxkhw/edit?usp=sharing"",""กาญจนบุรี!J157"")"),0)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IFERROR(__xludf.DUMMYFUNCTION("IMPORTRANGE(""https://docs.google.com/spreadsheets/d/1SX6NBoVAgQJ6U1MVXOaj8PK2l7WJ3RER9xtqwdhxkhw/edit?usp=sharing"",""กาญจนบุรี!I158"")"),0)</f>
        <v>0</v>
      </c>
      <c r="J238" s="291">
        <f ca="1">IFERROR(__xludf.DUMMYFUNCTION("IMPORTRANGE(""https://docs.google.com/spreadsheets/d/1SX6NBoVAgQJ6U1MVXOaj8PK2l7WJ3RER9xtqwdhxkhw/edit?usp=sharing"",""กาญจนบุรี!J158"")"),0)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IFERROR(__xludf.DUMMYFUNCTION("IMPORTRANGE(""https://docs.google.com/spreadsheets/d/1SX6NBoVAgQJ6U1MVXOaj8PK2l7WJ3RER9xtqwdhxkhw/edit?usp=sharing"",""กาญจนบุรี!J159"")"),"")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IFERROR(__xludf.DUMMYFUNCTION("IMPORTRANGE(""https://docs.google.com/spreadsheets/d/1SX6NBoVAgQJ6U1MVXOaj8PK2l7WJ3RER9xtqwdhxkhw/edit?usp=sharing"",""กาญจนบุรี!J161"")"),0)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IFERROR(__xludf.DUMMYFUNCTION("IMPORTRANGE(""https://docs.google.com/spreadsheets/d/1SX6NBoVAgQJ6U1MVXOaj8PK2l7WJ3RER9xtqwdhxkhw/edit?usp=sharing"",""กาญจนบุรี!J162"")"),0)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IFERROR(__xludf.DUMMYFUNCTION("IMPORTRANGE(""https://docs.google.com/spreadsheets/d/1SX6NBoVAgQJ6U1MVXOaj8PK2l7WJ3RER9xtqwdhxkhw/edit?usp=sharing"",""กาญจนบุรี!J163"")"),0)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IFERROR(__xludf.DUMMYFUNCTION("IMPORTRANGE(""https://docs.google.com/spreadsheets/d/1SX6NBoVAgQJ6U1MVXOaj8PK2l7WJ3RER9xtqwdhxkhw/edit?usp=sharing"",""กาญจนบุรี!I164"")"),0)</f>
        <v>0</v>
      </c>
      <c r="J244" s="218">
        <f ca="1">IFERROR(__xludf.DUMMYFUNCTION("IMPORTRANGE(""https://docs.google.com/spreadsheets/d/1SX6NBoVAgQJ6U1MVXOaj8PK2l7WJ3RER9xtqwdhxkhw/edit?usp=sharing"",""กาญจนบุรี!J164"")"),0)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IFERROR(__xludf.DUMMYFUNCTION("IMPORTRANGE(""https://docs.google.com/spreadsheets/d/1SX6NBoVAgQJ6U1MVXOaj8PK2l7WJ3RER9xtqwdhxkhw/edit?usp=sharing"",""กาญจนบุรี!J165"")"),0)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IFERROR(__xludf.DUMMYFUNCTION("IMPORTRANGE(""https://docs.google.com/spreadsheets/d/1SX6NBoVAgQJ6U1MVXOaj8PK2l7WJ3RER9xtqwdhxkhw/edit?usp=sharing"",""กาญจนบุรี!J166"")"),0)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IFERROR(__xludf.DUMMYFUNCTION("IMPORTRANGE(""https://docs.google.com/spreadsheets/d/1SX6NBoVAgQJ6U1MVXOaj8PK2l7WJ3RER9xtqwdhxkhw/edit?usp=sharing"",""กาญจนบุรี!I169"")"),20)</f>
        <v>20</v>
      </c>
      <c r="J249" s="335">
        <f ca="1">IFERROR(__xludf.DUMMYFUNCTION("IMPORTRANGE(""https://docs.google.com/spreadsheets/d/1SX6NBoVAgQJ6U1MVXOaj8PK2l7WJ3RER9xtqwdhxkhw/edit?usp=sharing"",""กาญจนบุรี!J169"")"),0)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71400</v>
      </c>
      <c r="M250" s="182">
        <f t="shared" ca="1" si="77"/>
        <v>37000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71400</v>
      </c>
      <c r="M252" s="187">
        <f t="shared" ca="1" si="81"/>
        <v>37000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71400</v>
      </c>
      <c r="M254" s="199">
        <f ca="1">IFERROR(__xludf.DUMMYFUNCTION("IMPORTRANGE(""https://docs.google.com/spreadsheets/d/1Yj_ptqi66GCucihVvJfMjLAmec39IyEx_6qawtMGysU/edit?usp=sharing"",""สบก!CB59"")"),37000)</f>
        <v>37000</v>
      </c>
      <c r="N254" s="199">
        <f ca="1">IFERROR(__xludf.DUMMYFUNCTION("IMPORTRANGE(""https://docs.google.com/spreadsheets/d/1Yj_ptqi66GCucihVvJfMjLAmec39IyEx_6qawtMGysU/edit?usp=sharing"",""สบก!CC59"")"),0)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IFERROR(__xludf.DUMMYFUNCTION("IMPORTRANGE(""https://docs.google.com/spreadsheets/d/1Yj_ptqi66GCucihVvJfMjLAmec39IyEx_6qawtMGysU/edit?usp=sharing"",""สบก!BX59"")"),0)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IFERROR(__xludf.DUMMYFUNCTION("IMPORTRANGE(""https://docs.google.com/spreadsheets/d/1Yj_ptqi66GCucihVvJfMjLAmec39IyEx_6qawtMGysU/edit?usp=sharing"",""สบก!BY59"")"),71400)</f>
        <v>71400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IFERROR(__xludf.DUMMYFUNCTION("IMPORTRANGE(""https://docs.google.com/spreadsheets/d/1Yj_ptqi66GCucihVvJfMjLAmec39IyEx_6qawtMGysU/edit?usp=sharing"",""สบก!BZ59"")"),0)</f>
        <v>0</v>
      </c>
      <c r="M258" s="125"/>
      <c r="N258" s="115">
        <f ca="1">IFERROR(__xludf.DUMMYFUNCTION("IMPORTRANGE(""https://docs.google.com/spreadsheets/d/1Yj_ptqi66GCucihVvJfMjLAmec39IyEx_6qawtMGysU/edit?usp=sharing"",""สบก!CD59"")"),0)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IFERROR(__xludf.DUMMYFUNCTION("IMPORTRANGE(""https://docs.google.com/spreadsheets/d/1SX6NBoVAgQJ6U1MVXOaj8PK2l7WJ3RER9xtqwdhxkhw/edit?usp=sharing"",""กาญจนบุรี!J175"")"),0)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IFERROR(__xludf.DUMMYFUNCTION("IMPORTRANGE(""https://docs.google.com/spreadsheets/d/1SX6NBoVAgQJ6U1MVXOaj8PK2l7WJ3RER9xtqwdhxkhw/edit?usp=sharing"",""กาญจนบุรี!J176"")"),1)</f>
        <v>1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IFERROR(__xludf.DUMMYFUNCTION("IMPORTRANGE(""https://docs.google.com/spreadsheets/d/1SX6NBoVAgQJ6U1MVXOaj8PK2l7WJ3RER9xtqwdhxkhw/edit?usp=sharing"",""กาญจนบุรี!J177"")"),1)</f>
        <v>1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IFERROR(__xludf.DUMMYFUNCTION("IMPORTRANGE(""https://docs.google.com/spreadsheets/d/1SX6NBoVAgQJ6U1MVXOaj8PK2l7WJ3RER9xtqwdhxkhw/edit?usp=sharing"",""กาญจนบุรี!J178"")"),1)</f>
        <v>1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IFERROR(__xludf.DUMMYFUNCTION("IMPORTRANGE(""https://docs.google.com/spreadsheets/d/1SX6NBoVAgQJ6U1MVXOaj8PK2l7WJ3RER9xtqwdhxkhw/edit?usp=sharing"",""กาญจนบุรี!I179"")"),1)</f>
        <v>1</v>
      </c>
      <c r="J264" s="219">
        <f ca="1">IFERROR(__xludf.DUMMYFUNCTION("IMPORTRANGE(""https://docs.google.com/spreadsheets/d/1SX6NBoVAgQJ6U1MVXOaj8PK2l7WJ3RER9xtqwdhxkhw/edit?usp=sharing"",""กาญจนบุรี!J179"")"),0)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IFERROR(__xludf.DUMMYFUNCTION("IMPORTRANGE(""https://docs.google.com/spreadsheets/d/1SX6NBoVAgQJ6U1MVXOaj8PK2l7WJ3RER9xtqwdhxkhw/edit?usp=sharing"",""กาญจนบุรี!I180"")"),20)</f>
        <v>20</v>
      </c>
      <c r="J265" s="219">
        <f ca="1">IFERROR(__xludf.DUMMYFUNCTION("IMPORTRANGE(""https://docs.google.com/spreadsheets/d/1SX6NBoVAgQJ6U1MVXOaj8PK2l7WJ3RER9xtqwdhxkhw/edit?usp=sharing"",""กาญจนบุรี!J180"")"),0)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IFERROR(__xludf.DUMMYFUNCTION("IMPORTRANGE(""https://docs.google.com/spreadsheets/d/1SX6NBoVAgQJ6U1MVXOaj8PK2l7WJ3RER9xtqwdhxkhw/edit?usp=sharing"",""กาญจนบุรี!I181"")"),20)</f>
        <v>20</v>
      </c>
      <c r="J266" s="219">
        <f ca="1">IFERROR(__xludf.DUMMYFUNCTION("IMPORTRANGE(""https://docs.google.com/spreadsheets/d/1SX6NBoVAgQJ6U1MVXOaj8PK2l7WJ3RER9xtqwdhxkhw/edit?usp=sharing"",""กาญจนบุรี!J181"")"),0)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IFERROR(__xludf.DUMMYFUNCTION("IMPORTRANGE(""https://docs.google.com/spreadsheets/d/1SX6NBoVAgQJ6U1MVXOaj8PK2l7WJ3RER9xtqwdhxkhw/edit?usp=sharing"",""กาญจนบุรี!I182"")"),1)</f>
        <v>1</v>
      </c>
      <c r="J267" s="219">
        <f ca="1">IFERROR(__xludf.DUMMYFUNCTION("IMPORTRANGE(""https://docs.google.com/spreadsheets/d/1SX6NBoVAgQJ6U1MVXOaj8PK2l7WJ3RER9xtqwdhxkhw/edit?usp=sharing"",""กาญจนบุรี!J182"")"),0)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IFERROR(__xludf.DUMMYFUNCTION("IMPORTRANGE(""https://docs.google.com/spreadsheets/d/1SX6NBoVAgQJ6U1MVXOaj8PK2l7WJ3RER9xtqwdhxkhw/edit?usp=sharing"",""กาญจนบุรี!J183"")"),0)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IFERROR(__xludf.DUMMYFUNCTION("IMPORTRANGE(""https://docs.google.com/spreadsheets/d/1SX6NBoVAgQJ6U1MVXOaj8PK2l7WJ3RER9xtqwdhxkhw/edit?usp=sharing"",""กาญจนบุรี!J184"")"),0)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IFERROR(__xludf.DUMMYFUNCTION("IMPORTRANGE(""https://docs.google.com/spreadsheets/d/1SX6NBoVAgQJ6U1MVXOaj8PK2l7WJ3RER9xtqwdhxkhw/edit?usp=sharing"",""กาญจนบุรี!I185"")"),20)</f>
        <v>20</v>
      </c>
      <c r="J270" s="335">
        <f ca="1">IFERROR(__xludf.DUMMYFUNCTION("IMPORTRANGE(""https://docs.google.com/spreadsheets/d/1SX6NBoVAgQJ6U1MVXOaj8PK2l7WJ3RER9xtqwdhxkhw/edit?usp=sharing"",""กาญจนบุรี!J185"")"),0)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183600</v>
      </c>
      <c r="M271" s="182">
        <f t="shared" ca="1" si="83"/>
        <v>88000</v>
      </c>
      <c r="N271" s="182">
        <f t="shared" ca="1" si="83"/>
        <v>34160</v>
      </c>
      <c r="O271" s="181">
        <f t="shared" ref="O271:O273" ca="1" si="84">IF(L271&gt;0,N271*100/L271,0)</f>
        <v>18.605664488017428</v>
      </c>
      <c r="P271" s="181">
        <f t="shared" ref="P271:P273" ca="1" si="85">IF(M271&gt;0,N271*100/M271,0)</f>
        <v>38.81818181818182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183600</v>
      </c>
      <c r="M273" s="187">
        <f t="shared" ca="1" si="87"/>
        <v>88000</v>
      </c>
      <c r="N273" s="187">
        <f t="shared" ca="1" si="87"/>
        <v>34160</v>
      </c>
      <c r="O273" s="186">
        <f t="shared" ca="1" si="84"/>
        <v>18.605664488017428</v>
      </c>
      <c r="P273" s="186">
        <f t="shared" ca="1" si="85"/>
        <v>38.81818181818182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183600</v>
      </c>
      <c r="M275" s="199">
        <f ca="1">IFERROR(__xludf.DUMMYFUNCTION("IMPORTRANGE(""https://docs.google.com/spreadsheets/d/1Yj_ptqi66GCucihVvJfMjLAmec39IyEx_6qawtMGysU/edit?usp=sharing"",""สบก!CK59"")"),88000)</f>
        <v>88000</v>
      </c>
      <c r="N275" s="199">
        <f ca="1">IFERROR(__xludf.DUMMYFUNCTION("IMPORTRANGE(""https://docs.google.com/spreadsheets/d/1Yj_ptqi66GCucihVvJfMjLAmec39IyEx_6qawtMGysU/edit?usp=sharing"",""สบก!CL59"")"),34160)</f>
        <v>34160</v>
      </c>
      <c r="O275" s="198">
        <f ca="1">IF(L275&gt;0,N275*100/L275,0)</f>
        <v>18.605664488017428</v>
      </c>
      <c r="P275" s="198">
        <f ca="1">IF(M275&gt;0,N275*100/M275,0)</f>
        <v>38.81818181818182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IFERROR(__xludf.DUMMYFUNCTION("IMPORTRANGE(""https://docs.google.com/spreadsheets/d/1Yj_ptqi66GCucihVvJfMjLAmec39IyEx_6qawtMGysU/edit?usp=sharing"",""สบก!CG59"")"),0)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IFERROR(__xludf.DUMMYFUNCTION("IMPORTRANGE(""https://docs.google.com/spreadsheets/d/1Yj_ptqi66GCucihVvJfMjLAmec39IyEx_6qawtMGysU/edit?usp=sharing"",""สบก!CH59"")"),183600)</f>
        <v>183600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IFERROR(__xludf.DUMMYFUNCTION("IMPORTRANGE(""https://docs.google.com/spreadsheets/d/1Yj_ptqi66GCucihVvJfMjLAmec39IyEx_6qawtMGysU/edit?usp=sharing"",""สบก!CI59"")"),0)</f>
        <v>0</v>
      </c>
      <c r="M279" s="125"/>
      <c r="N279" s="115">
        <f ca="1">IFERROR(__xludf.DUMMYFUNCTION("IMPORTRANGE(""https://docs.google.com/spreadsheets/d/1Yj_ptqi66GCucihVvJfMjLAmec39IyEx_6qawtMGysU/edit?usp=sharing"",""สบก!CM59"")"),0)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IFERROR(__xludf.DUMMYFUNCTION("IMPORTRANGE(""https://docs.google.com/spreadsheets/d/1SX6NBoVAgQJ6U1MVXOaj8PK2l7WJ3RER9xtqwdhxkhw/edit?usp=sharing"",""กาญจนบุรี!J191"")"),0)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IFERROR(__xludf.DUMMYFUNCTION("IMPORTRANGE(""https://docs.google.com/spreadsheets/d/1SX6NBoVAgQJ6U1MVXOaj8PK2l7WJ3RER9xtqwdhxkhw/edit?usp=sharing"",""กาญจนบุรี!J192"")"),1)</f>
        <v>1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IFERROR(__xludf.DUMMYFUNCTION("IMPORTRANGE(""https://docs.google.com/spreadsheets/d/1SX6NBoVAgQJ6U1MVXOaj8PK2l7WJ3RER9xtqwdhxkhw/edit?usp=sharing"",""กาญจนบุรี!J193"")"),1)</f>
        <v>1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IFERROR(__xludf.DUMMYFUNCTION("IMPORTRANGE(""https://docs.google.com/spreadsheets/d/1SX6NBoVAgQJ6U1MVXOaj8PK2l7WJ3RER9xtqwdhxkhw/edit?usp=sharing"",""กาญจนบุรี!J194"")"),1)</f>
        <v>1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IFERROR(__xludf.DUMMYFUNCTION("IMPORTRANGE(""https://docs.google.com/spreadsheets/d/1SX6NBoVAgQJ6U1MVXOaj8PK2l7WJ3RER9xtqwdhxkhw/edit?usp=sharing"",""กาญจนบุรี!I195"")"),20)</f>
        <v>20</v>
      </c>
      <c r="J285" s="219">
        <f ca="1">IFERROR(__xludf.DUMMYFUNCTION("IMPORTRANGE(""https://docs.google.com/spreadsheets/d/1SX6NBoVAgQJ6U1MVXOaj8PK2l7WJ3RER9xtqwdhxkhw/edit?usp=sharing"",""กาญจนบุรี!J195"")"),0)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IFERROR(__xludf.DUMMYFUNCTION("IMPORTRANGE(""https://docs.google.com/spreadsheets/d/1SX6NBoVAgQJ6U1MVXOaj8PK2l7WJ3RER9xtqwdhxkhw/edit?usp=sharing"",""กาญจนบุรี!J196"")"),0)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IFERROR(__xludf.DUMMYFUNCTION("IMPORTRANGE(""https://docs.google.com/spreadsheets/d/1SX6NBoVAgQJ6U1MVXOaj8PK2l7WJ3RER9xtqwdhxkhw/edit?usp=sharing"",""กาญจนบุรี!J197"")"),0)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IFERROR(__xludf.DUMMYFUNCTION("IMPORTRANGE(""https://docs.google.com/spreadsheets/d/1SX6NBoVAgQJ6U1MVXOaj8PK2l7WJ3RER9xtqwdhxkhw/edit?usp=sharing"",""กาญจนบุรี!I199"")"),30)</f>
        <v>30</v>
      </c>
      <c r="J289" s="335">
        <f ca="1">IFERROR(__xludf.DUMMYFUNCTION("IMPORTRANGE(""https://docs.google.com/spreadsheets/d/1SX6NBoVAgQJ6U1MVXOaj8PK2l7WJ3RER9xtqwdhxkhw/edit?usp=sharing"",""กาญจนบุรี!J199"")"),0)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217860</v>
      </c>
      <c r="M290" s="182">
        <f t="shared" ca="1" si="88"/>
        <v>45580</v>
      </c>
      <c r="N290" s="182">
        <f t="shared" ca="1" si="88"/>
        <v>3550</v>
      </c>
      <c r="O290" s="181">
        <f t="shared" ref="O290:O292" ca="1" si="89">IF(L290&gt;0,N290*100/L290,0)</f>
        <v>1.6294868264022766</v>
      </c>
      <c r="P290" s="181">
        <f t="shared" ref="P290:P292" ca="1" si="90">IF(M290&gt;0,N290*100/M290,0)</f>
        <v>7.7885037297060116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217860</v>
      </c>
      <c r="M292" s="187">
        <f t="shared" ca="1" si="92"/>
        <v>45580</v>
      </c>
      <c r="N292" s="187">
        <f t="shared" ca="1" si="92"/>
        <v>3550</v>
      </c>
      <c r="O292" s="186">
        <f t="shared" ca="1" si="89"/>
        <v>1.6294868264022766</v>
      </c>
      <c r="P292" s="186">
        <f t="shared" ca="1" si="90"/>
        <v>7.7885037297060116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95360</v>
      </c>
      <c r="M294" s="199">
        <f ca="1">IFERROR(__xludf.DUMMYFUNCTION("IMPORTRANGE(""https://docs.google.com/spreadsheets/d/1Yj_ptqi66GCucihVvJfMjLAmec39IyEx_6qawtMGysU/edit?usp=sharing"",""สบก!CT59"")"),45580)</f>
        <v>45580</v>
      </c>
      <c r="N294" s="199">
        <f ca="1">IFERROR(__xludf.DUMMYFUNCTION("IMPORTRANGE(""https://docs.google.com/spreadsheets/d/1Yj_ptqi66GCucihVvJfMjLAmec39IyEx_6qawtMGysU/edit?usp=sharing"",""สบก!CU59"")"),3550)</f>
        <v>3550</v>
      </c>
      <c r="O294" s="198">
        <f ca="1">IF(L294&gt;0,N294*100/L294,0)</f>
        <v>3.7227348993288589</v>
      </c>
      <c r="P294" s="198">
        <f ca="1">IF(M294&gt;0,N294*100/M294,0)</f>
        <v>7.7885037297060116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IFERROR(__xludf.DUMMYFUNCTION("IMPORTRANGE(""https://docs.google.com/spreadsheets/d/1Yj_ptqi66GCucihVvJfMjLAmec39IyEx_6qawtMGysU/edit?usp=sharing"",""สบก!CP59"")"),0)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IFERROR(__xludf.DUMMYFUNCTION("IMPORTRANGE(""https://docs.google.com/spreadsheets/d/1Yj_ptqi66GCucihVvJfMjLAmec39IyEx_6qawtMGysU/edit?usp=sharing"",""สบก!CQ59"")"),95360)</f>
        <v>95360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IFERROR(__xludf.DUMMYFUNCTION("IMPORTRANGE(""https://docs.google.com/spreadsheets/d/1Yj_ptqi66GCucihVvJfMjLAmec39IyEx_6qawtMGysU/edit?usp=sharing"",""สบก!CR59"")"),122500)</f>
        <v>122500</v>
      </c>
      <c r="M298" s="125"/>
      <c r="N298" s="115">
        <f ca="1">IFERROR(__xludf.DUMMYFUNCTION("IMPORTRANGE(""https://docs.google.com/spreadsheets/d/1Yj_ptqi66GCucihVvJfMjLAmec39IyEx_6qawtMGysU/edit?usp=sharing"",""สบก!CV59"")"),0)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IFERROR(__xludf.DUMMYFUNCTION("IMPORTRANGE(""https://docs.google.com/spreadsheets/d/1SX6NBoVAgQJ6U1MVXOaj8PK2l7WJ3RER9xtqwdhxkhw/edit?usp=sharing"",""กาญจนบุรี!J205"")"),0)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IFERROR(__xludf.DUMMYFUNCTION("IMPORTRANGE(""https://docs.google.com/spreadsheets/d/1SX6NBoVAgQJ6U1MVXOaj8PK2l7WJ3RER9xtqwdhxkhw/edit?usp=sharing"",""กาญจนบุรี!J206"")"),1)</f>
        <v>1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IFERROR(__xludf.DUMMYFUNCTION("IMPORTRANGE(""https://docs.google.com/spreadsheets/d/1SX6NBoVAgQJ6U1MVXOaj8PK2l7WJ3RER9xtqwdhxkhw/edit?usp=sharing"",""กาญจนบุรี!J207"")"),1)</f>
        <v>1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IFERROR(__xludf.DUMMYFUNCTION("IMPORTRANGE(""https://docs.google.com/spreadsheets/d/1SX6NBoVAgQJ6U1MVXOaj8PK2l7WJ3RER9xtqwdhxkhw/edit?usp=sharing"",""กาญจนบุรี!J208"")"),1)</f>
        <v>1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IFERROR(__xludf.DUMMYFUNCTION("IMPORTRANGE(""https://docs.google.com/spreadsheets/d/1SX6NBoVAgQJ6U1MVXOaj8PK2l7WJ3RER9xtqwdhxkhw/edit?usp=sharing"",""กาญจนบุรี!I209"")"),30)</f>
        <v>30</v>
      </c>
      <c r="J304" s="218">
        <f ca="1">IFERROR(__xludf.DUMMYFUNCTION("IMPORTRANGE(""https://docs.google.com/spreadsheets/d/1SX6NBoVAgQJ6U1MVXOaj8PK2l7WJ3RER9xtqwdhxkhw/edit?usp=sharing"",""กาญจนบุรี!J209"")"),0)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IFERROR(__xludf.DUMMYFUNCTION("IMPORTRANGE(""https://docs.google.com/spreadsheets/d/1SX6NBoVAgQJ6U1MVXOaj8PK2l7WJ3RER9xtqwdhxkhw/edit?usp=sharing"",""กาญจนบุรี!I211"")"),30)</f>
        <v>30</v>
      </c>
      <c r="J306" s="218">
        <f ca="1">IFERROR(__xludf.DUMMYFUNCTION("IMPORTRANGE(""https://docs.google.com/spreadsheets/d/1SX6NBoVAgQJ6U1MVXOaj8PK2l7WJ3RER9xtqwdhxkhw/edit?usp=sharing"",""กาญจนบุรี!J211"")"),0)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IFERROR(__xludf.DUMMYFUNCTION("IMPORTRANGE(""https://docs.google.com/spreadsheets/d/1SX6NBoVAgQJ6U1MVXOaj8PK2l7WJ3RER9xtqwdhxkhw/edit?usp=sharing"",""กาญจนบุรี!J212"")"),0)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IFERROR(__xludf.DUMMYFUNCTION("IMPORTRANGE(""https://docs.google.com/spreadsheets/d/1SX6NBoVAgQJ6U1MVXOaj8PK2l7WJ3RER9xtqwdhxkhw/edit?usp=sharing"",""กาญจนบุรี!J213"")"),0)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IFERROR(__xludf.DUMMYFUNCTION("IMPORTRANGE(""https://docs.google.com/spreadsheets/d/1SX6NBoVAgQJ6U1MVXOaj8PK2l7WJ3RER9xtqwdhxkhw/edit?usp=sharing"",""กาญจนบุรี!I214"")"),3)</f>
        <v>3</v>
      </c>
      <c r="J309" s="352">
        <f ca="1">IFERROR(__xludf.DUMMYFUNCTION("IMPORTRANGE(""https://docs.google.com/spreadsheets/d/1SX6NBoVAgQJ6U1MVXOaj8PK2l7WJ3RER9xtqwdhxkhw/edit?usp=sharing"",""กาญจนบุรี!J214"")"),0)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264600</v>
      </c>
      <c r="M310" s="182">
        <f t="shared" ca="1" si="93"/>
        <v>132300</v>
      </c>
      <c r="N310" s="182">
        <f t="shared" ca="1" si="93"/>
        <v>47730</v>
      </c>
      <c r="O310" s="181">
        <f t="shared" ref="O310:O312" ca="1" si="94">IF(L310&gt;0,N310*100/L310,0)</f>
        <v>18.038548752834465</v>
      </c>
      <c r="P310" s="181">
        <f t="shared" ref="P310:P312" ca="1" si="95">IF(M310&gt;0,N310*100/M310,0)</f>
        <v>36.077097505668931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264600</v>
      </c>
      <c r="M312" s="187">
        <f t="shared" ca="1" si="97"/>
        <v>132300</v>
      </c>
      <c r="N312" s="187">
        <f t="shared" ca="1" si="97"/>
        <v>47730</v>
      </c>
      <c r="O312" s="186">
        <f t="shared" ca="1" si="94"/>
        <v>18.038548752834465</v>
      </c>
      <c r="P312" s="186">
        <f t="shared" ca="1" si="95"/>
        <v>36.077097505668931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264600</v>
      </c>
      <c r="M314" s="199">
        <f ca="1">IFERROR(__xludf.DUMMYFUNCTION("IMPORTRANGE(""https://docs.google.com/spreadsheets/d/1Yj_ptqi66GCucihVvJfMjLAmec39IyEx_6qawtMGysU/edit?usp=sharing"",""สบก!DC59"")"),132300)</f>
        <v>132300</v>
      </c>
      <c r="N314" s="199">
        <f ca="1">IFERROR(__xludf.DUMMYFUNCTION("IMPORTRANGE(""https://docs.google.com/spreadsheets/d/1Yj_ptqi66GCucihVvJfMjLAmec39IyEx_6qawtMGysU/edit?usp=sharing"",""สบก!DD59"")"),47730)</f>
        <v>47730</v>
      </c>
      <c r="O314" s="198">
        <f ca="1">IF(L314&gt;0,N314*100/L314,0)</f>
        <v>18.038548752834465</v>
      </c>
      <c r="P314" s="198">
        <f ca="1">IF(M314&gt;0,N314*100/M314,0)</f>
        <v>36.077097505668931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IFERROR(__xludf.DUMMYFUNCTION("IMPORTRANGE(""https://docs.google.com/spreadsheets/d/1Yj_ptqi66GCucihVvJfMjLAmec39IyEx_6qawtMGysU/edit?usp=sharing"",""สบก!CY59"")"),0)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IFERROR(__xludf.DUMMYFUNCTION("IMPORTRANGE(""https://docs.google.com/spreadsheets/d/1Yj_ptqi66GCucihVvJfMjLAmec39IyEx_6qawtMGysU/edit?usp=sharing"",""สบก!CZ59"")"),264600)</f>
        <v>264600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IFERROR(__xludf.DUMMYFUNCTION("IMPORTRANGE(""https://docs.google.com/spreadsheets/d/1Yj_ptqi66GCucihVvJfMjLAmec39IyEx_6qawtMGysU/edit?usp=sharing"",""สบก!DA59"")"),0)</f>
        <v>0</v>
      </c>
      <c r="M318" s="125"/>
      <c r="N318" s="115">
        <f ca="1">IFERROR(__xludf.DUMMYFUNCTION("IMPORTRANGE(""https://docs.google.com/spreadsheets/d/1Yj_ptqi66GCucihVvJfMjLAmec39IyEx_6qawtMGysU/edit?usp=sharing"",""สบก!DE59"")"),0)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IFERROR(__xludf.DUMMYFUNCTION("IMPORTRANGE(""https://docs.google.com/spreadsheets/d/1SX6NBoVAgQJ6U1MVXOaj8PK2l7WJ3RER9xtqwdhxkhw/edit?usp=sharing"",""กาญจนบุรี!J220"")"),0)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IFERROR(__xludf.DUMMYFUNCTION("IMPORTRANGE(""https://docs.google.com/spreadsheets/d/1SX6NBoVAgQJ6U1MVXOaj8PK2l7WJ3RER9xtqwdhxkhw/edit?usp=sharing"",""กาญจนบุรี!J221"")"),1)</f>
        <v>1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IFERROR(__xludf.DUMMYFUNCTION("IMPORTRANGE(""https://docs.google.com/spreadsheets/d/1SX6NBoVAgQJ6U1MVXOaj8PK2l7WJ3RER9xtqwdhxkhw/edit?usp=sharing"",""กาญจนบุรี!J222"")"),0)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IFERROR(__xludf.DUMMYFUNCTION("IMPORTRANGE(""https://docs.google.com/spreadsheets/d/1SX6NBoVAgQJ6U1MVXOaj8PK2l7WJ3RER9xtqwdhxkhw/edit?usp=sharing"",""กาญจนบุรี!J223"")"),1)</f>
        <v>1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IFERROR(__xludf.DUMMYFUNCTION("IMPORTRANGE(""https://docs.google.com/spreadsheets/d/1SX6NBoVAgQJ6U1MVXOaj8PK2l7WJ3RER9xtqwdhxkhw/edit?usp=sharing"",""กาญจนบุรี!I224"")"),3)</f>
        <v>3</v>
      </c>
      <c r="J324" s="218">
        <f ca="1">IFERROR(__xludf.DUMMYFUNCTION("IMPORTRANGE(""https://docs.google.com/spreadsheets/d/1SX6NBoVAgQJ6U1MVXOaj8PK2l7WJ3RER9xtqwdhxkhw/edit?usp=sharing"",""กาญจนบุรี!J224"")"),0)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IFERROR(__xludf.DUMMYFUNCTION("IMPORTRANGE(""https://docs.google.com/spreadsheets/d/1SX6NBoVAgQJ6U1MVXOaj8PK2l7WJ3RER9xtqwdhxkhw/edit?usp=sharing"",""กาญจนบุรี!J225"")"),0)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IFERROR(__xludf.DUMMYFUNCTION("IMPORTRANGE(""https://docs.google.com/spreadsheets/d/1SX6NBoVAgQJ6U1MVXOaj8PK2l7WJ3RER9xtqwdhxkhw/edit?usp=sharing"",""กาญจนบุรี!J226"")"),0)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IFERROR(__xludf.DUMMYFUNCTION("IMPORTRANGE(""https://docs.google.com/spreadsheets/d/1SX6NBoVAgQJ6U1MVXOaj8PK2l7WJ3RER9xtqwdhxkhw/edit?usp=sharing"",""กาญจนบุรี!I228"")"),220)</f>
        <v>220</v>
      </c>
      <c r="J328" s="357">
        <f ca="1">IFERROR(__xludf.DUMMYFUNCTION("IMPORTRANGE(""https://docs.google.com/spreadsheets/d/1SX6NBoVAgQJ6U1MVXOaj8PK2l7WJ3RER9xtqwdhxkhw/edit?usp=sharing"",""กาญจนบุรี!J228"")"),0)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1010640</v>
      </c>
      <c r="M329" s="182">
        <f t="shared" ca="1" si="98"/>
        <v>537160</v>
      </c>
      <c r="N329" s="182">
        <f t="shared" ca="1" si="98"/>
        <v>252316</v>
      </c>
      <c r="O329" s="181">
        <f t="shared" ref="O329:O331" ca="1" si="99">IF(L329&gt;0,N329*100/L329,0)</f>
        <v>24.965962162590042</v>
      </c>
      <c r="P329" s="181">
        <f t="shared" ref="P329:P331" ca="1" si="100">IF(M329&gt;0,N329*100/M329,0)</f>
        <v>46.972224290714124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1010640</v>
      </c>
      <c r="M331" s="187">
        <f t="shared" ca="1" si="102"/>
        <v>537160</v>
      </c>
      <c r="N331" s="187">
        <f t="shared" ca="1" si="102"/>
        <v>252316</v>
      </c>
      <c r="O331" s="186">
        <f t="shared" ca="1" si="99"/>
        <v>24.965962162590042</v>
      </c>
      <c r="P331" s="186">
        <f t="shared" ca="1" si="100"/>
        <v>46.972224290714124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1010640</v>
      </c>
      <c r="M333" s="199">
        <f ca="1">IFERROR(__xludf.DUMMYFUNCTION("IMPORTRANGE(""https://docs.google.com/spreadsheets/d/1Yj_ptqi66GCucihVvJfMjLAmec39IyEx_6qawtMGysU/edit?usp=sharing"",""สบก!DL59"")"),537160)</f>
        <v>537160</v>
      </c>
      <c r="N333" s="199">
        <f ca="1">IFERROR(__xludf.DUMMYFUNCTION("IMPORTRANGE(""https://docs.google.com/spreadsheets/d/1Yj_ptqi66GCucihVvJfMjLAmec39IyEx_6qawtMGysU/edit?usp=sharing"",""สบก!DM59"")"),252316)</f>
        <v>252316</v>
      </c>
      <c r="O333" s="198">
        <f ca="1">IF(L333&gt;0,N333*100/L333,0)</f>
        <v>24.965962162590042</v>
      </c>
      <c r="P333" s="198">
        <f ca="1">IF(M333&gt;0,N333*100/M333,0)</f>
        <v>46.972224290714124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IFERROR(__xludf.DUMMYFUNCTION("IMPORTRANGE(""https://docs.google.com/spreadsheets/d/1Yj_ptqi66GCucihVvJfMjLAmec39IyEx_6qawtMGysU/edit?usp=sharing"",""สบก!DH59"")"),629200)</f>
        <v>629200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IFERROR(__xludf.DUMMYFUNCTION("IMPORTRANGE(""https://docs.google.com/spreadsheets/d/1Yj_ptqi66GCucihVvJfMjLAmec39IyEx_6qawtMGysU/edit?usp=sharing"",""สบก!DI59"")"),381440)</f>
        <v>381440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IFERROR(__xludf.DUMMYFUNCTION("IMPORTRANGE(""https://docs.google.com/spreadsheets/d/1Yj_ptqi66GCucihVvJfMjLAmec39IyEx_6qawtMGysU/edit?usp=sharing"",""สบก!DJ59"")"),0)</f>
        <v>0</v>
      </c>
      <c r="M337" s="125"/>
      <c r="N337" s="115">
        <f ca="1">IFERROR(__xludf.DUMMYFUNCTION("IMPORTRANGE(""https://docs.google.com/spreadsheets/d/1Yj_ptqi66GCucihVvJfMjLAmec39IyEx_6qawtMGysU/edit?usp=sharing"",""สบก!DN59"")"),0)</f>
        <v>0</v>
      </c>
      <c r="O337" s="125">
        <f ca="1">IF(L337&gt;0,N337*100/L337,0)</f>
        <v>0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IFERROR(__xludf.DUMMYFUNCTION("IMPORTRANGE(""https://docs.google.com/spreadsheets/d/1SX6NBoVAgQJ6U1MVXOaj8PK2l7WJ3RER9xtqwdhxkhw/edit?usp=sharing"",""กาญจนบุรี!I234"")"),0)</f>
        <v>0</v>
      </c>
      <c r="J339" s="218">
        <f ca="1">IFERROR(__xludf.DUMMYFUNCTION("IMPORTRANGE(""https://docs.google.com/spreadsheets/d/1SX6NBoVAgQJ6U1MVXOaj8PK2l7WJ3RER9xtqwdhxkhw/edit?usp=sharing"",""กาญจนบุรี!J234"")"),34)</f>
        <v>34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IFERROR(__xludf.DUMMYFUNCTION("IMPORTRANGE(""https://docs.google.com/spreadsheets/d/1SX6NBoVAgQJ6U1MVXOaj8PK2l7WJ3RER9xtqwdhxkhw/edit?usp=sharing"",""กาญจนบุรี!I235"")"),1960)</f>
        <v>1960</v>
      </c>
      <c r="J340" s="218">
        <f ca="1">IFERROR(__xludf.DUMMYFUNCTION("IMPORTRANGE(""https://docs.google.com/spreadsheets/d/1SX6NBoVAgQJ6U1MVXOaj8PK2l7WJ3RER9xtqwdhxkhw/edit?usp=sharing"",""กาญจนบุรี!J235"")"),224.19)</f>
        <v>224.19</v>
      </c>
      <c r="K340" s="360">
        <f t="shared" ca="1" si="103"/>
        <v>11.43826530612245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IFERROR(__xludf.DUMMYFUNCTION("IMPORTRANGE(""https://docs.google.com/spreadsheets/d/1SX6NBoVAgQJ6U1MVXOaj8PK2l7WJ3RER9xtqwdhxkhw/edit?usp=sharing"",""กาญจนบุรี!I236"")"),220)</f>
        <v>220</v>
      </c>
      <c r="J341" s="218">
        <f ca="1">IFERROR(__xludf.DUMMYFUNCTION("IMPORTRANGE(""https://docs.google.com/spreadsheets/d/1SX6NBoVAgQJ6U1MVXOaj8PK2l7WJ3RER9xtqwdhxkhw/edit?usp=sharing"",""กาญจนบุรี!J236"")"),1)</f>
        <v>1</v>
      </c>
      <c r="K341" s="360">
        <f t="shared" ca="1" si="103"/>
        <v>0.45454545454545453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IFERROR(__xludf.DUMMYFUNCTION("IMPORTRANGE(""https://docs.google.com/spreadsheets/d/1SX6NBoVAgQJ6U1MVXOaj8PK2l7WJ3RER9xtqwdhxkhw/edit?usp=sharing"",""กาญจนบุรี!I237"")"),0)</f>
        <v>0</v>
      </c>
      <c r="J342" s="218">
        <f ca="1">IFERROR(__xludf.DUMMYFUNCTION("IMPORTRANGE(""https://docs.google.com/spreadsheets/d/1SX6NBoVAgQJ6U1MVXOaj8PK2l7WJ3RER9xtqwdhxkhw/edit?usp=sharing"",""กาญจนบุรี!J237"")"),12.44)</f>
        <v>12.44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IFERROR(__xludf.DUMMYFUNCTION("IMPORTRANGE(""https://docs.google.com/spreadsheets/d/1SX6NBoVAgQJ6U1MVXOaj8PK2l7WJ3RER9xtqwdhxkhw/edit?usp=sharing"",""กาญจนบุรี!I238"")"),220)</f>
        <v>220</v>
      </c>
      <c r="J343" s="218">
        <f ca="1">IFERROR(__xludf.DUMMYFUNCTION("IMPORTRANGE(""https://docs.google.com/spreadsheets/d/1SX6NBoVAgQJ6U1MVXOaj8PK2l7WJ3RER9xtqwdhxkhw/edit?usp=sharing"",""กาญจนบุรี!J238"")"),0)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IFERROR(__xludf.DUMMYFUNCTION("IMPORTRANGE(""https://docs.google.com/spreadsheets/d/1SX6NBoVAgQJ6U1MVXOaj8PK2l7WJ3RER9xtqwdhxkhw/edit?usp=sharing"",""กาญจนบุรี!I239"")"),0)</f>
        <v>0</v>
      </c>
      <c r="J344" s="218">
        <f ca="1">IFERROR(__xludf.DUMMYFUNCTION("IMPORTRANGE(""https://docs.google.com/spreadsheets/d/1SX6NBoVAgQJ6U1MVXOaj8PK2l7WJ3RER9xtqwdhxkhw/edit?usp=sharing"",""กาญจนบุรี!J239"")"),0)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IFERROR(__xludf.DUMMYFUNCTION("IMPORTRANGE(""https://docs.google.com/spreadsheets/d/1SX6NBoVAgQJ6U1MVXOaj8PK2l7WJ3RER9xtqwdhxkhw/edit?usp=sharing"",""กาญจนบุรี!I240"")"),220)</f>
        <v>220</v>
      </c>
      <c r="J345" s="218">
        <f ca="1">IFERROR(__xludf.DUMMYFUNCTION("IMPORTRANGE(""https://docs.google.com/spreadsheets/d/1SX6NBoVAgQJ6U1MVXOaj8PK2l7WJ3RER9xtqwdhxkhw/edit?usp=sharing"",""กาญจนบุรี!J240"")"),0)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IFERROR(__xludf.DUMMYFUNCTION("IMPORTRANGE(""https://docs.google.com/spreadsheets/d/1SX6NBoVAgQJ6U1MVXOaj8PK2l7WJ3RER9xtqwdhxkhw/edit?usp=sharing"",""กาญจนบุรี!I241"")"),0)</f>
        <v>0</v>
      </c>
      <c r="J346" s="218">
        <f ca="1">IFERROR(__xludf.DUMMYFUNCTION("IMPORTRANGE(""https://docs.google.com/spreadsheets/d/1SX6NBoVAgQJ6U1MVXOaj8PK2l7WJ3RER9xtqwdhxkhw/edit?usp=sharing"",""กาญจนบุรี!J241"")"),0)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IFERROR(__xludf.DUMMYFUNCTION("IMPORTRANGE(""https://docs.google.com/spreadsheets/d/1SX6NBoVAgQJ6U1MVXOaj8PK2l7WJ3RER9xtqwdhxkhw/edit?usp=sharing"",""กาญจนบุรี!L242"")"),3142638)</f>
        <v>3142638</v>
      </c>
      <c r="M347" s="374"/>
      <c r="N347" s="374">
        <f ca="1">IFERROR(__xludf.DUMMYFUNCTION("IMPORTRANGE(""https://docs.google.com/spreadsheets/d/1SX6NBoVAgQJ6U1MVXOaj8PK2l7WJ3RER9xtqwdhxkhw/edit?usp=sharing"",""กาญจนบุรี!M242"")"),345398.79)</f>
        <v>345398.79</v>
      </c>
      <c r="O347" s="374">
        <f ca="1">+IF(L347&gt;0,N347*100/L347,0)</f>
        <v>10.990727853478511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IFERROR(__xludf.DUMMYFUNCTION("IMPORTRANGE(""https://docs.google.com/spreadsheets/d/1SX6NBoVAgQJ6U1MVXOaj8PK2l7WJ3RER9xtqwdhxkhw/edit?usp=sharing"",""กาญจนบุรี!I244"")"),150)</f>
        <v>150</v>
      </c>
      <c r="J349" s="387">
        <f ca="1">IFERROR(__xludf.DUMMYFUNCTION("IMPORTRANGE(""https://docs.google.com/spreadsheets/d/1SX6NBoVAgQJ6U1MVXOaj8PK2l7WJ3RER9xtqwdhxkhw/edit?usp=sharing"",""กาญจนบุรี!J244"")"),0)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IFERROR(__xludf.DUMMYFUNCTION("IMPORTRANGE(""https://docs.google.com/spreadsheets/d/1SX6NBoVAgQJ6U1MVXOaj8PK2l7WJ3RER9xtqwdhxkhw/edit?usp=sharing"",""กาญจนบุรี!L244"")"),380760)</f>
        <v>380760</v>
      </c>
      <c r="M349" s="389"/>
      <c r="N349" s="389">
        <f ca="1">IFERROR(__xludf.DUMMYFUNCTION("IMPORTRANGE(""https://docs.google.com/spreadsheets/d/1SX6NBoVAgQJ6U1MVXOaj8PK2l7WJ3RER9xtqwdhxkhw/edit?usp=sharing"",""กาญจนบุรี!M244"")"),29057)</f>
        <v>29057</v>
      </c>
      <c r="O349" s="389">
        <f ca="1">+IF(L349&gt;0,N349*100/L349,0)</f>
        <v>7.6313163147389433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IFERROR(__xludf.DUMMYFUNCTION("IMPORTRANGE(""https://docs.google.com/spreadsheets/d/1SX6NBoVAgQJ6U1MVXOaj8PK2l7WJ3RER9xtqwdhxkhw/edit?usp=sharing"",""กาญจนบุรี!I245"")"),30)</f>
        <v>30</v>
      </c>
      <c r="J350" s="387">
        <f ca="1">IFERROR(__xludf.DUMMYFUNCTION("IMPORTRANGE(""https://docs.google.com/spreadsheets/d/1SX6NBoVAgQJ6U1MVXOaj8PK2l7WJ3RER9xtqwdhxkhw/edit?usp=sharing"",""กาญจนบุรี!J245"")"),0)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IFERROR(__xludf.DUMMYFUNCTION("IMPORTRANGE(""https://docs.google.com/spreadsheets/d/1SX6NBoVAgQJ6U1MVXOaj8PK2l7WJ3RER9xtqwdhxkhw/edit?usp=sharing"",""กาญจนบุรี!L246"")"),0)</f>
        <v>0</v>
      </c>
      <c r="M351" s="196"/>
      <c r="N351" s="196">
        <f ca="1">IFERROR(__xludf.DUMMYFUNCTION("IMPORTRANGE(""https://docs.google.com/spreadsheets/d/1SX6NBoVAgQJ6U1MVXOaj8PK2l7WJ3RER9xtqwdhxkhw/edit?usp=sharing"",""กาญจนบุรี!M246"")"),0)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IFERROR(__xludf.DUMMYFUNCTION("IMPORTRANGE(""https://docs.google.com/spreadsheets/d/1SX6NBoVAgQJ6U1MVXOaj8PK2l7WJ3RER9xtqwdhxkhw/edit?usp=sharing"",""กาญจนบุรี!L247"")"),380760)</f>
        <v>380760</v>
      </c>
      <c r="M352" s="196"/>
      <c r="N352" s="196">
        <f ca="1">IFERROR(__xludf.DUMMYFUNCTION("IMPORTRANGE(""https://docs.google.com/spreadsheets/d/1SX6NBoVAgQJ6U1MVXOaj8PK2l7WJ3RER9xtqwdhxkhw/edit?usp=sharing"",""กาญจนบุรี!M247"")"),29057)</f>
        <v>29057</v>
      </c>
      <c r="O352" s="196">
        <f t="shared" ca="1" si="105"/>
        <v>7.6313163147389433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IFERROR(__xludf.DUMMYFUNCTION("IMPORTRANGE(""https://docs.google.com/spreadsheets/d/1SX6NBoVAgQJ6U1MVXOaj8PK2l7WJ3RER9xtqwdhxkhw/edit?usp=sharing"",""กาญจนบุรี!L248"")"),0)</f>
        <v>0</v>
      </c>
      <c r="M353" s="198"/>
      <c r="N353" s="198">
        <f ca="1">IFERROR(__xludf.DUMMYFUNCTION("IMPORTRANGE(""https://docs.google.com/spreadsheets/d/1SX6NBoVAgQJ6U1MVXOaj8PK2l7WJ3RER9xtqwdhxkhw/edit?usp=sharing"",""กาญจนบุรี!M248"")"),0)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IFERROR(__xludf.DUMMYFUNCTION("IMPORTRANGE(""https://docs.google.com/spreadsheets/d/1SX6NBoVAgQJ6U1MVXOaj8PK2l7WJ3RER9xtqwdhxkhw/edit?usp=sharing"",""กาญจนบุรี!L249"")"),380760)</f>
        <v>380760</v>
      </c>
      <c r="M354" s="198"/>
      <c r="N354" s="198">
        <f ca="1">IFERROR(__xludf.DUMMYFUNCTION("IMPORTRANGE(""https://docs.google.com/spreadsheets/d/1SX6NBoVAgQJ6U1MVXOaj8PK2l7WJ3RER9xtqwdhxkhw/edit?usp=sharing"",""กาญจนบุรี!M249"")"),29057)</f>
        <v>29057</v>
      </c>
      <c r="O354" s="198">
        <f t="shared" ca="1" si="105"/>
        <v>7.6313163147389433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IFERROR(__xludf.DUMMYFUNCTION("IMPORTRANGE(""https://docs.google.com/spreadsheets/d/1SX6NBoVAgQJ6U1MVXOaj8PK2l7WJ3RER9xtqwdhxkhw/edit?usp=sharing"",""กาญจนบุรี!M250"")"),0)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IFERROR(__xludf.DUMMYFUNCTION("IMPORTRANGE(""https://docs.google.com/spreadsheets/d/1SX6NBoVAgQJ6U1MVXOaj8PK2l7WJ3RER9xtqwdhxkhw/edit?usp=sharing"",""กาญจนบุรี!M251"")"),0)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IFERROR(__xludf.DUMMYFUNCTION("IMPORTRANGE(""https://docs.google.com/spreadsheets/d/1SX6NBoVAgQJ6U1MVXOaj8PK2l7WJ3RER9xtqwdhxkhw/edit?usp=sharing"",""กาญจนบุรี!M252"")"),18707)</f>
        <v>18707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IFERROR(__xludf.DUMMYFUNCTION("IMPORTRANGE(""https://docs.google.com/spreadsheets/d/1SX6NBoVAgQJ6U1MVXOaj8PK2l7WJ3RER9xtqwdhxkhw/edit?usp=sharing"",""กาญจนบุรี!M253"")"),10350)</f>
        <v>10350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IFERROR(__xludf.DUMMYFUNCTION("IMPORTRANGE(""https://docs.google.com/spreadsheets/d/1SX6NBoVAgQJ6U1MVXOaj8PK2l7WJ3RER9xtqwdhxkhw/edit?usp=sharing"",""กาญจนบุรี!J255"")"),0)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IFERROR(__xludf.DUMMYFUNCTION("IMPORTRANGE(""https://docs.google.com/spreadsheets/d/1SX6NBoVAgQJ6U1MVXOaj8PK2l7WJ3RER9xtqwdhxkhw/edit?usp=sharing"",""กาญจนบุรี!J256"")"),1)</f>
        <v>1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IFERROR(__xludf.DUMMYFUNCTION("IMPORTRANGE(""https://docs.google.com/spreadsheets/d/1SX6NBoVAgQJ6U1MVXOaj8PK2l7WJ3RER9xtqwdhxkhw/edit?usp=sharing"",""กาญจนบุรี!J257"")"),1)</f>
        <v>1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IFERROR(__xludf.DUMMYFUNCTION("IMPORTRANGE(""https://docs.google.com/spreadsheets/d/1SX6NBoVAgQJ6U1MVXOaj8PK2l7WJ3RER9xtqwdhxkhw/edit?usp=sharing"",""กาญจนบุรี!J258"")"),1)</f>
        <v>1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IFERROR(__xludf.DUMMYFUNCTION("IMPORTRANGE(""https://docs.google.com/spreadsheets/d/1SX6NBoVAgQJ6U1MVXOaj8PK2l7WJ3RER9xtqwdhxkhw/edit?usp=sharing"",""กาญจนบุรี!J166"")"),0)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IFERROR(__xludf.DUMMYFUNCTION("IMPORTRANGE(""https://docs.google.com/spreadsheets/d/1SX6NBoVAgQJ6U1MVXOaj8PK2l7WJ3RER9xtqwdhxkhw/edit?usp=sharing"",""กาญจนบุรี!J166"")"),0)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IFERROR(__xludf.DUMMYFUNCTION("IMPORTRANGE(""https://docs.google.com/spreadsheets/d/1SX6NBoVAgQJ6U1MVXOaj8PK2l7WJ3RER9xtqwdhxkhw/edit?usp=sharing"",""กาญจนบุรี!J166"")"),0)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IFERROR(__xludf.DUMMYFUNCTION("IMPORTRANGE(""https://docs.google.com/spreadsheets/d/1SX6NBoVAgQJ6U1MVXOaj8PK2l7WJ3RER9xtqwdhxkhw/edit?usp=sharing"",""กาญจนบุรี!J166"")"),0)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IFERROR(__xludf.DUMMYFUNCTION("IMPORTRANGE(""https://docs.google.com/spreadsheets/d/1SX6NBoVAgQJ6U1MVXOaj8PK2l7WJ3RER9xtqwdhxkhw/edit?usp=sharing"",""กาญจนบุรี!I263"")"),30)</f>
        <v>30</v>
      </c>
      <c r="J368" s="218">
        <f ca="1">IFERROR(__xludf.DUMMYFUNCTION("IMPORTRANGE(""https://docs.google.com/spreadsheets/d/1SX6NBoVAgQJ6U1MVXOaj8PK2l7WJ3RER9xtqwdhxkhw/edit?usp=sharing"",""กาญจนบุรี!J263"")"),0)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IFERROR(__xludf.DUMMYFUNCTION("IMPORTRANGE(""https://docs.google.com/spreadsheets/d/1SX6NBoVAgQJ6U1MVXOaj8PK2l7WJ3RER9xtqwdhxkhw/edit?usp=sharing"",""กาญจนบุรี!I164"")"),0)</f>
        <v>0</v>
      </c>
      <c r="J369" s="218">
        <f ca="1">IFERROR(__xludf.DUMMYFUNCTION("IMPORTRANGE(""https://docs.google.com/spreadsheets/d/1SX6NBoVAgQJ6U1MVXOaj8PK2l7WJ3RER9xtqwdhxkhw/edit?usp=sharing"",""กาญจนบุรี!J164"")"),0)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IFERROR(__xludf.DUMMYFUNCTION("IMPORTRANGE(""https://docs.google.com/spreadsheets/d/1SX6NBoVAgQJ6U1MVXOaj8PK2l7WJ3RER9xtqwdhxkhw/edit?usp=sharing"",""กาญจนบุรี!I265"")"),30)</f>
        <v>30</v>
      </c>
      <c r="J370" s="218">
        <f ca="1">IFERROR(__xludf.DUMMYFUNCTION("IMPORTRANGE(""https://docs.google.com/spreadsheets/d/1SX6NBoVAgQJ6U1MVXOaj8PK2l7WJ3RER9xtqwdhxkhw/edit?usp=sharing"",""กาญจนบุรี!J265"")"),0)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IFERROR(__xludf.DUMMYFUNCTION("IMPORTRANGE(""https://docs.google.com/spreadsheets/d/1SX6NBoVAgQJ6U1MVXOaj8PK2l7WJ3RER9xtqwdhxkhw/edit?usp=sharing"",""กาญจนบุรี!I164"")"),0)</f>
        <v>0</v>
      </c>
      <c r="J371" s="219">
        <f ca="1">IFERROR(__xludf.DUMMYFUNCTION("IMPORTRANGE(""https://docs.google.com/spreadsheets/d/1SX6NBoVAgQJ6U1MVXOaj8PK2l7WJ3RER9xtqwdhxkhw/edit?usp=sharing"",""กาญจนบุรี!J164"")"),0)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IFERROR(__xludf.DUMMYFUNCTION("IMPORTRANGE(""https://docs.google.com/spreadsheets/d/1SX6NBoVAgQJ6U1MVXOaj8PK2l7WJ3RER9xtqwdhxkhw/edit?usp=sharing"",""กาญจนบุรี!I267"")"),30)</f>
        <v>30</v>
      </c>
      <c r="J372" s="219">
        <f ca="1">IFERROR(__xludf.DUMMYFUNCTION("IMPORTRANGE(""https://docs.google.com/spreadsheets/d/1SX6NBoVAgQJ6U1MVXOaj8PK2l7WJ3RER9xtqwdhxkhw/edit?usp=sharing"",""กาญจนบุรี!J267"")"),0)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IFERROR(__xludf.DUMMYFUNCTION("IMPORTRANGE(""https://docs.google.com/spreadsheets/d/1SX6NBoVAgQJ6U1MVXOaj8PK2l7WJ3RER9xtqwdhxkhw/edit?usp=sharing"",""กาญจนบุรี!I164"")"),0)</f>
        <v>0</v>
      </c>
      <c r="J373" s="218">
        <f ca="1">IFERROR(__xludf.DUMMYFUNCTION("IMPORTRANGE(""https://docs.google.com/spreadsheets/d/1SX6NBoVAgQJ6U1MVXOaj8PK2l7WJ3RER9xtqwdhxkhw/edit?usp=sharing"",""กาญจนบุรี!J164"")"),0)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IFERROR(__xludf.DUMMYFUNCTION("IMPORTRANGE(""https://docs.google.com/spreadsheets/d/1SX6NBoVAgQJ6U1MVXOaj8PK2l7WJ3RER9xtqwdhxkhw/edit?usp=sharing"",""กาญจนบุรี!I164"")"),0)</f>
        <v>0</v>
      </c>
      <c r="J374" s="218">
        <f ca="1">IFERROR(__xludf.DUMMYFUNCTION("IMPORTRANGE(""https://docs.google.com/spreadsheets/d/1SX6NBoVAgQJ6U1MVXOaj8PK2l7WJ3RER9xtqwdhxkhw/edit?usp=sharing"",""กาญจนบุรี!J164"")"),0)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IFERROR(__xludf.DUMMYFUNCTION("IMPORTRANGE(""https://docs.google.com/spreadsheets/d/1SX6NBoVAgQJ6U1MVXOaj8PK2l7WJ3RER9xtqwdhxkhw/edit?usp=sharing"",""กาญจนบุรี!I270"")"),150)</f>
        <v>150</v>
      </c>
      <c r="J375" s="218">
        <f ca="1">IFERROR(__xludf.DUMMYFUNCTION("IMPORTRANGE(""https://docs.google.com/spreadsheets/d/1SX6NBoVAgQJ6U1MVXOaj8PK2l7WJ3RER9xtqwdhxkhw/edit?usp=sharing"",""กาญจนบุรี!J270"")"),0)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IFERROR(__xludf.DUMMYFUNCTION("IMPORTRANGE(""https://docs.google.com/spreadsheets/d/1SX6NBoVAgQJ6U1MVXOaj8PK2l7WJ3RER9xtqwdhxkhw/edit?usp=sharing"",""กาญจนบุรี!I271"")"),150)</f>
        <v>150</v>
      </c>
      <c r="J376" s="219">
        <f ca="1">IFERROR(__xludf.DUMMYFUNCTION("IMPORTRANGE(""https://docs.google.com/spreadsheets/d/1SX6NBoVAgQJ6U1MVXOaj8PK2l7WJ3RER9xtqwdhxkhw/edit?usp=sharing"",""กาญจนบุรี!J271"")"),0)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IFERROR(__xludf.DUMMYFUNCTION("IMPORTRANGE(""https://docs.google.com/spreadsheets/d/1SX6NBoVAgQJ6U1MVXOaj8PK2l7WJ3RER9xtqwdhxkhw/edit?usp=sharing"",""กาญจนบุรี!I272"")"),0)</f>
        <v>0</v>
      </c>
      <c r="J377" s="218">
        <f ca="1">IFERROR(__xludf.DUMMYFUNCTION("IMPORTRANGE(""https://docs.google.com/spreadsheets/d/1SX6NBoVAgQJ6U1MVXOaj8PK2l7WJ3RER9xtqwdhxkhw/edit?usp=sharing"",""กาญจนบุรี!J272"")"),0)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IFERROR(__xludf.DUMMYFUNCTION("IMPORTRANGE(""https://docs.google.com/spreadsheets/d/1SX6NBoVAgQJ6U1MVXOaj8PK2l7WJ3RER9xtqwdhxkhw/edit?usp=sharing"",""กาญจนบุรี!J273"")"),0)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IFERROR(__xludf.DUMMYFUNCTION("IMPORTRANGE(""https://docs.google.com/spreadsheets/d/1SX6NBoVAgQJ6U1MVXOaj8PK2l7WJ3RER9xtqwdhxkhw/edit?usp=sharing"",""กาญจนบุรี!J274"")"),0)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IFERROR(__xludf.DUMMYFUNCTION("IMPORTRANGE(""https://docs.google.com/spreadsheets/d/1SX6NBoVAgQJ6U1MVXOaj8PK2l7WJ3RER9xtqwdhxkhw/edit?usp=sharing"",""กาญจนบุรี!I275"")"),1000)</f>
        <v>1000</v>
      </c>
      <c r="J380" s="387">
        <f ca="1">IFERROR(__xludf.DUMMYFUNCTION("IMPORTRANGE(""https://docs.google.com/spreadsheets/d/1SX6NBoVAgQJ6U1MVXOaj8PK2l7WJ3RER9xtqwdhxkhw/edit?usp=sharing"",""กาญจนบุรี!J275"")"),0)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IFERROR(__xludf.DUMMYFUNCTION("IMPORTRANGE(""https://docs.google.com/spreadsheets/d/1SX6NBoVAgQJ6U1MVXOaj8PK2l7WJ3RER9xtqwdhxkhw/edit?usp=sharing"",""กาญจนบุรี!L275"")"),1028520)</f>
        <v>1028520</v>
      </c>
      <c r="M380" s="389"/>
      <c r="N380" s="389">
        <f ca="1">IFERROR(__xludf.DUMMYFUNCTION("IMPORTRANGE(""https://docs.google.com/spreadsheets/d/1SX6NBoVAgQJ6U1MVXOaj8PK2l7WJ3RER9xtqwdhxkhw/edit?usp=sharing"",""กาญจนบุรี!M275"")"),175631.5)</f>
        <v>175631.5</v>
      </c>
      <c r="O380" s="389">
        <f ca="1">+IF(L380&gt;0,N380*100/L380,0)</f>
        <v>17.076138529148679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IFERROR(__xludf.DUMMYFUNCTION("IMPORTRANGE(""https://docs.google.com/spreadsheets/d/1SX6NBoVAgQJ6U1MVXOaj8PK2l7WJ3RER9xtqwdhxkhw/edit?usp=sharing"",""กาญจนบุรี!I276"")"),100)</f>
        <v>100</v>
      </c>
      <c r="J381" s="387">
        <f ca="1">IFERROR(__xludf.DUMMYFUNCTION("IMPORTRANGE(""https://docs.google.com/spreadsheets/d/1SX6NBoVAgQJ6U1MVXOaj8PK2l7WJ3RER9xtqwdhxkhw/edit?usp=sharing"",""กาญจนบุรี!J276"")"),100)</f>
        <v>100</v>
      </c>
      <c r="K381" s="388">
        <f t="shared" ca="1" si="108"/>
        <v>100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IFERROR(__xludf.DUMMYFUNCTION("IMPORTRANGE(""https://docs.google.com/spreadsheets/d/1SX6NBoVAgQJ6U1MVXOaj8PK2l7WJ3RER9xtqwdhxkhw/edit?usp=sharing"",""กาญจนบุรี!L277"")"),0)</f>
        <v>0</v>
      </c>
      <c r="M382" s="196"/>
      <c r="N382" s="196">
        <f ca="1">IFERROR(__xludf.DUMMYFUNCTION("IMPORTRANGE(""https://docs.google.com/spreadsheets/d/1SX6NBoVAgQJ6U1MVXOaj8PK2l7WJ3RER9xtqwdhxkhw/edit?usp=sharing"",""กาญจนบุรี!M277"")"),0)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IFERROR(__xludf.DUMMYFUNCTION("IMPORTRANGE(""https://docs.google.com/spreadsheets/d/1SX6NBoVAgQJ6U1MVXOaj8PK2l7WJ3RER9xtqwdhxkhw/edit?usp=sharing"",""กาญจนบุรี!L278"")"),1028520)</f>
        <v>1028520</v>
      </c>
      <c r="M383" s="196"/>
      <c r="N383" s="196">
        <f ca="1">IFERROR(__xludf.DUMMYFUNCTION("IMPORTRANGE(""https://docs.google.com/spreadsheets/d/1SX6NBoVAgQJ6U1MVXOaj8PK2l7WJ3RER9xtqwdhxkhw/edit?usp=sharing"",""กาญจนบุรี!M278"")"),175631.5)</f>
        <v>175631.5</v>
      </c>
      <c r="O383" s="196">
        <f t="shared" ca="1" si="109"/>
        <v>17.076138529148679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IFERROR(__xludf.DUMMYFUNCTION("IMPORTRANGE(""https://docs.google.com/spreadsheets/d/1SX6NBoVAgQJ6U1MVXOaj8PK2l7WJ3RER9xtqwdhxkhw/edit?usp=sharing"",""กาญจนบุรี!L279"")"),0)</f>
        <v>0</v>
      </c>
      <c r="M384" s="198"/>
      <c r="N384" s="198">
        <f ca="1">IFERROR(__xludf.DUMMYFUNCTION("IMPORTRANGE(""https://docs.google.com/spreadsheets/d/1SX6NBoVAgQJ6U1MVXOaj8PK2l7WJ3RER9xtqwdhxkhw/edit?usp=sharing"",""กาญจนบุรี!M279"")"),0)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IFERROR(__xludf.DUMMYFUNCTION("IMPORTRANGE(""https://docs.google.com/spreadsheets/d/1SX6NBoVAgQJ6U1MVXOaj8PK2l7WJ3RER9xtqwdhxkhw/edit?usp=sharing"",""กาญจนบุรี!L280"")"),1028520)</f>
        <v>1028520</v>
      </c>
      <c r="M385" s="198"/>
      <c r="N385" s="198">
        <f ca="1">IFERROR(__xludf.DUMMYFUNCTION("IMPORTRANGE(""https://docs.google.com/spreadsheets/d/1SX6NBoVAgQJ6U1MVXOaj8PK2l7WJ3RER9xtqwdhxkhw/edit?usp=sharing"",""กาญจนบุรี!M280"")"),175631.5)</f>
        <v>175631.5</v>
      </c>
      <c r="O385" s="198">
        <f t="shared" ca="1" si="109"/>
        <v>17.076138529148679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IFERROR(__xludf.DUMMYFUNCTION("IMPORTRANGE(""https://docs.google.com/spreadsheets/d/1SX6NBoVAgQJ6U1MVXOaj8PK2l7WJ3RER9xtqwdhxkhw/edit?usp=sharing"",""กาญจนบุรี!M281"")"),150645.5)</f>
        <v>150645.5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IFERROR(__xludf.DUMMYFUNCTION("IMPORTRANGE(""https://docs.google.com/spreadsheets/d/1SX6NBoVAgQJ6U1MVXOaj8PK2l7WJ3RER9xtqwdhxkhw/edit?usp=sharing"",""กาญจนบุรี!M282"")"),0)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IFERROR(__xludf.DUMMYFUNCTION("IMPORTRANGE(""https://docs.google.com/spreadsheets/d/1SX6NBoVAgQJ6U1MVXOaj8PK2l7WJ3RER9xtqwdhxkhw/edit?usp=sharing"",""กาญจนบุรี!M283"")"),21276)</f>
        <v>21276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IFERROR(__xludf.DUMMYFUNCTION("IMPORTRANGE(""https://docs.google.com/spreadsheets/d/1SX6NBoVAgQJ6U1MVXOaj8PK2l7WJ3RER9xtqwdhxkhw/edit?usp=sharing"",""กาญจนบุรี!M284"")"),3710)</f>
        <v>3710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IFERROR(__xludf.DUMMYFUNCTION("IMPORTRANGE(""https://docs.google.com/spreadsheets/d/1SX6NBoVAgQJ6U1MVXOaj8PK2l7WJ3RER9xtqwdhxkhw/edit?usp=sharing"",""กาญจนบุรี!J286"")"),0)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IFERROR(__xludf.DUMMYFUNCTION("IMPORTRANGE(""https://docs.google.com/spreadsheets/d/1SX6NBoVAgQJ6U1MVXOaj8PK2l7WJ3RER9xtqwdhxkhw/edit?usp=sharing"",""กาญจนบุรี!J287"")"),1)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IFERROR(__xludf.DUMMYFUNCTION("IMPORTRANGE(""https://docs.google.com/spreadsheets/d/1SX6NBoVAgQJ6U1MVXOaj8PK2l7WJ3RER9xtqwdhxkhw/edit?usp=sharing"",""กาญจนบุรี!J288"")"),1)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IFERROR(__xludf.DUMMYFUNCTION("IMPORTRANGE(""https://docs.google.com/spreadsheets/d/1SX6NBoVAgQJ6U1MVXOaj8PK2l7WJ3RER9xtqwdhxkhw/edit?usp=sharing"",""กาญจนบุรี!J289"")"),1)</f>
        <v>1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IFERROR(__xludf.DUMMYFUNCTION("IMPORTRANGE(""https://docs.google.com/spreadsheets/d/1SX6NBoVAgQJ6U1MVXOaj8PK2l7WJ3RER9xtqwdhxkhw/edit?usp=sharing"",""กาญจนบุรี!I291"")"),100)</f>
        <v>100</v>
      </c>
      <c r="J396" s="219">
        <f ca="1">IFERROR(__xludf.DUMMYFUNCTION("IMPORTRANGE(""https://docs.google.com/spreadsheets/d/1SX6NBoVAgQJ6U1MVXOaj8PK2l7WJ3RER9xtqwdhxkhw/edit?usp=sharing"",""กาญจนบุรี!J291"")"),100)</f>
        <v>100</v>
      </c>
      <c r="K396" s="195">
        <f t="shared" ref="K396:K398" ca="1" si="110">IF(I396&gt;0,J396*100/I396,0)</f>
        <v>100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IFERROR(__xludf.DUMMYFUNCTION("IMPORTRANGE(""https://docs.google.com/spreadsheets/d/1SX6NBoVAgQJ6U1MVXOaj8PK2l7WJ3RER9xtqwdhxkhw/edit?usp=sharing"",""กาญจนบุรี!I292"")"),1000)</f>
        <v>1000</v>
      </c>
      <c r="J397" s="219">
        <f ca="1">IFERROR(__xludf.DUMMYFUNCTION("IMPORTRANGE(""https://docs.google.com/spreadsheets/d/1SX6NBoVAgQJ6U1MVXOaj8PK2l7WJ3RER9xtqwdhxkhw/edit?usp=sharing"",""กาญจนบุรี!J292"")"),0)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IFERROR(__xludf.DUMMYFUNCTION("IMPORTRANGE(""https://docs.google.com/spreadsheets/d/1SX6NBoVAgQJ6U1MVXOaj8PK2l7WJ3RER9xtqwdhxkhw/edit?usp=sharing"",""กาญจนบุรี!I293"")"),100)</f>
        <v>100</v>
      </c>
      <c r="J398" s="219">
        <f ca="1">IFERROR(__xludf.DUMMYFUNCTION("IMPORTRANGE(""https://docs.google.com/spreadsheets/d/1SX6NBoVAgQJ6U1MVXOaj8PK2l7WJ3RER9xtqwdhxkhw/edit?usp=sharing"",""กาญจนบุรี!J293"")"),0)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IFERROR(__xludf.DUMMYFUNCTION("IMPORTRANGE(""https://docs.google.com/spreadsheets/d/1SX6NBoVAgQJ6U1MVXOaj8PK2l7WJ3RER9xtqwdhxkhw/edit?usp=sharing"",""กาญจนบุรี!J294"")"),0)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IFERROR(__xludf.DUMMYFUNCTION("IMPORTRANGE(""https://docs.google.com/spreadsheets/d/1SX6NBoVAgQJ6U1MVXOaj8PK2l7WJ3RER9xtqwdhxkhw/edit?usp=sharing"",""กาญจนบุรี!J295"")"),0)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IFERROR(__xludf.DUMMYFUNCTION("IMPORTRANGE(""https://docs.google.com/spreadsheets/d/1SX6NBoVAgQJ6U1MVXOaj8PK2l7WJ3RER9xtqwdhxkhw/edit?usp=sharing"",""กาญจนบุรี!I296"")"),144)</f>
        <v>144</v>
      </c>
      <c r="J401" s="387">
        <f ca="1">IFERROR(__xludf.DUMMYFUNCTION("IMPORTRANGE(""https://docs.google.com/spreadsheets/d/1SX6NBoVAgQJ6U1MVXOaj8PK2l7WJ3RER9xtqwdhxkhw/edit?usp=sharing"",""กาญจนบุรี!J296"")"),0)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IFERROR(__xludf.DUMMYFUNCTION("IMPORTRANGE(""https://docs.google.com/spreadsheets/d/1SX6NBoVAgQJ6U1MVXOaj8PK2l7WJ3RER9xtqwdhxkhw/edit?usp=sharing"",""กาญจนบุรี!L296"")"),169190)</f>
        <v>169190</v>
      </c>
      <c r="M401" s="389"/>
      <c r="N401" s="389">
        <f ca="1">IFERROR(__xludf.DUMMYFUNCTION("IMPORTRANGE(""https://docs.google.com/spreadsheets/d/1SX6NBoVAgQJ6U1MVXOaj8PK2l7WJ3RER9xtqwdhxkhw/edit?usp=sharing"",""กาญจนบุรี!M296"")"),0)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IFERROR(__xludf.DUMMYFUNCTION("IMPORTRANGE(""https://docs.google.com/spreadsheets/d/1SX6NBoVAgQJ6U1MVXOaj8PK2l7WJ3RER9xtqwdhxkhw/edit?usp=sharing"",""กาญจนบุรี!I297"")"),48)</f>
        <v>48</v>
      </c>
      <c r="J402" s="387">
        <f ca="1">IFERROR(__xludf.DUMMYFUNCTION("IMPORTRANGE(""https://docs.google.com/spreadsheets/d/1SX6NBoVAgQJ6U1MVXOaj8PK2l7WJ3RER9xtqwdhxkhw/edit?usp=sharing"",""กาญจนบุรี!J297"")"),0)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IFERROR(__xludf.DUMMYFUNCTION("IMPORTRANGE(""https://docs.google.com/spreadsheets/d/1SX6NBoVAgQJ6U1MVXOaj8PK2l7WJ3RER9xtqwdhxkhw/edit?usp=sharing"",""กาญจนบุรี!L298"")"),0)</f>
        <v>0</v>
      </c>
      <c r="M403" s="196"/>
      <c r="N403" s="198">
        <f ca="1">IFERROR(__xludf.DUMMYFUNCTION("IMPORTRANGE(""https://docs.google.com/spreadsheets/d/1SX6NBoVAgQJ6U1MVXOaj8PK2l7WJ3RER9xtqwdhxkhw/edit?usp=sharing"",""กาญจนบุรี!M298"")"),0)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IFERROR(__xludf.DUMMYFUNCTION("IMPORTRANGE(""https://docs.google.com/spreadsheets/d/1SX6NBoVAgQJ6U1MVXOaj8PK2l7WJ3RER9xtqwdhxkhw/edit?usp=sharing"",""กาญจนบุรี!L299"")"),169190)</f>
        <v>169190</v>
      </c>
      <c r="M404" s="196"/>
      <c r="N404" s="198">
        <f ca="1">IFERROR(__xludf.DUMMYFUNCTION("IMPORTRANGE(""https://docs.google.com/spreadsheets/d/1SX6NBoVAgQJ6U1MVXOaj8PK2l7WJ3RER9xtqwdhxkhw/edit?usp=sharing"",""กาญจนบุรี!M299"")"),0)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IFERROR(__xludf.DUMMYFUNCTION("IMPORTRANGE(""https://docs.google.com/spreadsheets/d/1SX6NBoVAgQJ6U1MVXOaj8PK2l7WJ3RER9xtqwdhxkhw/edit?usp=sharing"",""กาญจนบุรี!L300"")"),0)</f>
        <v>0</v>
      </c>
      <c r="M405" s="198"/>
      <c r="N405" s="198">
        <f ca="1">IFERROR(__xludf.DUMMYFUNCTION("IMPORTRANGE(""https://docs.google.com/spreadsheets/d/1SX6NBoVAgQJ6U1MVXOaj8PK2l7WJ3RER9xtqwdhxkhw/edit?usp=sharing"",""กาญจนบุรี!M300"")"),0)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IFERROR(__xludf.DUMMYFUNCTION("IMPORTRANGE(""https://docs.google.com/spreadsheets/d/1SX6NBoVAgQJ6U1MVXOaj8PK2l7WJ3RER9xtqwdhxkhw/edit?usp=sharing"",""กาญจนบุรี!L301"")"),169190)</f>
        <v>169190</v>
      </c>
      <c r="M406" s="198"/>
      <c r="N406" s="198">
        <f ca="1">IFERROR(__xludf.DUMMYFUNCTION("IMPORTRANGE(""https://docs.google.com/spreadsheets/d/1SX6NBoVAgQJ6U1MVXOaj8PK2l7WJ3RER9xtqwdhxkhw/edit?usp=sharing"",""กาญจนบุรี!M301"")"),0)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IFERROR(__xludf.DUMMYFUNCTION("IMPORTRANGE(""https://docs.google.com/spreadsheets/d/1SX6NBoVAgQJ6U1MVXOaj8PK2l7WJ3RER9xtqwdhxkhw/edit?usp=sharing"",""กาญจนบุรี!M302"")"),0)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IFERROR(__xludf.DUMMYFUNCTION("IMPORTRANGE(""https://docs.google.com/spreadsheets/d/1SX6NBoVAgQJ6U1MVXOaj8PK2l7WJ3RER9xtqwdhxkhw/edit?usp=sharing"",""กาญจนบุรี!M303"")"),0)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IFERROR(__xludf.DUMMYFUNCTION("IMPORTRANGE(""https://docs.google.com/spreadsheets/d/1SX6NBoVAgQJ6U1MVXOaj8PK2l7WJ3RER9xtqwdhxkhw/edit?usp=sharing"",""กาญจนบุรี!M304"")"),0)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IFERROR(__xludf.DUMMYFUNCTION("IMPORTRANGE(""https://docs.google.com/spreadsheets/d/1SX6NBoVAgQJ6U1MVXOaj8PK2l7WJ3RER9xtqwdhxkhw/edit?usp=sharing"",""กาญจนบุรี!M305"")"),0)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IFERROR(__xludf.DUMMYFUNCTION("IMPORTRANGE(""https://docs.google.com/spreadsheets/d/1SX6NBoVAgQJ6U1MVXOaj8PK2l7WJ3RER9xtqwdhxkhw/edit?usp=sharing"",""กาญจนบุรี!J307"")"),0)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IFERROR(__xludf.DUMMYFUNCTION("IMPORTRANGE(""https://docs.google.com/spreadsheets/d/1SX6NBoVAgQJ6U1MVXOaj8PK2l7WJ3RER9xtqwdhxkhw/edit?usp=sharing"",""กาญจนบุรี!J308"")"),1)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IFERROR(__xludf.DUMMYFUNCTION("IMPORTRANGE(""https://docs.google.com/spreadsheets/d/1SX6NBoVAgQJ6U1MVXOaj8PK2l7WJ3RER9xtqwdhxkhw/edit?usp=sharing"",""กาญจนบุรี!J309"")"),1)</f>
        <v>1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IFERROR(__xludf.DUMMYFUNCTION("IMPORTRANGE(""https://docs.google.com/spreadsheets/d/1SX6NBoVAgQJ6U1MVXOaj8PK2l7WJ3RER9xtqwdhxkhw/edit?usp=sharing"",""กาญจนบุรี!J310"")"),0)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IFERROR(__xludf.DUMMYFUNCTION("IMPORTRANGE(""https://docs.google.com/spreadsheets/d/1SX6NBoVAgQJ6U1MVXOaj8PK2l7WJ3RER9xtqwdhxkhw/edit?usp=sharing"",""กาญจนบุรี!I311"")"),48)</f>
        <v>48</v>
      </c>
      <c r="J416" s="230">
        <f ca="1">IFERROR(__xludf.DUMMYFUNCTION("IMPORTRANGE(""https://docs.google.com/spreadsheets/d/1SX6NBoVAgQJ6U1MVXOaj8PK2l7WJ3RER9xtqwdhxkhw/edit?usp=sharing"",""กาญจนบุรี!J311"")"),0)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IFERROR(__xludf.DUMMYFUNCTION("IMPORTRANGE(""https://docs.google.com/spreadsheets/d/1SX6NBoVAgQJ6U1MVXOaj8PK2l7WJ3RER9xtqwdhxkhw/edit?usp=sharing"",""กาญจนบุรี!I312"")"),13)</f>
        <v>13</v>
      </c>
      <c r="J417" s="406">
        <f ca="1">IFERROR(__xludf.DUMMYFUNCTION("IMPORTRANGE(""https://docs.google.com/spreadsheets/d/1SX6NBoVAgQJ6U1MVXOaj8PK2l7WJ3RER9xtqwdhxkhw/edit?usp=sharing"",""กาญจนบุรี!J312"")"),0)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IFERROR(__xludf.DUMMYFUNCTION("IMPORTRANGE(""https://docs.google.com/spreadsheets/d/1SX6NBoVAgQJ6U1MVXOaj8PK2l7WJ3RER9xtqwdhxkhw/edit?usp=sharing"",""กาญจนบุรี!I313"")"),39)</f>
        <v>39</v>
      </c>
      <c r="J418" s="407">
        <f ca="1">IFERROR(__xludf.DUMMYFUNCTION("IMPORTRANGE(""https://docs.google.com/spreadsheets/d/1SX6NBoVAgQJ6U1MVXOaj8PK2l7WJ3RER9xtqwdhxkhw/edit?usp=sharing"",""กาญจนบุรี!J313"")"),0)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IFERROR(__xludf.DUMMYFUNCTION("IMPORTRANGE(""https://docs.google.com/spreadsheets/d/1SX6NBoVAgQJ6U1MVXOaj8PK2l7WJ3RER9xtqwdhxkhw/edit?usp=sharing"",""กาญจนบุรี!I314"")"),13)</f>
        <v>13</v>
      </c>
      <c r="J419" s="302">
        <f ca="1">IFERROR(__xludf.DUMMYFUNCTION("IMPORTRANGE(""https://docs.google.com/spreadsheets/d/1SX6NBoVAgQJ6U1MVXOaj8PK2l7WJ3RER9xtqwdhxkhw/edit?usp=sharing"",""กาญจนบุรี!J314"")"),0)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IFERROR(__xludf.DUMMYFUNCTION("IMPORTRANGE(""https://docs.google.com/spreadsheets/d/1SX6NBoVAgQJ6U1MVXOaj8PK2l7WJ3RER9xtqwdhxkhw/edit?usp=sharing"",""กาญจนบุรี!I315"")"),13)</f>
        <v>13</v>
      </c>
      <c r="J420" s="302">
        <f ca="1">IFERROR(__xludf.DUMMYFUNCTION("IMPORTRANGE(""https://docs.google.com/spreadsheets/d/1SX6NBoVAgQJ6U1MVXOaj8PK2l7WJ3RER9xtqwdhxkhw/edit?usp=sharing"",""กาญจนบุรี!J315"")"),0)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IFERROR(__xludf.DUMMYFUNCTION("IMPORTRANGE(""https://docs.google.com/spreadsheets/d/1SX6NBoVAgQJ6U1MVXOaj8PK2l7WJ3RER9xtqwdhxkhw/edit?usp=sharing"",""กาญจนบุรี!I316"")"),25)</f>
        <v>25</v>
      </c>
      <c r="J421" s="406">
        <f ca="1">IFERROR(__xludf.DUMMYFUNCTION("IMPORTRANGE(""https://docs.google.com/spreadsheets/d/1SX6NBoVAgQJ6U1MVXOaj8PK2l7WJ3RER9xtqwdhxkhw/edit?usp=sharing"",""กาญจนบุรี!J316"")"),0)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IFERROR(__xludf.DUMMYFUNCTION("IMPORTRANGE(""https://docs.google.com/spreadsheets/d/1SX6NBoVAgQJ6U1MVXOaj8PK2l7WJ3RER9xtqwdhxkhw/edit?usp=sharing"",""กาญจนบุรี!I317"")"),75)</f>
        <v>75</v>
      </c>
      <c r="J422" s="407">
        <f ca="1">IFERROR(__xludf.DUMMYFUNCTION("IMPORTRANGE(""https://docs.google.com/spreadsheets/d/1SX6NBoVAgQJ6U1MVXOaj8PK2l7WJ3RER9xtqwdhxkhw/edit?usp=sharing"",""กาญจนบุรี!J317"")"),0)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IFERROR(__xludf.DUMMYFUNCTION("IMPORTRANGE(""https://docs.google.com/spreadsheets/d/1SX6NBoVAgQJ6U1MVXOaj8PK2l7WJ3RER9xtqwdhxkhw/edit?usp=sharing"",""กาญจนบุรี!I318"")"),25)</f>
        <v>25</v>
      </c>
      <c r="J423" s="302">
        <f ca="1">IFERROR(__xludf.DUMMYFUNCTION("IMPORTRANGE(""https://docs.google.com/spreadsheets/d/1SX6NBoVAgQJ6U1MVXOaj8PK2l7WJ3RER9xtqwdhxkhw/edit?usp=sharing"",""กาญจนบุรี!J318"")"),0)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IFERROR(__xludf.DUMMYFUNCTION("IMPORTRANGE(""https://docs.google.com/spreadsheets/d/1SX6NBoVAgQJ6U1MVXOaj8PK2l7WJ3RER9xtqwdhxkhw/edit?usp=sharing"",""กาญจนบุรี!I319"")"),25)</f>
        <v>25</v>
      </c>
      <c r="J424" s="302">
        <f ca="1">IFERROR(__xludf.DUMMYFUNCTION("IMPORTRANGE(""https://docs.google.com/spreadsheets/d/1SX6NBoVAgQJ6U1MVXOaj8PK2l7WJ3RER9xtqwdhxkhw/edit?usp=sharing"",""กาญจนบุรี!J319"")"),0)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IFERROR(__xludf.DUMMYFUNCTION("IMPORTRANGE(""https://docs.google.com/spreadsheets/d/1SX6NBoVAgQJ6U1MVXOaj8PK2l7WJ3RER9xtqwdhxkhw/edit?usp=sharing"",""กาญจนบุรี!I320"")"),25)</f>
        <v>25</v>
      </c>
      <c r="J425" s="302">
        <f ca="1">IFERROR(__xludf.DUMMYFUNCTION("IMPORTRANGE(""https://docs.google.com/spreadsheets/d/1SX6NBoVAgQJ6U1MVXOaj8PK2l7WJ3RER9xtqwdhxkhw/edit?usp=sharing"",""กาญจนบุรี!J320"")"),0)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IFERROR(__xludf.DUMMYFUNCTION("IMPORTRANGE(""https://docs.google.com/spreadsheets/d/1SX6NBoVAgQJ6U1MVXOaj8PK2l7WJ3RER9xtqwdhxkhw/edit?usp=sharing"",""กาญจนบุรี!I321"")"),10)</f>
        <v>10</v>
      </c>
      <c r="J426" s="406">
        <f ca="1">IFERROR(__xludf.DUMMYFUNCTION("IMPORTRANGE(""https://docs.google.com/spreadsheets/d/1SX6NBoVAgQJ6U1MVXOaj8PK2l7WJ3RER9xtqwdhxkhw/edit?usp=sharing"",""กาญจนบุรี!J321"")"),0)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IFERROR(__xludf.DUMMYFUNCTION("IMPORTRANGE(""https://docs.google.com/spreadsheets/d/1SX6NBoVAgQJ6U1MVXOaj8PK2l7WJ3RER9xtqwdhxkhw/edit?usp=sharing"",""กาญจนบุรี!I322"")"),30)</f>
        <v>30</v>
      </c>
      <c r="J427" s="407">
        <f ca="1">IFERROR(__xludf.DUMMYFUNCTION("IMPORTRANGE(""https://docs.google.com/spreadsheets/d/1SX6NBoVAgQJ6U1MVXOaj8PK2l7WJ3RER9xtqwdhxkhw/edit?usp=sharing"",""กาญจนบุรี!J322"")"),0)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IFERROR(__xludf.DUMMYFUNCTION("IMPORTRANGE(""https://docs.google.com/spreadsheets/d/1SX6NBoVAgQJ6U1MVXOaj8PK2l7WJ3RER9xtqwdhxkhw/edit?usp=sharing"",""กาญจนบุรี!I323"")"),10)</f>
        <v>10</v>
      </c>
      <c r="J428" s="302">
        <f ca="1">IFERROR(__xludf.DUMMYFUNCTION("IMPORTRANGE(""https://docs.google.com/spreadsheets/d/1SX6NBoVAgQJ6U1MVXOaj8PK2l7WJ3RER9xtqwdhxkhw/edit?usp=sharing"",""กาญจนบุรี!J323"")"),0)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IFERROR(__xludf.DUMMYFUNCTION("IMPORTRANGE(""https://docs.google.com/spreadsheets/d/1SX6NBoVAgQJ6U1MVXOaj8PK2l7WJ3RER9xtqwdhxkhw/edit?usp=sharing"",""กาญจนบุรี!I324"")"),10)</f>
        <v>10</v>
      </c>
      <c r="J429" s="302">
        <f ca="1">IFERROR(__xludf.DUMMYFUNCTION("IMPORTRANGE(""https://docs.google.com/spreadsheets/d/1SX6NBoVAgQJ6U1MVXOaj8PK2l7WJ3RER9xtqwdhxkhw/edit?usp=sharing"",""กาญจนบุรี!J324"")"),0)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IFERROR(__xludf.DUMMYFUNCTION("IMPORTRANGE(""https://docs.google.com/spreadsheets/d/1SX6NBoVAgQJ6U1MVXOaj8PK2l7WJ3RER9xtqwdhxkhw/edit?usp=sharing"",""กาญจนบุรี!I325"")"),38)</f>
        <v>38</v>
      </c>
      <c r="J430" s="406">
        <f ca="1">IFERROR(__xludf.DUMMYFUNCTION("IMPORTRANGE(""https://docs.google.com/spreadsheets/d/1SX6NBoVAgQJ6U1MVXOaj8PK2l7WJ3RER9xtqwdhxkhw/edit?usp=sharing"",""กาญจนบุรี!J325"")"),0)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IFERROR(__xludf.DUMMYFUNCTION("IMPORTRANGE(""https://docs.google.com/spreadsheets/d/1SX6NBoVAgQJ6U1MVXOaj8PK2l7WJ3RER9xtqwdhxkhw/edit?usp=sharing"",""กาญจนบุรี!I326"")"),13)</f>
        <v>13</v>
      </c>
      <c r="J431" s="302">
        <f ca="1">IFERROR(__xludf.DUMMYFUNCTION("IMPORTRANGE(""https://docs.google.com/spreadsheets/d/1SX6NBoVAgQJ6U1MVXOaj8PK2l7WJ3RER9xtqwdhxkhw/edit?usp=sharing"",""กาญจนบุรี!J326"")"),0)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IFERROR(__xludf.DUMMYFUNCTION("IMPORTRANGE(""https://docs.google.com/spreadsheets/d/1SX6NBoVAgQJ6U1MVXOaj8PK2l7WJ3RER9xtqwdhxkhw/edit?usp=sharing"",""กาญจนบุรี!I327"")"),25)</f>
        <v>25</v>
      </c>
      <c r="J432" s="302">
        <f ca="1">IFERROR(__xludf.DUMMYFUNCTION("IMPORTRANGE(""https://docs.google.com/spreadsheets/d/1SX6NBoVAgQJ6U1MVXOaj8PK2l7WJ3RER9xtqwdhxkhw/edit?usp=sharing"",""กาญจนบุรี!J327"")"),0)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IFERROR(__xludf.DUMMYFUNCTION("IMPORTRANGE(""https://docs.google.com/spreadsheets/d/1SX6NBoVAgQJ6U1MVXOaj8PK2l7WJ3RER9xtqwdhxkhw/edit?usp=sharing"",""กาญจนบุรี!J328"")"),0)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IFERROR(__xludf.DUMMYFUNCTION("IMPORTRANGE(""https://docs.google.com/spreadsheets/d/1SX6NBoVAgQJ6U1MVXOaj8PK2l7WJ3RER9xtqwdhxkhw/edit?usp=sharing"",""กาญจนบุรี!J329"")"),0)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IFERROR(__xludf.DUMMYFUNCTION("IMPORTRANGE(""https://docs.google.com/spreadsheets/d/1SX6NBoVAgQJ6U1MVXOaj8PK2l7WJ3RER9xtqwdhxkhw/edit?usp=sharing"",""กาญจนบุรี!I330"")"),40)</f>
        <v>40</v>
      </c>
      <c r="J435" s="420">
        <f ca="1">IFERROR(__xludf.DUMMYFUNCTION("IMPORTRANGE(""https://docs.google.com/spreadsheets/d/1SX6NBoVAgQJ6U1MVXOaj8PK2l7WJ3RER9xtqwdhxkhw/edit?usp=sharing"",""กาญจนบุรี!J330"")"),40)</f>
        <v>40</v>
      </c>
      <c r="K435" s="421">
        <f ca="1">IF(I435&gt;0,J435*100/I435,0)</f>
        <v>100</v>
      </c>
      <c r="L435" s="422">
        <f ca="1">IFERROR(__xludf.DUMMYFUNCTION("IMPORTRANGE(""https://docs.google.com/spreadsheets/d/1SX6NBoVAgQJ6U1MVXOaj8PK2l7WJ3RER9xtqwdhxkhw/edit?usp=sharing"",""กาญจนบุรี!L330"")"),139000)</f>
        <v>139000</v>
      </c>
      <c r="M435" s="422"/>
      <c r="N435" s="422">
        <f ca="1">IFERROR(__xludf.DUMMYFUNCTION("IMPORTRANGE(""https://docs.google.com/spreadsheets/d/1SX6NBoVAgQJ6U1MVXOaj8PK2l7WJ3RER9xtqwdhxkhw/edit?usp=sharing"",""กาญจนบุรี!M330"")"),63276.29)</f>
        <v>63276.29</v>
      </c>
      <c r="O435" s="422">
        <f t="shared" ref="O435:O439" ca="1" si="114">+IF(L435&gt;0,N435*100/L435,0)</f>
        <v>45.522510791366905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IFERROR(__xludf.DUMMYFUNCTION("IMPORTRANGE(""https://docs.google.com/spreadsheets/d/1SX6NBoVAgQJ6U1MVXOaj8PK2l7WJ3RER9xtqwdhxkhw/edit?usp=sharing"",""กาญจนบุรี!L331"")"),0)</f>
        <v>0</v>
      </c>
      <c r="M436" s="196"/>
      <c r="N436" s="198">
        <f ca="1">IFERROR(__xludf.DUMMYFUNCTION("IMPORTRANGE(""https://docs.google.com/spreadsheets/d/1SX6NBoVAgQJ6U1MVXOaj8PK2l7WJ3RER9xtqwdhxkhw/edit?usp=sharing"",""กาญจนบุรี!M331"")"),0)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IFERROR(__xludf.DUMMYFUNCTION("IMPORTRANGE(""https://docs.google.com/spreadsheets/d/1SX6NBoVAgQJ6U1MVXOaj8PK2l7WJ3RER9xtqwdhxkhw/edit?usp=sharing"",""กาญจนบุรี!L332"")"),139000)</f>
        <v>139000</v>
      </c>
      <c r="M437" s="196"/>
      <c r="N437" s="198">
        <f ca="1">IFERROR(__xludf.DUMMYFUNCTION("IMPORTRANGE(""https://docs.google.com/spreadsheets/d/1SX6NBoVAgQJ6U1MVXOaj8PK2l7WJ3RER9xtqwdhxkhw/edit?usp=sharing"",""กาญจนบุรี!M332"")"),63276.29)</f>
        <v>63276.29</v>
      </c>
      <c r="O437" s="198">
        <f t="shared" ca="1" si="114"/>
        <v>45.522510791366905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IFERROR(__xludf.DUMMYFUNCTION("IMPORTRANGE(""https://docs.google.com/spreadsheets/d/1SX6NBoVAgQJ6U1MVXOaj8PK2l7WJ3RER9xtqwdhxkhw/edit?usp=sharing"",""กาญจนบุรี!L333"")"),0)</f>
        <v>0</v>
      </c>
      <c r="M438" s="198"/>
      <c r="N438" s="198">
        <f ca="1">IFERROR(__xludf.DUMMYFUNCTION("IMPORTRANGE(""https://docs.google.com/spreadsheets/d/1SX6NBoVAgQJ6U1MVXOaj8PK2l7WJ3RER9xtqwdhxkhw/edit?usp=sharing"",""กาญจนบุรี!M333"")"),0)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IFERROR(__xludf.DUMMYFUNCTION("IMPORTRANGE(""https://docs.google.com/spreadsheets/d/1SX6NBoVAgQJ6U1MVXOaj8PK2l7WJ3RER9xtqwdhxkhw/edit?usp=sharing"",""กาญจนบุรี!L334"")"),139000)</f>
        <v>139000</v>
      </c>
      <c r="M439" s="198"/>
      <c r="N439" s="198">
        <f ca="1">IFERROR(__xludf.DUMMYFUNCTION("IMPORTRANGE(""https://docs.google.com/spreadsheets/d/1SX6NBoVAgQJ6U1MVXOaj8PK2l7WJ3RER9xtqwdhxkhw/edit?usp=sharing"",""กาญจนบุรี!M334"")"),63276.29)</f>
        <v>63276.29</v>
      </c>
      <c r="O439" s="198">
        <f t="shared" ca="1" si="114"/>
        <v>45.522510791366905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IFERROR(__xludf.DUMMYFUNCTION("IMPORTRANGE(""https://docs.google.com/spreadsheets/d/1SX6NBoVAgQJ6U1MVXOaj8PK2l7WJ3RER9xtqwdhxkhw/edit?usp=sharing"",""กาญจนบุรี!M335"")"),56171.29)</f>
        <v>56171.29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IFERROR(__xludf.DUMMYFUNCTION("IMPORTRANGE(""https://docs.google.com/spreadsheets/d/1SX6NBoVAgQJ6U1MVXOaj8PK2l7WJ3RER9xtqwdhxkhw/edit?usp=sharing"",""กาญจนบุรี!M336"")"),0)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IFERROR(__xludf.DUMMYFUNCTION("IMPORTRANGE(""https://docs.google.com/spreadsheets/d/1SX6NBoVAgQJ6U1MVXOaj8PK2l7WJ3RER9xtqwdhxkhw/edit?usp=sharing"",""กาญจนบุรี!M337"")"),0)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IFERROR(__xludf.DUMMYFUNCTION("IMPORTRANGE(""https://docs.google.com/spreadsheets/d/1SX6NBoVAgQJ6U1MVXOaj8PK2l7WJ3RER9xtqwdhxkhw/edit?usp=sharing"",""กาญจนบุรี!M338"")"),7105)</f>
        <v>7105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IFERROR(__xludf.DUMMYFUNCTION("IMPORTRANGE(""https://docs.google.com/spreadsheets/d/1SX6NBoVAgQJ6U1MVXOaj8PK2l7WJ3RER9xtqwdhxkhw/edit?usp=sharing"",""กาญจนบุรี!J340"")"),0)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IFERROR(__xludf.DUMMYFUNCTION("IMPORTRANGE(""https://docs.google.com/spreadsheets/d/1SX6NBoVAgQJ6U1MVXOaj8PK2l7WJ3RER9xtqwdhxkhw/edit?usp=sharing"",""กาญจนบุรี!J341"")"),1)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IFERROR(__xludf.DUMMYFUNCTION("IMPORTRANGE(""https://docs.google.com/spreadsheets/d/1SX6NBoVAgQJ6U1MVXOaj8PK2l7WJ3RER9xtqwdhxkhw/edit?usp=sharing"",""กาญจนบุรี!J342"")"),1)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IFERROR(__xludf.DUMMYFUNCTION("IMPORTRANGE(""https://docs.google.com/spreadsheets/d/1SX6NBoVAgQJ6U1MVXOaj8PK2l7WJ3RER9xtqwdhxkhw/edit?usp=sharing"",""กาญจนบุรี!J343"")"),1)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IFERROR(__xludf.DUMMYFUNCTION("IMPORTRANGE(""https://docs.google.com/spreadsheets/d/1SX6NBoVAgQJ6U1MVXOaj8PK2l7WJ3RER9xtqwdhxkhw/edit?usp=sharing"",""กาญจนบุรี!I344"")"),40)</f>
        <v>40</v>
      </c>
      <c r="J449" s="230">
        <f ca="1">IFERROR(__xludf.DUMMYFUNCTION("IMPORTRANGE(""https://docs.google.com/spreadsheets/d/1SX6NBoVAgQJ6U1MVXOaj8PK2l7WJ3RER9xtqwdhxkhw/edit?usp=sharing"",""กาญจนบุรี!J344"")"),40)</f>
        <v>40</v>
      </c>
      <c r="K449" s="195">
        <f t="shared" ref="K449:K452" ca="1" si="115">IF(I449&gt;0,J449*100/I449,0)</f>
        <v>100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IFERROR(__xludf.DUMMYFUNCTION("IMPORTRANGE(""https://docs.google.com/spreadsheets/d/1SX6NBoVAgQJ6U1MVXOaj8PK2l7WJ3RER9xtqwdhxkhw/edit?usp=sharing"",""กาญจนบุรี!I345"")"),40)</f>
        <v>40</v>
      </c>
      <c r="J450" s="219">
        <f ca="1">IFERROR(__xludf.DUMMYFUNCTION("IMPORTRANGE(""https://docs.google.com/spreadsheets/d/1SX6NBoVAgQJ6U1MVXOaj8PK2l7WJ3RER9xtqwdhxkhw/edit?usp=sharing"",""กาญจนบุรี!J345"")"),40)</f>
        <v>40</v>
      </c>
      <c r="K450" s="195">
        <f t="shared" ca="1" si="115"/>
        <v>100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IFERROR(__xludf.DUMMYFUNCTION("IMPORTRANGE(""https://docs.google.com/spreadsheets/d/1SX6NBoVAgQJ6U1MVXOaj8PK2l7WJ3RER9xtqwdhxkhw/edit?usp=sharing"",""กาญจนบุรี!I346"")"),0)</f>
        <v>0</v>
      </c>
      <c r="J451" s="218">
        <f ca="1">IFERROR(__xludf.DUMMYFUNCTION("IMPORTRANGE(""https://docs.google.com/spreadsheets/d/1SX6NBoVAgQJ6U1MVXOaj8PK2l7WJ3RER9xtqwdhxkhw/edit?usp=sharing"",""กาญจนบุรี!J346"")"),0)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IFERROR(__xludf.DUMMYFUNCTION("IMPORTRANGE(""https://docs.google.com/spreadsheets/d/1SX6NBoVAgQJ6U1MVXOaj8PK2l7WJ3RER9xtqwdhxkhw/edit?usp=sharing"",""กาญจนบุรี!I347"")"),0)</f>
        <v>0</v>
      </c>
      <c r="J452" s="218">
        <f ca="1">IFERROR(__xludf.DUMMYFUNCTION("IMPORTRANGE(""https://docs.google.com/spreadsheets/d/1SX6NBoVAgQJ6U1MVXOaj8PK2l7WJ3RER9xtqwdhxkhw/edit?usp=sharing"",""กาญจนบุรี!J347"")"),0)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IFERROR(__xludf.DUMMYFUNCTION("IMPORTRANGE(""https://docs.google.com/spreadsheets/d/1SX6NBoVAgQJ6U1MVXOaj8PK2l7WJ3RER9xtqwdhxkhw/edit?usp=sharing"",""กาญจนบุรี!J348"")"),0)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IFERROR(__xludf.DUMMYFUNCTION("IMPORTRANGE(""https://docs.google.com/spreadsheets/d/1SX6NBoVAgQJ6U1MVXOaj8PK2l7WJ3RER9xtqwdhxkhw/edit?usp=sharing"",""กาญจนบุรี!J349"")"),0)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IFERROR(__xludf.DUMMYFUNCTION("IMPORTRANGE(""https://docs.google.com/spreadsheets/d/1SX6NBoVAgQJ6U1MVXOaj8PK2l7WJ3RER9xtqwdhxkhw/edit?usp=sharing"",""กาญจนบุรี!I350"")"),180799)</f>
        <v>180799</v>
      </c>
      <c r="J455" s="387">
        <f ca="1">IFERROR(__xludf.DUMMYFUNCTION("IMPORTRANGE(""https://docs.google.com/spreadsheets/d/1SX6NBoVAgQJ6U1MVXOaj8PK2l7WJ3RER9xtqwdhxkhw/edit?usp=sharing"",""กาญจนบุรี!J350"")"),0)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IFERROR(__xludf.DUMMYFUNCTION("IMPORTRANGE(""https://docs.google.com/spreadsheets/d/1SX6NBoVAgQJ6U1MVXOaj8PK2l7WJ3RER9xtqwdhxkhw/edit?usp=sharing"",""กาญจนบุรี!L350"")"),1031428)</f>
        <v>1031428</v>
      </c>
      <c r="M455" s="389"/>
      <c r="N455" s="389">
        <f ca="1">IFERROR(__xludf.DUMMYFUNCTION("IMPORTRANGE(""https://docs.google.com/spreadsheets/d/1SX6NBoVAgQJ6U1MVXOaj8PK2l7WJ3RER9xtqwdhxkhw/edit?usp=sharing"",""กาญจนบุรี!M350"")"),45755)</f>
        <v>45755</v>
      </c>
      <c r="O455" s="389">
        <f t="shared" ref="O455:O459" ca="1" si="116">+IF(L455&gt;0,N455*100/L455,0)</f>
        <v>4.4360827900735682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IFERROR(__xludf.DUMMYFUNCTION("IMPORTRANGE(""https://docs.google.com/spreadsheets/d/1SX6NBoVAgQJ6U1MVXOaj8PK2l7WJ3RER9xtqwdhxkhw/edit?usp=sharing"",""กาญจนบุรี!L351"")"),0)</f>
        <v>0</v>
      </c>
      <c r="M456" s="196"/>
      <c r="N456" s="198">
        <f ca="1">IFERROR(__xludf.DUMMYFUNCTION("IMPORTRANGE(""https://docs.google.com/spreadsheets/d/1SX6NBoVAgQJ6U1MVXOaj8PK2l7WJ3RER9xtqwdhxkhw/edit?usp=sharing"",""กาญจนบุรี!M351"")"),0)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IFERROR(__xludf.DUMMYFUNCTION("IMPORTRANGE(""https://docs.google.com/spreadsheets/d/1SX6NBoVAgQJ6U1MVXOaj8PK2l7WJ3RER9xtqwdhxkhw/edit?usp=sharing"",""กาญจนบุรี!L352"")"),1031428)</f>
        <v>1031428</v>
      </c>
      <c r="M457" s="196"/>
      <c r="N457" s="198">
        <f ca="1">IFERROR(__xludf.DUMMYFUNCTION("IMPORTRANGE(""https://docs.google.com/spreadsheets/d/1SX6NBoVAgQJ6U1MVXOaj8PK2l7WJ3RER9xtqwdhxkhw/edit?usp=sharing"",""กาญจนบุรี!M352"")"),45755)</f>
        <v>45755</v>
      </c>
      <c r="O457" s="198">
        <f t="shared" ca="1" si="116"/>
        <v>4.4360827900735682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IFERROR(__xludf.DUMMYFUNCTION("IMPORTRANGE(""https://docs.google.com/spreadsheets/d/1SX6NBoVAgQJ6U1MVXOaj8PK2l7WJ3RER9xtqwdhxkhw/edit?usp=sharing"",""กาญจนบุรี!L353"")"),0)</f>
        <v>0</v>
      </c>
      <c r="M458" s="198"/>
      <c r="N458" s="198">
        <f ca="1">IFERROR(__xludf.DUMMYFUNCTION("IMPORTRANGE(""https://docs.google.com/spreadsheets/d/1SX6NBoVAgQJ6U1MVXOaj8PK2l7WJ3RER9xtqwdhxkhw/edit?usp=sharing"",""กาญจนบุรี!M353"")"),0)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IFERROR(__xludf.DUMMYFUNCTION("IMPORTRANGE(""https://docs.google.com/spreadsheets/d/1SX6NBoVAgQJ6U1MVXOaj8PK2l7WJ3RER9xtqwdhxkhw/edit?usp=sharing"",""กาญจนบุรี!L354"")"),1031428)</f>
        <v>1031428</v>
      </c>
      <c r="M459" s="198"/>
      <c r="N459" s="198">
        <f ca="1">IFERROR(__xludf.DUMMYFUNCTION("IMPORTRANGE(""https://docs.google.com/spreadsheets/d/1SX6NBoVAgQJ6U1MVXOaj8PK2l7WJ3RER9xtqwdhxkhw/edit?usp=sharing"",""กาญจนบุรี!M354"")"),45755)</f>
        <v>45755</v>
      </c>
      <c r="O459" s="198">
        <f t="shared" ca="1" si="116"/>
        <v>4.4360827900735682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IFERROR(__xludf.DUMMYFUNCTION("IMPORTRANGE(""https://docs.google.com/spreadsheets/d/1SX6NBoVAgQJ6U1MVXOaj8PK2l7WJ3RER9xtqwdhxkhw/edit?usp=sharing"",""กาญจนบุรี!M355"")"),0)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IFERROR(__xludf.DUMMYFUNCTION("IMPORTRANGE(""https://docs.google.com/spreadsheets/d/1SX6NBoVAgQJ6U1MVXOaj8PK2l7WJ3RER9xtqwdhxkhw/edit?usp=sharing"",""กาญจนบุรี!M356"")"),0)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IFERROR(__xludf.DUMMYFUNCTION("IMPORTRANGE(""https://docs.google.com/spreadsheets/d/1SX6NBoVAgQJ6U1MVXOaj8PK2l7WJ3RER9xtqwdhxkhw/edit?usp=sharing"",""กาญจนบุรี!M357"")"),21276)</f>
        <v>21276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IFERROR(__xludf.DUMMYFUNCTION("IMPORTRANGE(""https://docs.google.com/spreadsheets/d/1SX6NBoVAgQJ6U1MVXOaj8PK2l7WJ3RER9xtqwdhxkhw/edit?usp=sharing"",""กาญจนบุรี!M358"")"),24479)</f>
        <v>24479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IFERROR(__xludf.DUMMYFUNCTION("IMPORTRANGE(""https://docs.google.com/spreadsheets/d/1SX6NBoVAgQJ6U1MVXOaj8PK2l7WJ3RER9xtqwdhxkhw/edit?usp=sharing"",""กาญจนบุรี!I359"")"),180799)</f>
        <v>180799</v>
      </c>
      <c r="J464" s="291">
        <f ca="1">IFERROR(__xludf.DUMMYFUNCTION("IMPORTRANGE(""https://docs.google.com/spreadsheets/d/1SX6NBoVAgQJ6U1MVXOaj8PK2l7WJ3RER9xtqwdhxkhw/edit?usp=sharing"",""กาญจนบุรี!J359"")"),0)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IFERROR(__xludf.DUMMYFUNCTION("IMPORTRANGE(""https://docs.google.com/spreadsheets/d/1SX6NBoVAgQJ6U1MVXOaj8PK2l7WJ3RER9xtqwdhxkhw/edit?usp=sharing"",""กาญจนบุรี!I360"")"),180799)</f>
        <v>180799</v>
      </c>
      <c r="J465" s="428">
        <f ca="1">IFERROR(__xludf.DUMMYFUNCTION("IMPORTRANGE(""https://docs.google.com/spreadsheets/d/1SX6NBoVAgQJ6U1MVXOaj8PK2l7WJ3RER9xtqwdhxkhw/edit?usp=sharing"",""กาญจนบุรี!J360"")"),0)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IFERROR(__xludf.DUMMYFUNCTION("IMPORTRANGE(""https://docs.google.com/spreadsheets/d/1SX6NBoVAgQJ6U1MVXOaj8PK2l7WJ3RER9xtqwdhxkhw/edit?usp=sharing"",""กาญจนบุรี!I361"")"),13419)</f>
        <v>13419</v>
      </c>
      <c r="J466" s="428">
        <f ca="1">IFERROR(__xludf.DUMMYFUNCTION("IMPORTRANGE(""https://docs.google.com/spreadsheets/d/1SX6NBoVAgQJ6U1MVXOaj8PK2l7WJ3RER9xtqwdhxkhw/edit?usp=sharing"",""กาญจนบุรี!J361"")"),0)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IFERROR(__xludf.DUMMYFUNCTION("IMPORTRANGE(""https://docs.google.com/spreadsheets/d/1SX6NBoVAgQJ6U1MVXOaj8PK2l7WJ3RER9xtqwdhxkhw/edit?usp=sharing"",""กาญจนบุรี!I362"")"),0)</f>
        <v>0</v>
      </c>
      <c r="J467" s="219">
        <f ca="1">IFERROR(__xludf.DUMMYFUNCTION("IMPORTRANGE(""https://docs.google.com/spreadsheets/d/1SX6NBoVAgQJ6U1MVXOaj8PK2l7WJ3RER9xtqwdhxkhw/edit?usp=sharing"",""กาญจนบุรี!J362"")"),0)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IFERROR(__xludf.DUMMYFUNCTION("IMPORTRANGE(""https://docs.google.com/spreadsheets/d/1SX6NBoVAgQJ6U1MVXOaj8PK2l7WJ3RER9xtqwdhxkhw/edit?usp=sharing"",""กาญจนบุรี!I363"")"),0)</f>
        <v>0</v>
      </c>
      <c r="J468" s="219">
        <f ca="1">IFERROR(__xludf.DUMMYFUNCTION("IMPORTRANGE(""https://docs.google.com/spreadsheets/d/1SX6NBoVAgQJ6U1MVXOaj8PK2l7WJ3RER9xtqwdhxkhw/edit?usp=sharing"",""กาญจนบุรี!J363"")"),0)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IFERROR(__xludf.DUMMYFUNCTION("IMPORTRANGE(""https://docs.google.com/spreadsheets/d/1SX6NBoVAgQJ6U1MVXOaj8PK2l7WJ3RER9xtqwdhxkhw/edit?usp=sharing"",""กาญจนบุรี!I364"")"),0)</f>
        <v>0</v>
      </c>
      <c r="J469" s="219">
        <f ca="1">IFERROR(__xludf.DUMMYFUNCTION("IMPORTRANGE(""https://docs.google.com/spreadsheets/d/1SX6NBoVAgQJ6U1MVXOaj8PK2l7WJ3RER9xtqwdhxkhw/edit?usp=sharing"",""กาญจนบุรี!J364"")"),0)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IFERROR(__xludf.DUMMYFUNCTION("IMPORTRANGE(""https://docs.google.com/spreadsheets/d/1SX6NBoVAgQJ6U1MVXOaj8PK2l7WJ3RER9xtqwdhxkhw/edit?usp=sharing"",""กาญจนบุรี!I365"")"),0)</f>
        <v>0</v>
      </c>
      <c r="J470" s="219">
        <f ca="1">IFERROR(__xludf.DUMMYFUNCTION("IMPORTRANGE(""https://docs.google.com/spreadsheets/d/1SX6NBoVAgQJ6U1MVXOaj8PK2l7WJ3RER9xtqwdhxkhw/edit?usp=sharing"",""กาญจนบุรี!J365"")"),0)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IFERROR(__xludf.DUMMYFUNCTION("IMPORTRANGE(""https://docs.google.com/spreadsheets/d/1SX6NBoVAgQJ6U1MVXOaj8PK2l7WJ3RER9xtqwdhxkhw/edit?usp=sharing"",""กาญจนบุรี!I366"")"),0)</f>
        <v>0</v>
      </c>
      <c r="J471" s="219">
        <f ca="1">IFERROR(__xludf.DUMMYFUNCTION("IMPORTRANGE(""https://docs.google.com/spreadsheets/d/1SX6NBoVAgQJ6U1MVXOaj8PK2l7WJ3RER9xtqwdhxkhw/edit?usp=sharing"",""กาญจนบุรี!J366"")"),0)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IFERROR(__xludf.DUMMYFUNCTION("IMPORTRANGE(""https://docs.google.com/spreadsheets/d/1SX6NBoVAgQJ6U1MVXOaj8PK2l7WJ3RER9xtqwdhxkhw/edit?usp=sharing"",""กาญจนบุรี!I367"")"),0)</f>
        <v>0</v>
      </c>
      <c r="J472" s="219">
        <f ca="1">IFERROR(__xludf.DUMMYFUNCTION("IMPORTRANGE(""https://docs.google.com/spreadsheets/d/1SX6NBoVAgQJ6U1MVXOaj8PK2l7WJ3RER9xtqwdhxkhw/edit?usp=sharing"",""กาญจนบุรี!J367"")"),0)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IFERROR(__xludf.DUMMYFUNCTION("IMPORTRANGE(""https://docs.google.com/spreadsheets/d/1SX6NBoVAgQJ6U1MVXOaj8PK2l7WJ3RER9xtqwdhxkhw/edit?usp=sharing"",""กาญจนบุรี!I368"")"),180799)</f>
        <v>180799</v>
      </c>
      <c r="J473" s="428">
        <f ca="1">IFERROR(__xludf.DUMMYFUNCTION("IMPORTRANGE(""https://docs.google.com/spreadsheets/d/1SX6NBoVAgQJ6U1MVXOaj8PK2l7WJ3RER9xtqwdhxkhw/edit?usp=sharing"",""กาญจนบุรี!J368"")"),0)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IFERROR(__xludf.DUMMYFUNCTION("IMPORTRANGE(""https://docs.google.com/spreadsheets/d/1SX6NBoVAgQJ6U1MVXOaj8PK2l7WJ3RER9xtqwdhxkhw/edit?usp=sharing"",""กาญจนบุรี!I369"")"),13419)</f>
        <v>13419</v>
      </c>
      <c r="J474" s="428">
        <f ca="1">IFERROR(__xludf.DUMMYFUNCTION("IMPORTRANGE(""https://docs.google.com/spreadsheets/d/1SX6NBoVAgQJ6U1MVXOaj8PK2l7WJ3RER9xtqwdhxkhw/edit?usp=sharing"",""กาญจนบุรี!J369"")"),0)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IFERROR(__xludf.DUMMYFUNCTION("IMPORTRANGE(""https://docs.google.com/spreadsheets/d/1SX6NBoVAgQJ6U1MVXOaj8PK2l7WJ3RER9xtqwdhxkhw/edit?usp=sharing"",""กาญจนบุรี!I370"")"),0)</f>
        <v>0</v>
      </c>
      <c r="J475" s="219">
        <f ca="1">IFERROR(__xludf.DUMMYFUNCTION("IMPORTRANGE(""https://docs.google.com/spreadsheets/d/1SX6NBoVAgQJ6U1MVXOaj8PK2l7WJ3RER9xtqwdhxkhw/edit?usp=sharing"",""กาญจนบุรี!J370"")"),0)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IFERROR(__xludf.DUMMYFUNCTION("IMPORTRANGE(""https://docs.google.com/spreadsheets/d/1SX6NBoVAgQJ6U1MVXOaj8PK2l7WJ3RER9xtqwdhxkhw/edit?usp=sharing"",""กาญจนบุรี!I371"")"),0)</f>
        <v>0</v>
      </c>
      <c r="J476" s="219">
        <f ca="1">IFERROR(__xludf.DUMMYFUNCTION("IMPORTRANGE(""https://docs.google.com/spreadsheets/d/1SX6NBoVAgQJ6U1MVXOaj8PK2l7WJ3RER9xtqwdhxkhw/edit?usp=sharing"",""กาญจนบุรี!J371"")"),0)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IFERROR(__xludf.DUMMYFUNCTION("IMPORTRANGE(""https://docs.google.com/spreadsheets/d/1SX6NBoVAgQJ6U1MVXOaj8PK2l7WJ3RER9xtqwdhxkhw/edit?usp=sharing"",""กาญจนบุรี!I372"")"),0)</f>
        <v>0</v>
      </c>
      <c r="J477" s="219">
        <f ca="1">IFERROR(__xludf.DUMMYFUNCTION("IMPORTRANGE(""https://docs.google.com/spreadsheets/d/1SX6NBoVAgQJ6U1MVXOaj8PK2l7WJ3RER9xtqwdhxkhw/edit?usp=sharing"",""กาญจนบุรี!J372"")"),0)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IFERROR(__xludf.DUMMYFUNCTION("IMPORTRANGE(""https://docs.google.com/spreadsheets/d/1SX6NBoVAgQJ6U1MVXOaj8PK2l7WJ3RER9xtqwdhxkhw/edit?usp=sharing"",""กาญจนบุรี!I373"")"),0)</f>
        <v>0</v>
      </c>
      <c r="J478" s="219">
        <f ca="1">IFERROR(__xludf.DUMMYFUNCTION("IMPORTRANGE(""https://docs.google.com/spreadsheets/d/1SX6NBoVAgQJ6U1MVXOaj8PK2l7WJ3RER9xtqwdhxkhw/edit?usp=sharing"",""กาญจนบุรี!J373"")"),0)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IFERROR(__xludf.DUMMYFUNCTION("IMPORTRANGE(""https://docs.google.com/spreadsheets/d/1SX6NBoVAgQJ6U1MVXOaj8PK2l7WJ3RER9xtqwdhxkhw/edit?usp=sharing"",""กาญจนบุรี!I374"")"),0)</f>
        <v>0</v>
      </c>
      <c r="J479" s="219">
        <f ca="1">IFERROR(__xludf.DUMMYFUNCTION("IMPORTRANGE(""https://docs.google.com/spreadsheets/d/1SX6NBoVAgQJ6U1MVXOaj8PK2l7WJ3RER9xtqwdhxkhw/edit?usp=sharing"",""กาญจนบุรี!J374"")"),0)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IFERROR(__xludf.DUMMYFUNCTION("IMPORTRANGE(""https://docs.google.com/spreadsheets/d/1SX6NBoVAgQJ6U1MVXOaj8PK2l7WJ3RER9xtqwdhxkhw/edit?usp=sharing"",""กาญจนบุรี!I375"")"),0)</f>
        <v>0</v>
      </c>
      <c r="J480" s="219">
        <f ca="1">IFERROR(__xludf.DUMMYFUNCTION("IMPORTRANGE(""https://docs.google.com/spreadsheets/d/1SX6NBoVAgQJ6U1MVXOaj8PK2l7WJ3RER9xtqwdhxkhw/edit?usp=sharing"",""กาญจนบุรี!J375"")"),0)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IFERROR(__xludf.DUMMYFUNCTION("IMPORTRANGE(""https://docs.google.com/spreadsheets/d/1SX6NBoVAgQJ6U1MVXOaj8PK2l7WJ3RER9xtqwdhxkhw/edit?usp=sharing"",""กาญจนบุรี!I376"")"),180799)</f>
        <v>180799</v>
      </c>
      <c r="J481" s="428">
        <f ca="1">IFERROR(__xludf.DUMMYFUNCTION("IMPORTRANGE(""https://docs.google.com/spreadsheets/d/1SX6NBoVAgQJ6U1MVXOaj8PK2l7WJ3RER9xtqwdhxkhw/edit?usp=sharing"",""กาญจนบุรี!J376"")"),0)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IFERROR(__xludf.DUMMYFUNCTION("IMPORTRANGE(""https://docs.google.com/spreadsheets/d/1SX6NBoVAgQJ6U1MVXOaj8PK2l7WJ3RER9xtqwdhxkhw/edit?usp=sharing"",""กาญจนบุรี!I377"")"),13419)</f>
        <v>13419</v>
      </c>
      <c r="J482" s="428">
        <f ca="1">IFERROR(__xludf.DUMMYFUNCTION("IMPORTRANGE(""https://docs.google.com/spreadsheets/d/1SX6NBoVAgQJ6U1MVXOaj8PK2l7WJ3RER9xtqwdhxkhw/edit?usp=sharing"",""กาญจนบุรี!J377"")"),0)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IFERROR(__xludf.DUMMYFUNCTION("IMPORTRANGE(""https://docs.google.com/spreadsheets/d/1SX6NBoVAgQJ6U1MVXOaj8PK2l7WJ3RER9xtqwdhxkhw/edit?usp=sharing"",""กาญจนบุรี!I378"")"),0)</f>
        <v>0</v>
      </c>
      <c r="J483" s="219">
        <f ca="1">IFERROR(__xludf.DUMMYFUNCTION("IMPORTRANGE(""https://docs.google.com/spreadsheets/d/1SX6NBoVAgQJ6U1MVXOaj8PK2l7WJ3RER9xtqwdhxkhw/edit?usp=sharing"",""กาญจนบุรี!J378"")"),0)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IFERROR(__xludf.DUMMYFUNCTION("IMPORTRANGE(""https://docs.google.com/spreadsheets/d/1SX6NBoVAgQJ6U1MVXOaj8PK2l7WJ3RER9xtqwdhxkhw/edit?usp=sharing"",""กาญจนบุรี!I379"")"),0)</f>
        <v>0</v>
      </c>
      <c r="J484" s="219">
        <f ca="1">IFERROR(__xludf.DUMMYFUNCTION("IMPORTRANGE(""https://docs.google.com/spreadsheets/d/1SX6NBoVAgQJ6U1MVXOaj8PK2l7WJ3RER9xtqwdhxkhw/edit?usp=sharing"",""กาญจนบุรี!J379"")"),0)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IFERROR(__xludf.DUMMYFUNCTION("IMPORTRANGE(""https://docs.google.com/spreadsheets/d/1SX6NBoVAgQJ6U1MVXOaj8PK2l7WJ3RER9xtqwdhxkhw/edit?usp=sharing"",""กาญจนบุรี!I380"")"),0)</f>
        <v>0</v>
      </c>
      <c r="J485" s="219">
        <f ca="1">IFERROR(__xludf.DUMMYFUNCTION("IMPORTRANGE(""https://docs.google.com/spreadsheets/d/1SX6NBoVAgQJ6U1MVXOaj8PK2l7WJ3RER9xtqwdhxkhw/edit?usp=sharing"",""กาญจนบุรี!J380"")"),0)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IFERROR(__xludf.DUMMYFUNCTION("IMPORTRANGE(""https://docs.google.com/spreadsheets/d/1SX6NBoVAgQJ6U1MVXOaj8PK2l7WJ3RER9xtqwdhxkhw/edit?usp=sharing"",""กาญจนบุรี!I381"")"),0)</f>
        <v>0</v>
      </c>
      <c r="J486" s="219">
        <f ca="1">IFERROR(__xludf.DUMMYFUNCTION("IMPORTRANGE(""https://docs.google.com/spreadsheets/d/1SX6NBoVAgQJ6U1MVXOaj8PK2l7WJ3RER9xtqwdhxkhw/edit?usp=sharing"",""กาญจนบุรี!J381"")"),0)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IFERROR(__xludf.DUMMYFUNCTION("IMPORTRANGE(""https://docs.google.com/spreadsheets/d/1SX6NBoVAgQJ6U1MVXOaj8PK2l7WJ3RER9xtqwdhxkhw/edit?usp=sharing"",""กาญจนบุรี!I382"")"),0)</f>
        <v>0</v>
      </c>
      <c r="J487" s="428">
        <f ca="1">IFERROR(__xludf.DUMMYFUNCTION("IMPORTRANGE(""https://docs.google.com/spreadsheets/d/1SX6NBoVAgQJ6U1MVXOaj8PK2l7WJ3RER9xtqwdhxkhw/edit?usp=sharing"",""กาญจนบุรี!J382"")"),0)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IFERROR(__xludf.DUMMYFUNCTION("IMPORTRANGE(""https://docs.google.com/spreadsheets/d/1SX6NBoVAgQJ6U1MVXOaj8PK2l7WJ3RER9xtqwdhxkhw/edit?usp=sharing"",""กาญจนบุรี!I383"")"),0)</f>
        <v>0</v>
      </c>
      <c r="J488" s="428">
        <f ca="1">IFERROR(__xludf.DUMMYFUNCTION("IMPORTRANGE(""https://docs.google.com/spreadsheets/d/1SX6NBoVAgQJ6U1MVXOaj8PK2l7WJ3RER9xtqwdhxkhw/edit?usp=sharing"",""กาญจนบุรี!J383"")"),0)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IFERROR(__xludf.DUMMYFUNCTION("IMPORTRANGE(""https://docs.google.com/spreadsheets/d/1SX6NBoVAgQJ6U1MVXOaj8PK2l7WJ3RER9xtqwdhxkhw/edit?usp=sharing"",""กาญจนบุรี!I384"")"),0)</f>
        <v>0</v>
      </c>
      <c r="J489" s="219">
        <f ca="1">IFERROR(__xludf.DUMMYFUNCTION("IMPORTRANGE(""https://docs.google.com/spreadsheets/d/1SX6NBoVAgQJ6U1MVXOaj8PK2l7WJ3RER9xtqwdhxkhw/edit?usp=sharing"",""กาญจนบุรี!J384"")"),0)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IFERROR(__xludf.DUMMYFUNCTION("IMPORTRANGE(""https://docs.google.com/spreadsheets/d/1SX6NBoVAgQJ6U1MVXOaj8PK2l7WJ3RER9xtqwdhxkhw/edit?usp=sharing"",""กาญจนบุรี!I385"")"),0)</f>
        <v>0</v>
      </c>
      <c r="J490" s="219">
        <f ca="1">IFERROR(__xludf.DUMMYFUNCTION("IMPORTRANGE(""https://docs.google.com/spreadsheets/d/1SX6NBoVAgQJ6U1MVXOaj8PK2l7WJ3RER9xtqwdhxkhw/edit?usp=sharing"",""กาญจนบุรี!J385"")"),0)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IFERROR(__xludf.DUMMYFUNCTION("IMPORTRANGE(""https://docs.google.com/spreadsheets/d/1SX6NBoVAgQJ6U1MVXOaj8PK2l7WJ3RER9xtqwdhxkhw/edit?usp=sharing"",""กาญจนบุรี!I386"")"),0)</f>
        <v>0</v>
      </c>
      <c r="J491" s="219">
        <f ca="1">IFERROR(__xludf.DUMMYFUNCTION("IMPORTRANGE(""https://docs.google.com/spreadsheets/d/1SX6NBoVAgQJ6U1MVXOaj8PK2l7WJ3RER9xtqwdhxkhw/edit?usp=sharing"",""กาญจนบุรี!J386"")"),0)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IFERROR(__xludf.DUMMYFUNCTION("IMPORTRANGE(""https://docs.google.com/spreadsheets/d/1SX6NBoVAgQJ6U1MVXOaj8PK2l7WJ3RER9xtqwdhxkhw/edit?usp=sharing"",""กาญจนบุรี!I387"")"),0)</f>
        <v>0</v>
      </c>
      <c r="J492" s="219">
        <f ca="1">IFERROR(__xludf.DUMMYFUNCTION("IMPORTRANGE(""https://docs.google.com/spreadsheets/d/1SX6NBoVAgQJ6U1MVXOaj8PK2l7WJ3RER9xtqwdhxkhw/edit?usp=sharing"",""กาญจนบุรี!J387"")"),0)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IFERROR(__xludf.DUMMYFUNCTION("IMPORTRANGE(""https://docs.google.com/spreadsheets/d/1SX6NBoVAgQJ6U1MVXOaj8PK2l7WJ3RER9xtqwdhxkhw/edit?usp=sharing"",""กาญจนบุรี!I388"")"),0)</f>
        <v>0</v>
      </c>
      <c r="J493" s="219">
        <f ca="1">IFERROR(__xludf.DUMMYFUNCTION("IMPORTRANGE(""https://docs.google.com/spreadsheets/d/1SX6NBoVAgQJ6U1MVXOaj8PK2l7WJ3RER9xtqwdhxkhw/edit?usp=sharing"",""กาญจนบุรี!J388"")"),0)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IFERROR(__xludf.DUMMYFUNCTION("IMPORTRANGE(""https://docs.google.com/spreadsheets/d/1SX6NBoVAgQJ6U1MVXOaj8PK2l7WJ3RER9xtqwdhxkhw/edit?usp=sharing"",""กาญจนบุรี!I389"")"),0)</f>
        <v>0</v>
      </c>
      <c r="J494" s="444">
        <f ca="1">IFERROR(__xludf.DUMMYFUNCTION("IMPORTRANGE(""https://docs.google.com/spreadsheets/d/1SX6NBoVAgQJ6U1MVXOaj8PK2l7WJ3RER9xtqwdhxkhw/edit?usp=sharing"",""กาญจนบุรี!J389"")"),0)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IFERROR(__xludf.DUMMYFUNCTION("IMPORTRANGE(""https://docs.google.com/spreadsheets/d/1SX6NBoVAgQJ6U1MVXOaj8PK2l7WJ3RER9xtqwdhxkhw/edit?usp=sharing"",""กาญจนบุรี!I390"")"),0)</f>
        <v>0</v>
      </c>
      <c r="J495" s="444">
        <f ca="1">IFERROR(__xludf.DUMMYFUNCTION("IMPORTRANGE(""https://docs.google.com/spreadsheets/d/1SX6NBoVAgQJ6U1MVXOaj8PK2l7WJ3RER9xtqwdhxkhw/edit?usp=sharing"",""กาญจนบุรี!J390"")"),0)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IFERROR(__xludf.DUMMYFUNCTION("IMPORTRANGE(""https://docs.google.com/spreadsheets/d/1SX6NBoVAgQJ6U1MVXOaj8PK2l7WJ3RER9xtqwdhxkhw/edit?usp=sharing"",""กาญจนบุรี!I391"")"),0)</f>
        <v>0</v>
      </c>
      <c r="J496" s="444">
        <f ca="1">IFERROR(__xludf.DUMMYFUNCTION("IMPORTRANGE(""https://docs.google.com/spreadsheets/d/1SX6NBoVAgQJ6U1MVXOaj8PK2l7WJ3RER9xtqwdhxkhw/edit?usp=sharing"",""กาญจนบุรี!J391"")"),0)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IFERROR(__xludf.DUMMYFUNCTION("IMPORTRANGE(""https://docs.google.com/spreadsheets/d/1SX6NBoVAgQJ6U1MVXOaj8PK2l7WJ3RER9xtqwdhxkhw/edit?usp=sharing"",""กาญจนบุรี!I392"")"),0)</f>
        <v>0</v>
      </c>
      <c r="J497" s="451">
        <f ca="1">IFERROR(__xludf.DUMMYFUNCTION("IMPORTRANGE(""https://docs.google.com/spreadsheets/d/1SX6NBoVAgQJ6U1MVXOaj8PK2l7WJ3RER9xtqwdhxkhw/edit?usp=sharing"",""กาญจนบุรี!J392"")"),0)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IFERROR(__xludf.DUMMYFUNCTION("IMPORTRANGE(""https://docs.google.com/spreadsheets/d/1SX6NBoVAgQJ6U1MVXOaj8PK2l7WJ3RER9xtqwdhxkhw/edit?usp=sharing"",""กาญจนบุรี!I393"")"),0)</f>
        <v>0</v>
      </c>
      <c r="J498" s="428">
        <f ca="1">IFERROR(__xludf.DUMMYFUNCTION("IMPORTRANGE(""https://docs.google.com/spreadsheets/d/1SX6NBoVAgQJ6U1MVXOaj8PK2l7WJ3RER9xtqwdhxkhw/edit?usp=sharing"",""กาญจนบุรี!J393"")"),0)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IFERROR(__xludf.DUMMYFUNCTION("IMPORTRANGE(""https://docs.google.com/spreadsheets/d/1SX6NBoVAgQJ6U1MVXOaj8PK2l7WJ3RER9xtqwdhxkhw/edit?usp=sharing"",""กาญจนบุรี!I394"")"),0)</f>
        <v>0</v>
      </c>
      <c r="J499" s="428">
        <f ca="1">IFERROR(__xludf.DUMMYFUNCTION("IMPORTRANGE(""https://docs.google.com/spreadsheets/d/1SX6NBoVAgQJ6U1MVXOaj8PK2l7WJ3RER9xtqwdhxkhw/edit?usp=sharing"",""กาญจนบุรี!J394"")"),0)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IFERROR(__xludf.DUMMYFUNCTION("IMPORTRANGE(""https://docs.google.com/spreadsheets/d/1SX6NBoVAgQJ6U1MVXOaj8PK2l7WJ3RER9xtqwdhxkhw/edit?usp=sharing"",""กาญจนบุรี!I395"")"),0)</f>
        <v>0</v>
      </c>
      <c r="J500" s="194">
        <f ca="1">IFERROR(__xludf.DUMMYFUNCTION("IMPORTRANGE(""https://docs.google.com/spreadsheets/d/1SX6NBoVAgQJ6U1MVXOaj8PK2l7WJ3RER9xtqwdhxkhw/edit?usp=sharing"",""กาญจนบุรี!J395"")"),0)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IFERROR(__xludf.DUMMYFUNCTION("IMPORTRANGE(""https://docs.google.com/spreadsheets/d/1SX6NBoVAgQJ6U1MVXOaj8PK2l7WJ3RER9xtqwdhxkhw/edit?usp=sharing"",""กาญจนบุรี!I396"")"),0)</f>
        <v>0</v>
      </c>
      <c r="J501" s="194">
        <f ca="1">IFERROR(__xludf.DUMMYFUNCTION("IMPORTRANGE(""https://docs.google.com/spreadsheets/d/1SX6NBoVAgQJ6U1MVXOaj8PK2l7WJ3RER9xtqwdhxkhw/edit?usp=sharing"",""กาญจนบุรี!J396"")"),0)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IFERROR(__xludf.DUMMYFUNCTION("IMPORTRANGE(""https://docs.google.com/spreadsheets/d/1SX6NBoVAgQJ6U1MVXOaj8PK2l7WJ3RER9xtqwdhxkhw/edit?usp=sharing"",""กาญจนบุรี!I397"")"),0)</f>
        <v>0</v>
      </c>
      <c r="J502" s="219">
        <f ca="1">IFERROR(__xludf.DUMMYFUNCTION("IMPORTRANGE(""https://docs.google.com/spreadsheets/d/1SX6NBoVAgQJ6U1MVXOaj8PK2l7WJ3RER9xtqwdhxkhw/edit?usp=sharing"",""กาญจนบุรี!J397"")"),0)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IFERROR(__xludf.DUMMYFUNCTION("IMPORTRANGE(""https://docs.google.com/spreadsheets/d/1SX6NBoVAgQJ6U1MVXOaj8PK2l7WJ3RER9xtqwdhxkhw/edit?usp=sharing"",""กาญจนบุรี!I398"")"),0)</f>
        <v>0</v>
      </c>
      <c r="J503" s="219">
        <f ca="1">IFERROR(__xludf.DUMMYFUNCTION("IMPORTRANGE(""https://docs.google.com/spreadsheets/d/1SX6NBoVAgQJ6U1MVXOaj8PK2l7WJ3RER9xtqwdhxkhw/edit?usp=sharing"",""กาญจนบุรี!J398"")"),0)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IFERROR(__xludf.DUMMYFUNCTION("IMPORTRANGE(""https://docs.google.com/spreadsheets/d/1SX6NBoVAgQJ6U1MVXOaj8PK2l7WJ3RER9xtqwdhxkhw/edit?usp=sharing"",""กาญจนบุรี!I399"")"),0)</f>
        <v>0</v>
      </c>
      <c r="J504" s="219">
        <f ca="1">IFERROR(__xludf.DUMMYFUNCTION("IMPORTRANGE(""https://docs.google.com/spreadsheets/d/1SX6NBoVAgQJ6U1MVXOaj8PK2l7WJ3RER9xtqwdhxkhw/edit?usp=sharing"",""กาญจนบุรี!J399"")"),0)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IFERROR(__xludf.DUMMYFUNCTION("IMPORTRANGE(""https://docs.google.com/spreadsheets/d/1SX6NBoVAgQJ6U1MVXOaj8PK2l7WJ3RER9xtqwdhxkhw/edit?usp=sharing"",""กาญจนบุรี!I400"")"),0)</f>
        <v>0</v>
      </c>
      <c r="J505" s="219">
        <f ca="1">IFERROR(__xludf.DUMMYFUNCTION("IMPORTRANGE(""https://docs.google.com/spreadsheets/d/1SX6NBoVAgQJ6U1MVXOaj8PK2l7WJ3RER9xtqwdhxkhw/edit?usp=sharing"",""กาญจนบุรี!J400"")"),0)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IFERROR(__xludf.DUMMYFUNCTION("IMPORTRANGE(""https://docs.google.com/spreadsheets/d/1SX6NBoVAgQJ6U1MVXOaj8PK2l7WJ3RER9xtqwdhxkhw/edit?usp=sharing"",""กาญจนบุรี!I401"")"),0)</f>
        <v>0</v>
      </c>
      <c r="J506" s="219">
        <f ca="1">IFERROR(__xludf.DUMMYFUNCTION("IMPORTRANGE(""https://docs.google.com/spreadsheets/d/1SX6NBoVAgQJ6U1MVXOaj8PK2l7WJ3RER9xtqwdhxkhw/edit?usp=sharing"",""กาญจนบุรี!J401"")"),0)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IFERROR(__xludf.DUMMYFUNCTION("IMPORTRANGE(""https://docs.google.com/spreadsheets/d/1SX6NBoVAgQJ6U1MVXOaj8PK2l7WJ3RER9xtqwdhxkhw/edit?usp=sharing"",""กาญจนบุรี!I402"")"),0)</f>
        <v>0</v>
      </c>
      <c r="J507" s="219">
        <f ca="1">IFERROR(__xludf.DUMMYFUNCTION("IMPORTRANGE(""https://docs.google.com/spreadsheets/d/1SX6NBoVAgQJ6U1MVXOaj8PK2l7WJ3RER9xtqwdhxkhw/edit?usp=sharing"",""กาญจนบุรี!J402"")"),0)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IFERROR(__xludf.DUMMYFUNCTION("IMPORTRANGE(""https://docs.google.com/spreadsheets/d/1SX6NBoVAgQJ6U1MVXOaj8PK2l7WJ3RER9xtqwdhxkhw/edit?usp=sharing"",""กาญจนบุรี!I403"")"),0)</f>
        <v>0</v>
      </c>
      <c r="J508" s="194">
        <f ca="1">IFERROR(__xludf.DUMMYFUNCTION("IMPORTRANGE(""https://docs.google.com/spreadsheets/d/1SX6NBoVAgQJ6U1MVXOaj8PK2l7WJ3RER9xtqwdhxkhw/edit?usp=sharing"",""กาญจนบุรี!J403"")"),0)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IFERROR(__xludf.DUMMYFUNCTION("IMPORTRANGE(""https://docs.google.com/spreadsheets/d/1SX6NBoVAgQJ6U1MVXOaj8PK2l7WJ3RER9xtqwdhxkhw/edit?usp=sharing"",""กาญจนบุรี!I404"")"),0)</f>
        <v>0</v>
      </c>
      <c r="J509" s="194">
        <f ca="1">IFERROR(__xludf.DUMMYFUNCTION("IMPORTRANGE(""https://docs.google.com/spreadsheets/d/1SX6NBoVAgQJ6U1MVXOaj8PK2l7WJ3RER9xtqwdhxkhw/edit?usp=sharing"",""กาญจนบุรี!J404"")"),0)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IFERROR(__xludf.DUMMYFUNCTION("IMPORTRANGE(""https://docs.google.com/spreadsheets/d/1SX6NBoVAgQJ6U1MVXOaj8PK2l7WJ3RER9xtqwdhxkhw/edit?usp=sharing"",""กาญจนบุรี!I405"")"),0)</f>
        <v>0</v>
      </c>
      <c r="J510" s="219">
        <f ca="1">IFERROR(__xludf.DUMMYFUNCTION("IMPORTRANGE(""https://docs.google.com/spreadsheets/d/1SX6NBoVAgQJ6U1MVXOaj8PK2l7WJ3RER9xtqwdhxkhw/edit?usp=sharing"",""กาญจนบุรี!J405"")"),0)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IFERROR(__xludf.DUMMYFUNCTION("IMPORTRANGE(""https://docs.google.com/spreadsheets/d/1SX6NBoVAgQJ6U1MVXOaj8PK2l7WJ3RER9xtqwdhxkhw/edit?usp=sharing"",""กาญจนบุรี!I406"")"),0)</f>
        <v>0</v>
      </c>
      <c r="J511" s="219">
        <f ca="1">IFERROR(__xludf.DUMMYFUNCTION("IMPORTRANGE(""https://docs.google.com/spreadsheets/d/1SX6NBoVAgQJ6U1MVXOaj8PK2l7WJ3RER9xtqwdhxkhw/edit?usp=sharing"",""กาญจนบุรี!J406"")"),0)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IFERROR(__xludf.DUMMYFUNCTION("IMPORTRANGE(""https://docs.google.com/spreadsheets/d/1SX6NBoVAgQJ6U1MVXOaj8PK2l7WJ3RER9xtqwdhxkhw/edit?usp=sharing"",""กาญจนบุรี!I407"")"),0)</f>
        <v>0</v>
      </c>
      <c r="J512" s="219">
        <f ca="1">IFERROR(__xludf.DUMMYFUNCTION("IMPORTRANGE(""https://docs.google.com/spreadsheets/d/1SX6NBoVAgQJ6U1MVXOaj8PK2l7WJ3RER9xtqwdhxkhw/edit?usp=sharing"",""กาญจนบุรี!J407"")"),0)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IFERROR(__xludf.DUMMYFUNCTION("IMPORTRANGE(""https://docs.google.com/spreadsheets/d/1SX6NBoVAgQJ6U1MVXOaj8PK2l7WJ3RER9xtqwdhxkhw/edit?usp=sharing"",""กาญจนบุรี!I408"")"),0)</f>
        <v>0</v>
      </c>
      <c r="J513" s="219">
        <f ca="1">IFERROR(__xludf.DUMMYFUNCTION("IMPORTRANGE(""https://docs.google.com/spreadsheets/d/1SX6NBoVAgQJ6U1MVXOaj8PK2l7WJ3RER9xtqwdhxkhw/edit?usp=sharing"",""กาญจนบุรี!J408"")"),0)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IFERROR(__xludf.DUMMYFUNCTION("IMPORTRANGE(""https://docs.google.com/spreadsheets/d/1SX6NBoVAgQJ6U1MVXOaj8PK2l7WJ3RER9xtqwdhxkhw/edit?usp=sharing"",""กาญจนบุรี!I409"")"),0)</f>
        <v>0</v>
      </c>
      <c r="J514" s="219">
        <f ca="1">IFERROR(__xludf.DUMMYFUNCTION("IMPORTRANGE(""https://docs.google.com/spreadsheets/d/1SX6NBoVAgQJ6U1MVXOaj8PK2l7WJ3RER9xtqwdhxkhw/edit?usp=sharing"",""กาญจนบุรี!J409"")"),0)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IFERROR(__xludf.DUMMYFUNCTION("IMPORTRANGE(""https://docs.google.com/spreadsheets/d/1SX6NBoVAgQJ6U1MVXOaj8PK2l7WJ3RER9xtqwdhxkhw/edit?usp=sharing"",""กาญจนบุรี!I410"")"),0)</f>
        <v>0</v>
      </c>
      <c r="J515" s="219">
        <f ca="1">IFERROR(__xludf.DUMMYFUNCTION("IMPORTRANGE(""https://docs.google.com/spreadsheets/d/1SX6NBoVAgQJ6U1MVXOaj8PK2l7WJ3RER9xtqwdhxkhw/edit?usp=sharing"",""กาญจนบุรี!J410"")"),0)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IFERROR(__xludf.DUMMYFUNCTION("IMPORTRANGE(""https://docs.google.com/spreadsheets/d/1SX6NBoVAgQJ6U1MVXOaj8PK2l7WJ3RER9xtqwdhxkhw/edit?usp=sharing"",""กาญจนบุรี!I411"")"),0)</f>
        <v>0</v>
      </c>
      <c r="J516" s="291">
        <f ca="1">IFERROR(__xludf.DUMMYFUNCTION("IMPORTRANGE(""https://docs.google.com/spreadsheets/d/1SX6NBoVAgQJ6U1MVXOaj8PK2l7WJ3RER9xtqwdhxkhw/edit?usp=sharing"",""กาญจนบุรี!J411"")"),0)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IFERROR(__xludf.DUMMYFUNCTION("IMPORTRANGE(""https://docs.google.com/spreadsheets/d/1SX6NBoVAgQJ6U1MVXOaj8PK2l7WJ3RER9xtqwdhxkhw/edit?usp=sharing"",""กาญจนบุรี!I412"")"),0)</f>
        <v>0</v>
      </c>
      <c r="J517" s="304">
        <f ca="1">IFERROR(__xludf.DUMMYFUNCTION("IMPORTRANGE(""https://docs.google.com/spreadsheets/d/1SX6NBoVAgQJ6U1MVXOaj8PK2l7WJ3RER9xtqwdhxkhw/edit?usp=sharing"",""กาญจนบุรี!J412"")"),0)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IFERROR(__xludf.DUMMYFUNCTION("IMPORTRANGE(""https://docs.google.com/spreadsheets/d/1SX6NBoVAgQJ6U1MVXOaj8PK2l7WJ3RER9xtqwdhxkhw/edit?usp=sharing"",""กาญจนบุรี!I413"")"),0)</f>
        <v>0</v>
      </c>
      <c r="J518" s="304">
        <f ca="1">IFERROR(__xludf.DUMMYFUNCTION("IMPORTRANGE(""https://docs.google.com/spreadsheets/d/1SX6NBoVAgQJ6U1MVXOaj8PK2l7WJ3RER9xtqwdhxkhw/edit?usp=sharing"",""กาญจนบุรี!J413"")"),0)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IFERROR(__xludf.DUMMYFUNCTION("IMPORTRANGE(""https://docs.google.com/spreadsheets/d/1SX6NBoVAgQJ6U1MVXOaj8PK2l7WJ3RER9xtqwdhxkhw/edit?usp=sharing"",""กาญจนบุรี!I414"")"),0)</f>
        <v>0</v>
      </c>
      <c r="J519" s="218">
        <f ca="1">IFERROR(__xludf.DUMMYFUNCTION("IMPORTRANGE(""https://docs.google.com/spreadsheets/d/1SX6NBoVAgQJ6U1MVXOaj8PK2l7WJ3RER9xtqwdhxkhw/edit?usp=sharing"",""กาญจนบุรี!J414"")"),0)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IFERROR(__xludf.DUMMYFUNCTION("IMPORTRANGE(""https://docs.google.com/spreadsheets/d/1SX6NBoVAgQJ6U1MVXOaj8PK2l7WJ3RER9xtqwdhxkhw/edit?usp=sharing"",""กาญจนบุรี!I415"")"),0)</f>
        <v>0</v>
      </c>
      <c r="J520" s="218">
        <f ca="1">IFERROR(__xludf.DUMMYFUNCTION("IMPORTRANGE(""https://docs.google.com/spreadsheets/d/1SX6NBoVAgQJ6U1MVXOaj8PK2l7WJ3RER9xtqwdhxkhw/edit?usp=sharing"",""กาญจนบุรี!J415"")"),0)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IFERROR(__xludf.DUMMYFUNCTION("IMPORTRANGE(""https://docs.google.com/spreadsheets/d/1SX6NBoVAgQJ6U1MVXOaj8PK2l7WJ3RER9xtqwdhxkhw/edit?usp=sharing"",""กาญจนบุรี!I416"")"),0)</f>
        <v>0</v>
      </c>
      <c r="J521" s="218">
        <f ca="1">IFERROR(__xludf.DUMMYFUNCTION("IMPORTRANGE(""https://docs.google.com/spreadsheets/d/1SX6NBoVAgQJ6U1MVXOaj8PK2l7WJ3RER9xtqwdhxkhw/edit?usp=sharing"",""กาญจนบุรี!J416"")"),0)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IFERROR(__xludf.DUMMYFUNCTION("IMPORTRANGE(""https://docs.google.com/spreadsheets/d/1SX6NBoVAgQJ6U1MVXOaj8PK2l7WJ3RER9xtqwdhxkhw/edit?usp=sharing"",""กาญจนบุรี!I417"")"),0)</f>
        <v>0</v>
      </c>
      <c r="J522" s="218">
        <f ca="1">IFERROR(__xludf.DUMMYFUNCTION("IMPORTRANGE(""https://docs.google.com/spreadsheets/d/1SX6NBoVAgQJ6U1MVXOaj8PK2l7WJ3RER9xtqwdhxkhw/edit?usp=sharing"",""กาญจนบุรี!J417"")"),0)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IFERROR(__xludf.DUMMYFUNCTION("IMPORTRANGE(""https://docs.google.com/spreadsheets/d/1SX6NBoVAgQJ6U1MVXOaj8PK2l7WJ3RER9xtqwdhxkhw/edit?usp=sharing"",""กาญจนบุรี!I418"")"),0)</f>
        <v>0</v>
      </c>
      <c r="J523" s="218">
        <f ca="1">IFERROR(__xludf.DUMMYFUNCTION("IMPORTRANGE(""https://docs.google.com/spreadsheets/d/1SX6NBoVAgQJ6U1MVXOaj8PK2l7WJ3RER9xtqwdhxkhw/edit?usp=sharing"",""กาญจนบุรี!J418"")"),0)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IFERROR(__xludf.DUMMYFUNCTION("IMPORTRANGE(""https://docs.google.com/spreadsheets/d/1SX6NBoVAgQJ6U1MVXOaj8PK2l7WJ3RER9xtqwdhxkhw/edit?usp=sharing"",""กาญจนบุรี!I419"")"),0)</f>
        <v>0</v>
      </c>
      <c r="J524" s="218">
        <f ca="1">IFERROR(__xludf.DUMMYFUNCTION("IMPORTRANGE(""https://docs.google.com/spreadsheets/d/1SX6NBoVAgQJ6U1MVXOaj8PK2l7WJ3RER9xtqwdhxkhw/edit?usp=sharing"",""กาญจนบุรี!J419"")"),0)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IFERROR(__xludf.DUMMYFUNCTION("IMPORTRANGE(""https://docs.google.com/spreadsheets/d/1SX6NBoVAgQJ6U1MVXOaj8PK2l7WJ3RER9xtqwdhxkhw/edit?usp=sharing"",""กาญจนบุรี!I420"")"),0)</f>
        <v>0</v>
      </c>
      <c r="J525" s="304">
        <f ca="1">IFERROR(__xludf.DUMMYFUNCTION("IMPORTRANGE(""https://docs.google.com/spreadsheets/d/1SX6NBoVAgQJ6U1MVXOaj8PK2l7WJ3RER9xtqwdhxkhw/edit?usp=sharing"",""กาญจนบุรี!J420"")"),0)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IFERROR(__xludf.DUMMYFUNCTION("IMPORTRANGE(""https://docs.google.com/spreadsheets/d/1SX6NBoVAgQJ6U1MVXOaj8PK2l7WJ3RER9xtqwdhxkhw/edit?usp=sharing"",""กาญจนบุรี!I421"")"),0)</f>
        <v>0</v>
      </c>
      <c r="J526" s="304">
        <f ca="1">IFERROR(__xludf.DUMMYFUNCTION("IMPORTRANGE(""https://docs.google.com/spreadsheets/d/1SX6NBoVAgQJ6U1MVXOaj8PK2l7WJ3RER9xtqwdhxkhw/edit?usp=sharing"",""กาญจนบุรี!J421"")"),0)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IFERROR(__xludf.DUMMYFUNCTION("IMPORTRANGE(""https://docs.google.com/spreadsheets/d/1SX6NBoVAgQJ6U1MVXOaj8PK2l7WJ3RER9xtqwdhxkhw/edit?usp=sharing"",""กาญจนบุรี!I422"")"),0)</f>
        <v>0</v>
      </c>
      <c r="J527" s="219">
        <f ca="1">IFERROR(__xludf.DUMMYFUNCTION("IMPORTRANGE(""https://docs.google.com/spreadsheets/d/1SX6NBoVAgQJ6U1MVXOaj8PK2l7WJ3RER9xtqwdhxkhw/edit?usp=sharing"",""กาญจนบุรี!J422"")"),0)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IFERROR(__xludf.DUMMYFUNCTION("IMPORTRANGE(""https://docs.google.com/spreadsheets/d/1SX6NBoVAgQJ6U1MVXOaj8PK2l7WJ3RER9xtqwdhxkhw/edit?usp=sharing"",""กาญจนบุรี!I423"")"),0)</f>
        <v>0</v>
      </c>
      <c r="J528" s="219">
        <f ca="1">IFERROR(__xludf.DUMMYFUNCTION("IMPORTRANGE(""https://docs.google.com/spreadsheets/d/1SX6NBoVAgQJ6U1MVXOaj8PK2l7WJ3RER9xtqwdhxkhw/edit?usp=sharing"",""กาญจนบุรี!J423"")"),0)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IFERROR(__xludf.DUMMYFUNCTION("IMPORTRANGE(""https://docs.google.com/spreadsheets/d/1SX6NBoVAgQJ6U1MVXOaj8PK2l7WJ3RER9xtqwdhxkhw/edit?usp=sharing"",""กาญจนบุรี!I424"")"),0)</f>
        <v>0</v>
      </c>
      <c r="J529" s="219">
        <f ca="1">IFERROR(__xludf.DUMMYFUNCTION("IMPORTRANGE(""https://docs.google.com/spreadsheets/d/1SX6NBoVAgQJ6U1MVXOaj8PK2l7WJ3RER9xtqwdhxkhw/edit?usp=sharing"",""กาญจนบุรี!J424"")"),0)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IFERROR(__xludf.DUMMYFUNCTION("IMPORTRANGE(""https://docs.google.com/spreadsheets/d/1SX6NBoVAgQJ6U1MVXOaj8PK2l7WJ3RER9xtqwdhxkhw/edit?usp=sharing"",""กาญจนบุรี!I425"")"),0)</f>
        <v>0</v>
      </c>
      <c r="J530" s="219">
        <f ca="1">IFERROR(__xludf.DUMMYFUNCTION("IMPORTRANGE(""https://docs.google.com/spreadsheets/d/1SX6NBoVAgQJ6U1MVXOaj8PK2l7WJ3RER9xtqwdhxkhw/edit?usp=sharing"",""กาญจนบุรี!J425"")"),0)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IFERROR(__xludf.DUMMYFUNCTION("IMPORTRANGE(""https://docs.google.com/spreadsheets/d/1SX6NBoVAgQJ6U1MVXOaj8PK2l7WJ3RER9xtqwdhxkhw/edit?usp=sharing"",""กาญจนบุรี!I426"")"),0)</f>
        <v>0</v>
      </c>
      <c r="J531" s="219">
        <f ca="1">IFERROR(__xludf.DUMMYFUNCTION("IMPORTRANGE(""https://docs.google.com/spreadsheets/d/1SX6NBoVAgQJ6U1MVXOaj8PK2l7WJ3RER9xtqwdhxkhw/edit?usp=sharing"",""กาญจนบุรี!J426"")"),0)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IFERROR(__xludf.DUMMYFUNCTION("IMPORTRANGE(""https://docs.google.com/spreadsheets/d/1SX6NBoVAgQJ6U1MVXOaj8PK2l7WJ3RER9xtqwdhxkhw/edit?usp=sharing"",""กาญจนบุรี!I427"")"),0)</f>
        <v>0</v>
      </c>
      <c r="J532" s="472">
        <f ca="1">IFERROR(__xludf.DUMMYFUNCTION("IMPORTRANGE(""https://docs.google.com/spreadsheets/d/1SX6NBoVAgQJ6U1MVXOaj8PK2l7WJ3RER9xtqwdhxkhw/edit?usp=sharing"",""กาญจนบุรี!J427"")"),0)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IFERROR(__xludf.DUMMYFUNCTION("IMPORTRANGE(""https://docs.google.com/spreadsheets/d/1SX6NBoVAgQJ6U1MVXOaj8PK2l7WJ3RER9xtqwdhxkhw/edit?usp=sharing"",""กาญจนบุรี!I428"")"),28)</f>
        <v>28</v>
      </c>
      <c r="J533" s="420">
        <f ca="1">IFERROR(__xludf.DUMMYFUNCTION("IMPORTRANGE(""https://docs.google.com/spreadsheets/d/1SX6NBoVAgQJ6U1MVXOaj8PK2l7WJ3RER9xtqwdhxkhw/edit?usp=sharing"",""กาญจนบุรี!J428"")"),0)</f>
        <v>0</v>
      </c>
      <c r="K533" s="421">
        <f ca="1">IF(I533&gt;0,J533*100/I533,0)</f>
        <v>0</v>
      </c>
      <c r="L533" s="422">
        <f ca="1">IFERROR(__xludf.DUMMYFUNCTION("IMPORTRANGE(""https://docs.google.com/spreadsheets/d/1SX6NBoVAgQJ6U1MVXOaj8PK2l7WJ3RER9xtqwdhxkhw/edit?usp=sharing"",""กาญจนบุรี!L428"")"),39440)</f>
        <v>39440</v>
      </c>
      <c r="M533" s="422"/>
      <c r="N533" s="422">
        <f ca="1">IFERROR(__xludf.DUMMYFUNCTION("IMPORTRANGE(""https://docs.google.com/spreadsheets/d/1SX6NBoVAgQJ6U1MVXOaj8PK2l7WJ3RER9xtqwdhxkhw/edit?usp=sharing"",""กาญจนบุรี!M428"")"),0)</f>
        <v>0</v>
      </c>
      <c r="O533" s="422">
        <f t="shared" ref="O533:O537" ca="1" si="118">+IF(L533&gt;0,N533*100/L533,0)</f>
        <v>0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IFERROR(__xludf.DUMMYFUNCTION("IMPORTRANGE(""https://docs.google.com/spreadsheets/d/1SX6NBoVAgQJ6U1MVXOaj8PK2l7WJ3RER9xtqwdhxkhw/edit?usp=sharing"",""กาญจนบุรี!L429"")"),0)</f>
        <v>0</v>
      </c>
      <c r="M534" s="196"/>
      <c r="N534" s="198">
        <f ca="1">IFERROR(__xludf.DUMMYFUNCTION("IMPORTRANGE(""https://docs.google.com/spreadsheets/d/1SX6NBoVAgQJ6U1MVXOaj8PK2l7WJ3RER9xtqwdhxkhw/edit?usp=sharing"",""กาญจนบุรี!M429"")"),0)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IFERROR(__xludf.DUMMYFUNCTION("IMPORTRANGE(""https://docs.google.com/spreadsheets/d/1SX6NBoVAgQJ6U1MVXOaj8PK2l7WJ3RER9xtqwdhxkhw/edit?usp=sharing"",""กาญจนบุรี!L430"")"),39440)</f>
        <v>39440</v>
      </c>
      <c r="M535" s="196"/>
      <c r="N535" s="198">
        <f ca="1">IFERROR(__xludf.DUMMYFUNCTION("IMPORTRANGE(""https://docs.google.com/spreadsheets/d/1SX6NBoVAgQJ6U1MVXOaj8PK2l7WJ3RER9xtqwdhxkhw/edit?usp=sharing"",""กาญจนบุรี!M430"")"),0)</f>
        <v>0</v>
      </c>
      <c r="O535" s="198">
        <f t="shared" ca="1" si="118"/>
        <v>0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IFERROR(__xludf.DUMMYFUNCTION("IMPORTRANGE(""https://docs.google.com/spreadsheets/d/1SX6NBoVAgQJ6U1MVXOaj8PK2l7WJ3RER9xtqwdhxkhw/edit?usp=sharing"",""กาญจนบุรี!L431"")"),0)</f>
        <v>0</v>
      </c>
      <c r="M536" s="198"/>
      <c r="N536" s="198">
        <f ca="1">IFERROR(__xludf.DUMMYFUNCTION("IMPORTRANGE(""https://docs.google.com/spreadsheets/d/1SX6NBoVAgQJ6U1MVXOaj8PK2l7WJ3RER9xtqwdhxkhw/edit?usp=sharing"",""กาญจนบุรี!M431"")"),0)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IFERROR(__xludf.DUMMYFUNCTION("IMPORTRANGE(""https://docs.google.com/spreadsheets/d/1SX6NBoVAgQJ6U1MVXOaj8PK2l7WJ3RER9xtqwdhxkhw/edit?usp=sharing"",""กาญจนบุรี!L432"")"),39440)</f>
        <v>39440</v>
      </c>
      <c r="M537" s="198"/>
      <c r="N537" s="198">
        <f ca="1">IFERROR(__xludf.DUMMYFUNCTION("IMPORTRANGE(""https://docs.google.com/spreadsheets/d/1SX6NBoVAgQJ6U1MVXOaj8PK2l7WJ3RER9xtqwdhxkhw/edit?usp=sharing"",""กาญจนบุรี!M432"")"),0)</f>
        <v>0</v>
      </c>
      <c r="O537" s="198">
        <f t="shared" ca="1" si="118"/>
        <v>0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IFERROR(__xludf.DUMMYFUNCTION("IMPORTRANGE(""https://docs.google.com/spreadsheets/d/1SX6NBoVAgQJ6U1MVXOaj8PK2l7WJ3RER9xtqwdhxkhw/edit?usp=sharing"",""กาญจนบุรี!M433"")"),0)</f>
        <v>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IFERROR(__xludf.DUMMYFUNCTION("IMPORTRANGE(""https://docs.google.com/spreadsheets/d/1SX6NBoVAgQJ6U1MVXOaj8PK2l7WJ3RER9xtqwdhxkhw/edit?usp=sharing"",""กาญจนบุรี!M434"")"),0)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IFERROR(__xludf.DUMMYFUNCTION("IMPORTRANGE(""https://docs.google.com/spreadsheets/d/1SX6NBoVAgQJ6U1MVXOaj8PK2l7WJ3RER9xtqwdhxkhw/edit?usp=sharing"",""กาญจนบุรี!M435"")"),0)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IFERROR(__xludf.DUMMYFUNCTION("IMPORTRANGE(""https://docs.google.com/spreadsheets/d/1SX6NBoVAgQJ6U1MVXOaj8PK2l7WJ3RER9xtqwdhxkhw/edit?usp=sharing"",""กาญจนบุรี!M436"")"),0)</f>
        <v>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IFERROR(__xludf.DUMMYFUNCTION("IMPORTRANGE(""https://docs.google.com/spreadsheets/d/1SX6NBoVAgQJ6U1MVXOaj8PK2l7WJ3RER9xtqwdhxkhw/edit?usp=sharing"",""กาญจนบุรี!J438"")"),0)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IFERROR(__xludf.DUMMYFUNCTION("IMPORTRANGE(""https://docs.google.com/spreadsheets/d/1SX6NBoVAgQJ6U1MVXOaj8PK2l7WJ3RER9xtqwdhxkhw/edit?usp=sharing"",""กาญจนบุรี!J439"")"),1)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IFERROR(__xludf.DUMMYFUNCTION("IMPORTRANGE(""https://docs.google.com/spreadsheets/d/1SX6NBoVAgQJ6U1MVXOaj8PK2l7WJ3RER9xtqwdhxkhw/edit?usp=sharing"",""กาญจนบุรี!J440"")"),1)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IFERROR(__xludf.DUMMYFUNCTION("IMPORTRANGE(""https://docs.google.com/spreadsheets/d/1SX6NBoVAgQJ6U1MVXOaj8PK2l7WJ3RER9xtqwdhxkhw/edit?usp=sharing"",""กาญจนบุรี!J441"")"),1)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IFERROR(__xludf.DUMMYFUNCTION("IMPORTRANGE(""https://docs.google.com/spreadsheets/d/1SX6NBoVAgQJ6U1MVXOaj8PK2l7WJ3RER9xtqwdhxkhw/edit?usp=sharing"",""กาญจนบุรี!I442"")"),28)</f>
        <v>28</v>
      </c>
      <c r="J547" s="219">
        <f ca="1">IFERROR(__xludf.DUMMYFUNCTION("IMPORTRANGE(""https://docs.google.com/spreadsheets/d/1SX6NBoVAgQJ6U1MVXOaj8PK2l7WJ3RER9xtqwdhxkhw/edit?usp=sharing"",""กาญจนบุรี!J442"")"),0)</f>
        <v>0</v>
      </c>
      <c r="K547" s="195">
        <f t="shared" ref="K547:K548" ca="1" si="119">IF(I547&gt;0,J547*100/I547,0)</f>
        <v>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IFERROR(__xludf.DUMMYFUNCTION("IMPORTRANGE(""https://docs.google.com/spreadsheets/d/1SX6NBoVAgQJ6U1MVXOaj8PK2l7WJ3RER9xtqwdhxkhw/edit?usp=sharing"",""กาญจนบุรี!J166"")"),0)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IFERROR(__xludf.DUMMYFUNCTION("IMPORTRANGE(""https://docs.google.com/spreadsheets/d/1SX6NBoVAgQJ6U1MVXOaj8PK2l7WJ3RER9xtqwdhxkhw/edit?usp=sharing"",""กาญจนบุรี!J444"")"),0)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IFERROR(__xludf.DUMMYFUNCTION("IMPORTRANGE(""https://docs.google.com/spreadsheets/d/1SX6NBoVAgQJ6U1MVXOaj8PK2l7WJ3RER9xtqwdhxkhw/edit?usp=sharing"",""กาญจนบุรี!J445"")"),0)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IFERROR(__xludf.DUMMYFUNCTION("IMPORTRANGE(""https://docs.google.com/spreadsheets/d/1SX6NBoVAgQJ6U1MVXOaj8PK2l7WJ3RER9xtqwdhxkhw/edit?usp=sharing"",""กาญจนบุรี!I446"")"),3000)</f>
        <v>3000</v>
      </c>
      <c r="J551" s="420">
        <f ca="1">IFERROR(__xludf.DUMMYFUNCTION("IMPORTRANGE(""https://docs.google.com/spreadsheets/d/1SX6NBoVAgQJ6U1MVXOaj8PK2l7WJ3RER9xtqwdhxkhw/edit?usp=sharing"",""กาญจนบุรี!J446"")"),0)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IFERROR(__xludf.DUMMYFUNCTION("IMPORTRANGE(""https://docs.google.com/spreadsheets/d/1SX6NBoVAgQJ6U1MVXOaj8PK2l7WJ3RER9xtqwdhxkhw/edit?usp=sharing"",""กาญจนบุรี!L446"")"),198000)</f>
        <v>198000</v>
      </c>
      <c r="M551" s="422"/>
      <c r="N551" s="422">
        <f ca="1">IFERROR(__xludf.DUMMYFUNCTION("IMPORTRANGE(""https://docs.google.com/spreadsheets/d/1SX6NBoVAgQJ6U1MVXOaj8PK2l7WJ3RER9xtqwdhxkhw/edit?usp=sharing"",""กาญจนบุรี!M446"")"),10770)</f>
        <v>10770</v>
      </c>
      <c r="O551" s="422">
        <f t="shared" ref="O551:O555" ca="1" si="120">+IF(L551&gt;0,N551*100/L551,0)</f>
        <v>5.4393939393939394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IFERROR(__xludf.DUMMYFUNCTION("IMPORTRANGE(""https://docs.google.com/spreadsheets/d/1SX6NBoVAgQJ6U1MVXOaj8PK2l7WJ3RER9xtqwdhxkhw/edit?usp=sharing"",""กาญจนบุรี!L447"")"),0)</f>
        <v>0</v>
      </c>
      <c r="M552" s="196"/>
      <c r="N552" s="198">
        <f ca="1">IFERROR(__xludf.DUMMYFUNCTION("IMPORTRANGE(""https://docs.google.com/spreadsheets/d/1SX6NBoVAgQJ6U1MVXOaj8PK2l7WJ3RER9xtqwdhxkhw/edit?usp=sharing"",""กาญจนบุรี!M447"")"),0)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IFERROR(__xludf.DUMMYFUNCTION("IMPORTRANGE(""https://docs.google.com/spreadsheets/d/1SX6NBoVAgQJ6U1MVXOaj8PK2l7WJ3RER9xtqwdhxkhw/edit?usp=sharing"",""กาญจนบุรี!L448"")"),198000)</f>
        <v>198000</v>
      </c>
      <c r="M553" s="196"/>
      <c r="N553" s="198">
        <f ca="1">IFERROR(__xludf.DUMMYFUNCTION("IMPORTRANGE(""https://docs.google.com/spreadsheets/d/1SX6NBoVAgQJ6U1MVXOaj8PK2l7WJ3RER9xtqwdhxkhw/edit?usp=sharing"",""กาญจนบุรี!M448"")"),10770)</f>
        <v>10770</v>
      </c>
      <c r="O553" s="198">
        <f t="shared" ca="1" si="120"/>
        <v>5.4393939393939394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IFERROR(__xludf.DUMMYFUNCTION("IMPORTRANGE(""https://docs.google.com/spreadsheets/d/1SX6NBoVAgQJ6U1MVXOaj8PK2l7WJ3RER9xtqwdhxkhw/edit?usp=sharing"",""กาญจนบุรี!L449"")"),0)</f>
        <v>0</v>
      </c>
      <c r="M554" s="198"/>
      <c r="N554" s="198">
        <f ca="1">IFERROR(__xludf.DUMMYFUNCTION("IMPORTRANGE(""https://docs.google.com/spreadsheets/d/1SX6NBoVAgQJ6U1MVXOaj8PK2l7WJ3RER9xtqwdhxkhw/edit?usp=sharing"",""กาญจนบุรี!M449"")"),0)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IFERROR(__xludf.DUMMYFUNCTION("IMPORTRANGE(""https://docs.google.com/spreadsheets/d/1SX6NBoVAgQJ6U1MVXOaj8PK2l7WJ3RER9xtqwdhxkhw/edit?usp=sharing"",""กาญจนบุรี!L450"")"),198000)</f>
        <v>198000</v>
      </c>
      <c r="M555" s="198"/>
      <c r="N555" s="198">
        <f ca="1">IFERROR(__xludf.DUMMYFUNCTION("IMPORTRANGE(""https://docs.google.com/spreadsheets/d/1SX6NBoVAgQJ6U1MVXOaj8PK2l7WJ3RER9xtqwdhxkhw/edit?usp=sharing"",""กาญจนบุรี!M450"")"),10770)</f>
        <v>10770</v>
      </c>
      <c r="O555" s="198">
        <f t="shared" ca="1" si="120"/>
        <v>5.4393939393939394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IFERROR(__xludf.DUMMYFUNCTION("IMPORTRANGE(""https://docs.google.com/spreadsheets/d/1SX6NBoVAgQJ6U1MVXOaj8PK2l7WJ3RER9xtqwdhxkhw/edit?usp=sharing"",""กาญจนบุรี!M451"")"),0)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IFERROR(__xludf.DUMMYFUNCTION("IMPORTRANGE(""https://docs.google.com/spreadsheets/d/1SX6NBoVAgQJ6U1MVXOaj8PK2l7WJ3RER9xtqwdhxkhw/edit?usp=sharing"",""กาญจนบุรี!M452"")"),0)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IFERROR(__xludf.DUMMYFUNCTION("IMPORTRANGE(""https://docs.google.com/spreadsheets/d/1SX6NBoVAgQJ6U1MVXOaj8PK2l7WJ3RER9xtqwdhxkhw/edit?usp=sharing"",""กาญจนบุรี!M453"")"),0)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IFERROR(__xludf.DUMMYFUNCTION("IMPORTRANGE(""https://docs.google.com/spreadsheets/d/1SX6NBoVAgQJ6U1MVXOaj8PK2l7WJ3RER9xtqwdhxkhw/edit?usp=sharing"",""กาญจนบุรี!M454"")"),10770)</f>
        <v>10770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IFERROR(__xludf.DUMMYFUNCTION("IMPORTRANGE(""https://docs.google.com/spreadsheets/d/1SX6NBoVAgQJ6U1MVXOaj8PK2l7WJ3RER9xtqwdhxkhw/edit?usp=sharing"",""กาญจนบุรี!I455"")"),3000)</f>
        <v>3000</v>
      </c>
      <c r="J560" s="194">
        <f ca="1">IFERROR(__xludf.DUMMYFUNCTION("IMPORTRANGE(""https://docs.google.com/spreadsheets/d/1SX6NBoVAgQJ6U1MVXOaj8PK2l7WJ3RER9xtqwdhxkhw/edit?usp=sharing"",""กาญจนบุรี!J455"")"),0)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IFERROR(__xludf.DUMMYFUNCTION("IMPORTRANGE(""https://docs.google.com/spreadsheets/d/1SX6NBoVAgQJ6U1MVXOaj8PK2l7WJ3RER9xtqwdhxkhw/edit?usp=sharing"",""กาญจนบุรี!I456"")"),0)</f>
        <v>0</v>
      </c>
      <c r="J561" s="218">
        <f ca="1">IFERROR(__xludf.DUMMYFUNCTION("IMPORTRANGE(""https://docs.google.com/spreadsheets/d/1SX6NBoVAgQJ6U1MVXOaj8PK2l7WJ3RER9xtqwdhxkhw/edit?usp=sharing"",""กาญจนบุรี!J456"")"),0)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IFERROR(__xludf.DUMMYFUNCTION("IMPORTRANGE(""https://docs.google.com/spreadsheets/d/1SX6NBoVAgQJ6U1MVXOaj8PK2l7WJ3RER9xtqwdhxkhw/edit?usp=sharing"",""กาญจนบุรี!I457"")"),"")</f>
        <v/>
      </c>
      <c r="J562" s="218" t="str">
        <f ca="1">IFERROR(__xludf.DUMMYFUNCTION("IMPORTRANGE(""https://docs.google.com/spreadsheets/d/1SX6NBoVAgQJ6U1MVXOaj8PK2l7WJ3RER9xtqwdhxkhw/edit?usp=sharing"",""กาญจนบุรี!J457"")"),"")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IFERROR(__xludf.DUMMYFUNCTION("IMPORTRANGE(""https://docs.google.com/spreadsheets/d/1SX6NBoVAgQJ6U1MVXOaj8PK2l7WJ3RER9xtqwdhxkhw/edit?usp=sharing"",""กาญจนบุรี!I458"")"),"")</f>
        <v/>
      </c>
      <c r="J563" s="218" t="str">
        <f ca="1">IFERROR(__xludf.DUMMYFUNCTION("IMPORTRANGE(""https://docs.google.com/spreadsheets/d/1SX6NBoVAgQJ6U1MVXOaj8PK2l7WJ3RER9xtqwdhxkhw/edit?usp=sharing"",""กาญจนบุรี!J458"")"),"")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IFERROR(__xludf.DUMMYFUNCTION("IMPORTRANGE(""https://docs.google.com/spreadsheets/d/1SX6NBoVAgQJ6U1MVXOaj8PK2l7WJ3RER9xtqwdhxkhw/edit?usp=sharing"",""กาญจนบุรี!I459"")"),1900)</f>
        <v>1900</v>
      </c>
      <c r="J564" s="387">
        <f ca="1">IFERROR(__xludf.DUMMYFUNCTION("IMPORTRANGE(""https://docs.google.com/spreadsheets/d/1SX6NBoVAgQJ6U1MVXOaj8PK2l7WJ3RER9xtqwdhxkhw/edit?usp=sharing"",""กาญจนบุรี!J459"")"),530)</f>
        <v>530</v>
      </c>
      <c r="K564" s="388">
        <f t="shared" ca="1" si="121"/>
        <v>27.894736842105264</v>
      </c>
      <c r="L564" s="389">
        <f ca="1">IFERROR(__xludf.DUMMYFUNCTION("IMPORTRANGE(""https://docs.google.com/spreadsheets/d/1SX6NBoVAgQJ6U1MVXOaj8PK2l7WJ3RER9xtqwdhxkhw/edit?usp=sharing"",""กาญจนบุรี!L459"")"),138000)</f>
        <v>138000</v>
      </c>
      <c r="M564" s="389"/>
      <c r="N564" s="389">
        <f ca="1">IFERROR(__xludf.DUMMYFUNCTION("IMPORTRANGE(""https://docs.google.com/spreadsheets/d/1SX6NBoVAgQJ6U1MVXOaj8PK2l7WJ3RER9xtqwdhxkhw/edit?usp=sharing"",""กาญจนบุรี!M459"")"),20909)</f>
        <v>20909</v>
      </c>
      <c r="O564" s="389">
        <f t="shared" ref="O564:O568" ca="1" si="122">+IF(L564&gt;0,N564*100/L564,0)</f>
        <v>15.151449275362319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IFERROR(__xludf.DUMMYFUNCTION("IMPORTRANGE(""https://docs.google.com/spreadsheets/d/1SX6NBoVAgQJ6U1MVXOaj8PK2l7WJ3RER9xtqwdhxkhw/edit?usp=sharing"",""กาญจนบุรี!L460"")"),0)</f>
        <v>0</v>
      </c>
      <c r="M565" s="196"/>
      <c r="N565" s="198">
        <f ca="1">IFERROR(__xludf.DUMMYFUNCTION("IMPORTRANGE(""https://docs.google.com/spreadsheets/d/1SX6NBoVAgQJ6U1MVXOaj8PK2l7WJ3RER9xtqwdhxkhw/edit?usp=sharing"",""กาญจนบุรี!M460"")"),0)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IFERROR(__xludf.DUMMYFUNCTION("IMPORTRANGE(""https://docs.google.com/spreadsheets/d/1SX6NBoVAgQJ6U1MVXOaj8PK2l7WJ3RER9xtqwdhxkhw/edit?usp=sharing"",""กาญจนบุรี!L461"")"),138000)</f>
        <v>138000</v>
      </c>
      <c r="M566" s="196"/>
      <c r="N566" s="198">
        <f ca="1">IFERROR(__xludf.DUMMYFUNCTION("IMPORTRANGE(""https://docs.google.com/spreadsheets/d/1SX6NBoVAgQJ6U1MVXOaj8PK2l7WJ3RER9xtqwdhxkhw/edit?usp=sharing"",""กาญจนบุรี!M461"")"),20909)</f>
        <v>20909</v>
      </c>
      <c r="O566" s="198">
        <f t="shared" ca="1" si="122"/>
        <v>15.151449275362319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IFERROR(__xludf.DUMMYFUNCTION("IMPORTRANGE(""https://docs.google.com/spreadsheets/d/1SX6NBoVAgQJ6U1MVXOaj8PK2l7WJ3RER9xtqwdhxkhw/edit?usp=sharing"",""กาญจนบุรี!L462"")"),0)</f>
        <v>0</v>
      </c>
      <c r="M567" s="198"/>
      <c r="N567" s="198">
        <f ca="1">IFERROR(__xludf.DUMMYFUNCTION("IMPORTRANGE(""https://docs.google.com/spreadsheets/d/1SX6NBoVAgQJ6U1MVXOaj8PK2l7WJ3RER9xtqwdhxkhw/edit?usp=sharing"",""กาญจนบุรี!M462"")"),0)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IFERROR(__xludf.DUMMYFUNCTION("IMPORTRANGE(""https://docs.google.com/spreadsheets/d/1SX6NBoVAgQJ6U1MVXOaj8PK2l7WJ3RER9xtqwdhxkhw/edit?usp=sharing"",""กาญจนบุรี!L463"")"),138000)</f>
        <v>138000</v>
      </c>
      <c r="M568" s="198"/>
      <c r="N568" s="198">
        <f ca="1">IFERROR(__xludf.DUMMYFUNCTION("IMPORTRANGE(""https://docs.google.com/spreadsheets/d/1SX6NBoVAgQJ6U1MVXOaj8PK2l7WJ3RER9xtqwdhxkhw/edit?usp=sharing"",""กาญจนบุรี!M463"")"),20909)</f>
        <v>20909</v>
      </c>
      <c r="O568" s="198">
        <f t="shared" ca="1" si="122"/>
        <v>15.151449275362319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IFERROR(__xludf.DUMMYFUNCTION("IMPORTRANGE(""https://docs.google.com/spreadsheets/d/1SX6NBoVAgQJ6U1MVXOaj8PK2l7WJ3RER9xtqwdhxkhw/edit?usp=sharing"",""กาญจนบุรี!M464"")"),0)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IFERROR(__xludf.DUMMYFUNCTION("IMPORTRANGE(""https://docs.google.com/spreadsheets/d/1SX6NBoVAgQJ6U1MVXOaj8PK2l7WJ3RER9xtqwdhxkhw/edit?usp=sharing"",""กาญจนบุรี!M465"")"),0)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IFERROR(__xludf.DUMMYFUNCTION("IMPORTRANGE(""https://docs.google.com/spreadsheets/d/1SX6NBoVAgQJ6U1MVXOaj8PK2l7WJ3RER9xtqwdhxkhw/edit?usp=sharing"",""กาญจนบุรี!M466"")"),20909)</f>
        <v>20909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IFERROR(__xludf.DUMMYFUNCTION("IMPORTRANGE(""https://docs.google.com/spreadsheets/d/1SX6NBoVAgQJ6U1MVXOaj8PK2l7WJ3RER9xtqwdhxkhw/edit?usp=sharing"",""กาญจนบุรี!M467"")"),0)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IFERROR(__xludf.DUMMYFUNCTION("IMPORTRANGE(""https://docs.google.com/spreadsheets/d/1SX6NBoVAgQJ6U1MVXOaj8PK2l7WJ3RER9xtqwdhxkhw/edit?usp=sharing"",""กาญจนบุรี!I468"")"),1900)</f>
        <v>1900</v>
      </c>
      <c r="J573" s="428">
        <f ca="1">IFERROR(__xludf.DUMMYFUNCTION("IMPORTRANGE(""https://docs.google.com/spreadsheets/d/1SX6NBoVAgQJ6U1MVXOaj8PK2l7WJ3RER9xtqwdhxkhw/edit?usp=sharing"",""กาญจนบุรี!J468"")"),530)</f>
        <v>530</v>
      </c>
      <c r="K573" s="231">
        <f ca="1">IF(I573&gt;0,J573*100/I573,0)</f>
        <v>27.894736842105264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IFERROR(__xludf.DUMMYFUNCTION("IMPORTRANGE(""https://docs.google.com/spreadsheets/d/1SX6NBoVAgQJ6U1MVXOaj8PK2l7WJ3RER9xtqwdhxkhw/edit?usp=sharing"",""กาญจนบุรี!I470"")"),0)</f>
        <v>0</v>
      </c>
      <c r="J575" s="219">
        <f ca="1">IFERROR(__xludf.DUMMYFUNCTION("IMPORTRANGE(""https://docs.google.com/spreadsheets/d/1SX6NBoVAgQJ6U1MVXOaj8PK2l7WJ3RER9xtqwdhxkhw/edit?usp=sharing"",""กาญจนบุรี!J470"")"),0)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IFERROR(__xludf.DUMMYFUNCTION("IMPORTRANGE(""https://docs.google.com/spreadsheets/d/1SX6NBoVAgQJ6U1MVXOaj8PK2l7WJ3RER9xtqwdhxkhw/edit?usp=sharing"",""กาญจนบุรี!I471"")"),0)</f>
        <v>0</v>
      </c>
      <c r="J576" s="219">
        <f ca="1">IFERROR(__xludf.DUMMYFUNCTION("IMPORTRANGE(""https://docs.google.com/spreadsheets/d/1SX6NBoVAgQJ6U1MVXOaj8PK2l7WJ3RER9xtqwdhxkhw/edit?usp=sharing"",""กาญจนบุรี!J471"")"),0)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IFERROR(__xludf.DUMMYFUNCTION("IMPORTRANGE(""https://docs.google.com/spreadsheets/d/1SX6NBoVAgQJ6U1MVXOaj8PK2l7WJ3RER9xtqwdhxkhw/edit?usp=sharing"",""กาญจนบุรี!I472"")"),0)</f>
        <v>0</v>
      </c>
      <c r="J577" s="219">
        <f ca="1">IFERROR(__xludf.DUMMYFUNCTION("IMPORTRANGE(""https://docs.google.com/spreadsheets/d/1SX6NBoVAgQJ6U1MVXOaj8PK2l7WJ3RER9xtqwdhxkhw/edit?usp=sharing"",""กาญจนบุรี!J472"")"),530)</f>
        <v>530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IFERROR(__xludf.DUMMYFUNCTION("IMPORTRANGE(""https://docs.google.com/spreadsheets/d/1SX6NBoVAgQJ6U1MVXOaj8PK2l7WJ3RER9xtqwdhxkhw/edit?usp=sharing"",""กาญจนบุรี!I473"")"),0)</f>
        <v>0</v>
      </c>
      <c r="J578" s="219">
        <f ca="1">IFERROR(__xludf.DUMMYFUNCTION("IMPORTRANGE(""https://docs.google.com/spreadsheets/d/1SX6NBoVAgQJ6U1MVXOaj8PK2l7WJ3RER9xtqwdhxkhw/edit?usp=sharing"",""กาญจนบุรี!J473"")"),0)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IFERROR(__xludf.DUMMYFUNCTION("IMPORTRANGE(""https://docs.google.com/spreadsheets/d/1SX6NBoVAgQJ6U1MVXOaj8PK2l7WJ3RER9xtqwdhxkhw/edit?usp=sharing"",""กาญจนบุรี!I474"")"),0)</f>
        <v>0</v>
      </c>
      <c r="J579" s="219">
        <f ca="1">IFERROR(__xludf.DUMMYFUNCTION("IMPORTRANGE(""https://docs.google.com/spreadsheets/d/1SX6NBoVAgQJ6U1MVXOaj8PK2l7WJ3RER9xtqwdhxkhw/edit?usp=sharing"",""กาญจนบุรี!J474"")"),0)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IFERROR(__xludf.DUMMYFUNCTION("IMPORTRANGE(""https://docs.google.com/spreadsheets/d/1SX6NBoVAgQJ6U1MVXOaj8PK2l7WJ3RER9xtqwdhxkhw/edit?usp=sharing"",""กาญจนบุรี!I475"")"),0)</f>
        <v>0</v>
      </c>
      <c r="J580" s="387">
        <f ca="1">IFERROR(__xludf.DUMMYFUNCTION("IMPORTRANGE(""https://docs.google.com/spreadsheets/d/1SX6NBoVAgQJ6U1MVXOaj8PK2l7WJ3RER9xtqwdhxkhw/edit?usp=sharing"",""กาญจนบุรี!J475"")"),0)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IFERROR(__xludf.DUMMYFUNCTION("IMPORTRANGE(""https://docs.google.com/spreadsheets/d/1SX6NBoVAgQJ6U1MVXOaj8PK2l7WJ3RER9xtqwdhxkhw/edit?usp=sharing"",""กาญจนบุรี!L475"")"),0)</f>
        <v>0</v>
      </c>
      <c r="M580" s="389"/>
      <c r="N580" s="389">
        <f ca="1">IFERROR(__xludf.DUMMYFUNCTION("IMPORTRANGE(""https://docs.google.com/spreadsheets/d/1SX6NBoVAgQJ6U1MVXOaj8PK2l7WJ3RER9xtqwdhxkhw/edit?usp=sharing"",""กาญจนบุรี!M475"")"),0)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IFERROR(__xludf.DUMMYFUNCTION("IMPORTRANGE(""https://docs.google.com/spreadsheets/d/1SX6NBoVAgQJ6U1MVXOaj8PK2l7WJ3RER9xtqwdhxkhw/edit?usp=sharing"",""กาญจนบุรี!L476"")"),0)</f>
        <v>0</v>
      </c>
      <c r="M581" s="196"/>
      <c r="N581" s="198">
        <f ca="1">IFERROR(__xludf.DUMMYFUNCTION("IMPORTRANGE(""https://docs.google.com/spreadsheets/d/1SX6NBoVAgQJ6U1MVXOaj8PK2l7WJ3RER9xtqwdhxkhw/edit?usp=sharing"",""กาญจนบุรี!M476"")"),0)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IFERROR(__xludf.DUMMYFUNCTION("IMPORTRANGE(""https://docs.google.com/spreadsheets/d/1SX6NBoVAgQJ6U1MVXOaj8PK2l7WJ3RER9xtqwdhxkhw/edit?usp=sharing"",""กาญจนบุรี!L477"")"),0)</f>
        <v>0</v>
      </c>
      <c r="M582" s="196"/>
      <c r="N582" s="198">
        <f ca="1">IFERROR(__xludf.DUMMYFUNCTION("IMPORTRANGE(""https://docs.google.com/spreadsheets/d/1SX6NBoVAgQJ6U1MVXOaj8PK2l7WJ3RER9xtqwdhxkhw/edit?usp=sharing"",""กาญจนบุรี!M477"")"),0)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IFERROR(__xludf.DUMMYFUNCTION("IMPORTRANGE(""https://docs.google.com/spreadsheets/d/1SX6NBoVAgQJ6U1MVXOaj8PK2l7WJ3RER9xtqwdhxkhw/edit?usp=sharing"",""กาญจนบุรี!L478"")"),0)</f>
        <v>0</v>
      </c>
      <c r="M583" s="198"/>
      <c r="N583" s="198">
        <f ca="1">IFERROR(__xludf.DUMMYFUNCTION("IMPORTRANGE(""https://docs.google.com/spreadsheets/d/1SX6NBoVAgQJ6U1MVXOaj8PK2l7WJ3RER9xtqwdhxkhw/edit?usp=sharing"",""กาญจนบุรี!M478"")"),0)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IFERROR(__xludf.DUMMYFUNCTION("IMPORTRANGE(""https://docs.google.com/spreadsheets/d/1SX6NBoVAgQJ6U1MVXOaj8PK2l7WJ3RER9xtqwdhxkhw/edit?usp=sharing"",""กาญจนบุรี!L479"")"),0)</f>
        <v>0</v>
      </c>
      <c r="M584" s="198"/>
      <c r="N584" s="198">
        <f ca="1">IFERROR(__xludf.DUMMYFUNCTION("IMPORTRANGE(""https://docs.google.com/spreadsheets/d/1SX6NBoVAgQJ6U1MVXOaj8PK2l7WJ3RER9xtqwdhxkhw/edit?usp=sharing"",""กาญจนบุรี!M479"")"),0)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IFERROR(__xludf.DUMMYFUNCTION("IMPORTRANGE(""https://docs.google.com/spreadsheets/d/1SX6NBoVAgQJ6U1MVXOaj8PK2l7WJ3RER9xtqwdhxkhw/edit?usp=sharing"",""กาญจนบุรี!M480"")"),0)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IFERROR(__xludf.DUMMYFUNCTION("IMPORTRANGE(""https://docs.google.com/spreadsheets/d/1SX6NBoVAgQJ6U1MVXOaj8PK2l7WJ3RER9xtqwdhxkhw/edit?usp=sharing"",""กาญจนบุรี!M481"")"),0)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IFERROR(__xludf.DUMMYFUNCTION("IMPORTRANGE(""https://docs.google.com/spreadsheets/d/1SX6NBoVAgQJ6U1MVXOaj8PK2l7WJ3RER9xtqwdhxkhw/edit?usp=sharing"",""กาญจนบุรี!M482"")"),0)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IFERROR(__xludf.DUMMYFUNCTION("IMPORTRANGE(""https://docs.google.com/spreadsheets/d/1SX6NBoVAgQJ6U1MVXOaj8PK2l7WJ3RER9xtqwdhxkhw/edit?usp=sharing"",""กาญจนบุรี!M483"")"),0)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IFERROR(__xludf.DUMMYFUNCTION("IMPORTRANGE(""https://docs.google.com/spreadsheets/d/1SX6NBoVAgQJ6U1MVXOaj8PK2l7WJ3RER9xtqwdhxkhw/edit?usp=sharing"",""กาญจนบุรี!I484"")"),0)</f>
        <v>0</v>
      </c>
      <c r="J589" s="218">
        <f ca="1">IFERROR(__xludf.DUMMYFUNCTION("IMPORTRANGE(""https://docs.google.com/spreadsheets/d/1SX6NBoVAgQJ6U1MVXOaj8PK2l7WJ3RER9xtqwdhxkhw/edit?usp=sharing"",""กาญจนบุรี!J484"")"),0)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IFERROR(__xludf.DUMMYFUNCTION("IMPORTRANGE(""https://docs.google.com/spreadsheets/d/1SX6NBoVAgQJ6U1MVXOaj8PK2l7WJ3RER9xtqwdhxkhw/edit?usp=sharing"",""กาญจนบุรี!I485"")"),0)</f>
        <v>0</v>
      </c>
      <c r="J590" s="218">
        <f ca="1">IFERROR(__xludf.DUMMYFUNCTION("IMPORTRANGE(""https://docs.google.com/spreadsheets/d/1SX6NBoVAgQJ6U1MVXOaj8PK2l7WJ3RER9xtqwdhxkhw/edit?usp=sharing"",""กาญจนบุรี!J485"")"),0)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IFERROR(__xludf.DUMMYFUNCTION("IMPORTRANGE(""https://docs.google.com/spreadsheets/d/1SX6NBoVAgQJ6U1MVXOaj8PK2l7WJ3RER9xtqwdhxkhw/edit?usp=sharing"",""กาญจนบุรี!I486"")"),0)</f>
        <v>0</v>
      </c>
      <c r="J591" s="218">
        <f ca="1">IFERROR(__xludf.DUMMYFUNCTION("IMPORTRANGE(""https://docs.google.com/spreadsheets/d/1SX6NBoVAgQJ6U1MVXOaj8PK2l7WJ3RER9xtqwdhxkhw/edit?usp=sharing"",""กาญจนบุรี!J486"")"),0)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IFERROR(__xludf.DUMMYFUNCTION("IMPORTRANGE(""https://docs.google.com/spreadsheets/d/1SX6NBoVAgQJ6U1MVXOaj8PK2l7WJ3RER9xtqwdhxkhw/edit?usp=sharing"",""กาญจนบุรี!I487"")"),0)</f>
        <v>0</v>
      </c>
      <c r="J592" s="218">
        <f ca="1">IFERROR(__xludf.DUMMYFUNCTION("IMPORTRANGE(""https://docs.google.com/spreadsheets/d/1SX6NBoVAgQJ6U1MVXOaj8PK2l7WJ3RER9xtqwdhxkhw/edit?usp=sharing"",""กาญจนบุรี!J487"")"),0)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IFERROR(__xludf.DUMMYFUNCTION("IMPORTRANGE(""https://docs.google.com/spreadsheets/d/1SX6NBoVAgQJ6U1MVXOaj8PK2l7WJ3RER9xtqwdhxkhw/edit?usp=sharing"",""กาญจนบุรี!I488"")"),0)</f>
        <v>0</v>
      </c>
      <c r="J593" s="218">
        <f ca="1">IFERROR(__xludf.DUMMYFUNCTION("IMPORTRANGE(""https://docs.google.com/spreadsheets/d/1SX6NBoVAgQJ6U1MVXOaj8PK2l7WJ3RER9xtqwdhxkhw/edit?usp=sharing"",""กาญจนบุรี!J488"")"),0)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IFERROR(__xludf.DUMMYFUNCTION("IMPORTRANGE(""https://docs.google.com/spreadsheets/d/1SX6NBoVAgQJ6U1MVXOaj8PK2l7WJ3RER9xtqwdhxkhw/edit?usp=sharing"",""กาญจนบุรี!I489"")"),0)</f>
        <v>0</v>
      </c>
      <c r="J594" s="218">
        <f ca="1">IFERROR(__xludf.DUMMYFUNCTION("IMPORTRANGE(""https://docs.google.com/spreadsheets/d/1SX6NBoVAgQJ6U1MVXOaj8PK2l7WJ3RER9xtqwdhxkhw/edit?usp=sharing"",""กาญจนบุรี!J489"")"),0)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IFERROR(__xludf.DUMMYFUNCTION("IMPORTRANGE(""https://docs.google.com/spreadsheets/d/1SX6NBoVAgQJ6U1MVXOaj8PK2l7WJ3RER9xtqwdhxkhw/edit?usp=sharing"",""กาญจนบุรี!I490"")"),0)</f>
        <v>0</v>
      </c>
      <c r="J595" s="218">
        <f ca="1">IFERROR(__xludf.DUMMYFUNCTION("IMPORTRANGE(""https://docs.google.com/spreadsheets/d/1SX6NBoVAgQJ6U1MVXOaj8PK2l7WJ3RER9xtqwdhxkhw/edit?usp=sharing"",""กาญจนบุรี!J490"")"),0)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IFERROR(__xludf.DUMMYFUNCTION("IMPORTRANGE(""https://docs.google.com/spreadsheets/d/1SX6NBoVAgQJ6U1MVXOaj8PK2l7WJ3RER9xtqwdhxkhw/edit?usp=sharing"",""กาญจนบุรี!I491"")"),0)</f>
        <v>0</v>
      </c>
      <c r="J596" s="265">
        <f ca="1">IFERROR(__xludf.DUMMYFUNCTION("IMPORTRANGE(""https://docs.google.com/spreadsheets/d/1SX6NBoVAgQJ6U1MVXOaj8PK2l7WJ3RER9xtqwdhxkhw/edit?usp=sharing"",""กาญจนบุรี!J491"")"),0)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IFERROR(__xludf.DUMMYFUNCTION("IMPORTRANGE(""https://docs.google.com/spreadsheets/d/1SX6NBoVAgQJ6U1MVXOaj8PK2l7WJ3RER9xtqwdhxkhw/edit?usp=sharing"",""กาญจนบุรี!I492"")"),300)</f>
        <v>300</v>
      </c>
      <c r="J597" s="491">
        <f ca="1">IFERROR(__xludf.DUMMYFUNCTION("IMPORTRANGE(""https://docs.google.com/spreadsheets/d/1SX6NBoVAgQJ6U1MVXOaj8PK2l7WJ3RER9xtqwdhxkhw/edit?usp=sharing"",""กาญจนบุรี!J492"")"),0)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IFERROR(__xludf.DUMMYFUNCTION("IMPORTRANGE(""https://docs.google.com/spreadsheets/d/1SX6NBoVAgQJ6U1MVXOaj8PK2l7WJ3RER9xtqwdhxkhw/edit?usp=sharing"",""กาญจนบุรี!L492"")"),18300)</f>
        <v>18300</v>
      </c>
      <c r="M597" s="422"/>
      <c r="N597" s="422">
        <f ca="1">IFERROR(__xludf.DUMMYFUNCTION("IMPORTRANGE(""https://docs.google.com/spreadsheets/d/1SX6NBoVAgQJ6U1MVXOaj8PK2l7WJ3RER9xtqwdhxkhw/edit?usp=sharing"",""กาญจนบุรี!M492"")"),0)</f>
        <v>0</v>
      </c>
      <c r="O597" s="422">
        <f t="shared" ref="O597:O601" ca="1" si="126">+IF(L597&gt;0,N597*100/L597,0)</f>
        <v>0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IFERROR(__xludf.DUMMYFUNCTION("IMPORTRANGE(""https://docs.google.com/spreadsheets/d/1SX6NBoVAgQJ6U1MVXOaj8PK2l7WJ3RER9xtqwdhxkhw/edit?usp=sharing"",""กาญจนบุรี!L493"")"),0)</f>
        <v>0</v>
      </c>
      <c r="M598" s="196"/>
      <c r="N598" s="198">
        <f ca="1">IFERROR(__xludf.DUMMYFUNCTION("IMPORTRANGE(""https://docs.google.com/spreadsheets/d/1SX6NBoVAgQJ6U1MVXOaj8PK2l7WJ3RER9xtqwdhxkhw/edit?usp=sharing"",""กาญจนบุรี!M493"")"),0)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IFERROR(__xludf.DUMMYFUNCTION("IMPORTRANGE(""https://docs.google.com/spreadsheets/d/1SX6NBoVAgQJ6U1MVXOaj8PK2l7WJ3RER9xtqwdhxkhw/edit?usp=sharing"",""กาญจนบุรี!L494"")"),18300)</f>
        <v>18300</v>
      </c>
      <c r="M599" s="196"/>
      <c r="N599" s="198">
        <f ca="1">IFERROR(__xludf.DUMMYFUNCTION("IMPORTRANGE(""https://docs.google.com/spreadsheets/d/1SX6NBoVAgQJ6U1MVXOaj8PK2l7WJ3RER9xtqwdhxkhw/edit?usp=sharing"",""กาญจนบุรี!M494"")"),0)</f>
        <v>0</v>
      </c>
      <c r="O599" s="198">
        <f t="shared" ca="1" si="126"/>
        <v>0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IFERROR(__xludf.DUMMYFUNCTION("IMPORTRANGE(""https://docs.google.com/spreadsheets/d/1SX6NBoVAgQJ6U1MVXOaj8PK2l7WJ3RER9xtqwdhxkhw/edit?usp=sharing"",""กาญจนบุรี!L495"")"),0)</f>
        <v>0</v>
      </c>
      <c r="M600" s="198"/>
      <c r="N600" s="198">
        <f ca="1">IFERROR(__xludf.DUMMYFUNCTION("IMPORTRANGE(""https://docs.google.com/spreadsheets/d/1SX6NBoVAgQJ6U1MVXOaj8PK2l7WJ3RER9xtqwdhxkhw/edit?usp=sharing"",""กาญจนบุรี!M495"")"),0)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IFERROR(__xludf.DUMMYFUNCTION("IMPORTRANGE(""https://docs.google.com/spreadsheets/d/1SX6NBoVAgQJ6U1MVXOaj8PK2l7WJ3RER9xtqwdhxkhw/edit?usp=sharing"",""กาญจนบุรี!L496"")"),18300)</f>
        <v>18300</v>
      </c>
      <c r="M601" s="198"/>
      <c r="N601" s="198">
        <f ca="1">IFERROR(__xludf.DUMMYFUNCTION("IMPORTRANGE(""https://docs.google.com/spreadsheets/d/1SX6NBoVAgQJ6U1MVXOaj8PK2l7WJ3RER9xtqwdhxkhw/edit?usp=sharing"",""กาญจนบุรี!M496"")"),0)</f>
        <v>0</v>
      </c>
      <c r="O601" s="198">
        <f t="shared" ca="1" si="126"/>
        <v>0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IFERROR(__xludf.DUMMYFUNCTION("IMPORTRANGE(""https://docs.google.com/spreadsheets/d/1SX6NBoVAgQJ6U1MVXOaj8PK2l7WJ3RER9xtqwdhxkhw/edit?usp=sharing"",""กาญจนบุรี!M497"")"),0)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IFERROR(__xludf.DUMMYFUNCTION("IMPORTRANGE(""https://docs.google.com/spreadsheets/d/1SX6NBoVAgQJ6U1MVXOaj8PK2l7WJ3RER9xtqwdhxkhw/edit?usp=sharing"",""กาญจนบุรี!M498"")"),0)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IFERROR(__xludf.DUMMYFUNCTION("IMPORTRANGE(""https://docs.google.com/spreadsheets/d/1SX6NBoVAgQJ6U1MVXOaj8PK2l7WJ3RER9xtqwdhxkhw/edit?usp=sharing"",""กาญจนบุรี!M499"")"),0)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IFERROR(__xludf.DUMMYFUNCTION("IMPORTRANGE(""https://docs.google.com/spreadsheets/d/1SX6NBoVAgQJ6U1MVXOaj8PK2l7WJ3RER9xtqwdhxkhw/edit?usp=sharing"",""กาญจนบุรี!M500"")"),0)</f>
        <v>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IFERROR(__xludf.DUMMYFUNCTION("IMPORTRANGE(""https://docs.google.com/spreadsheets/d/1SX6NBoVAgQJ6U1MVXOaj8PK2l7WJ3RER9xtqwdhxkhw/edit?usp=sharing"",""กาญจนบุรี!J502"")"),0)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IFERROR(__xludf.DUMMYFUNCTION("IMPORTRANGE(""https://docs.google.com/spreadsheets/d/1SX6NBoVAgQJ6U1MVXOaj8PK2l7WJ3RER9xtqwdhxkhw/edit?usp=sharing"",""กาญจนบุรี!J503"")"),1)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IFERROR(__xludf.DUMMYFUNCTION("IMPORTRANGE(""https://docs.google.com/spreadsheets/d/1SX6NBoVAgQJ6U1MVXOaj8PK2l7WJ3RER9xtqwdhxkhw/edit?usp=sharing"",""กาญจนบุรี!J166"")"),0)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IFERROR(__xludf.DUMMYFUNCTION("IMPORTRANGE(""https://docs.google.com/spreadsheets/d/1SX6NBoVAgQJ6U1MVXOaj8PK2l7WJ3RER9xtqwdhxkhw/edit?usp=sharing"",""กาญจนบุรี!J166"")"),0)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IFERROR(__xludf.DUMMYFUNCTION("IMPORTRANGE(""https://docs.google.com/spreadsheets/d/1SX6NBoVAgQJ6U1MVXOaj8PK2l7WJ3RER9xtqwdhxkhw/edit?usp=sharing"",""กาญจนบุรี!I506"")"),300)</f>
        <v>300</v>
      </c>
      <c r="J611" s="194">
        <f ca="1">IFERROR(__xludf.DUMMYFUNCTION("IMPORTRANGE(""https://docs.google.com/spreadsheets/d/1SX6NBoVAgQJ6U1MVXOaj8PK2l7WJ3RER9xtqwdhxkhw/edit?usp=sharing"",""กาญจนบุรี!J506"")"),0)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IFERROR(__xludf.DUMMYFUNCTION("IMPORTRANGE(""https://docs.google.com/spreadsheets/d/1SX6NBoVAgQJ6U1MVXOaj8PK2l7WJ3RER9xtqwdhxkhw/edit?usp=sharing"",""กาญจนบุรี!I507"")"),0)</f>
        <v>0</v>
      </c>
      <c r="J612" s="219">
        <f ca="1">IFERROR(__xludf.DUMMYFUNCTION("IMPORTRANGE(""https://docs.google.com/spreadsheets/d/1SX6NBoVAgQJ6U1MVXOaj8PK2l7WJ3RER9xtqwdhxkhw/edit?usp=sharing"",""กาญจนบุรี!J507"")"),0)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IFERROR(__xludf.DUMMYFUNCTION("IMPORTRANGE(""https://docs.google.com/spreadsheets/d/1SX6NBoVAgQJ6U1MVXOaj8PK2l7WJ3RER9xtqwdhxkhw/edit?usp=sharing"",""กาญจนบุรี!I508"")"),0)</f>
        <v>0</v>
      </c>
      <c r="J613" s="219">
        <f ca="1">IFERROR(__xludf.DUMMYFUNCTION("IMPORTRANGE(""https://docs.google.com/spreadsheets/d/1SX6NBoVAgQJ6U1MVXOaj8PK2l7WJ3RER9xtqwdhxkhw/edit?usp=sharing"",""กาญจนบุรี!J508"")"),0)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IFERROR(__xludf.DUMMYFUNCTION("IMPORTRANGE(""https://docs.google.com/spreadsheets/d/1SX6NBoVAgQJ6U1MVXOaj8PK2l7WJ3RER9xtqwdhxkhw/edit?usp=sharing"",""กาญจนบุรี!I509"")"),0)</f>
        <v>0</v>
      </c>
      <c r="J614" s="219">
        <f ca="1">IFERROR(__xludf.DUMMYFUNCTION("IMPORTRANGE(""https://docs.google.com/spreadsheets/d/1SX6NBoVAgQJ6U1MVXOaj8PK2l7WJ3RER9xtqwdhxkhw/edit?usp=sharing"",""กาญจนบุรี!J509"")"),0)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IFERROR(__xludf.DUMMYFUNCTION("IMPORTRANGE(""https://docs.google.com/spreadsheets/d/1SX6NBoVAgQJ6U1MVXOaj8PK2l7WJ3RER9xtqwdhxkhw/edit?usp=sharing"",""กาญจนบุรี!I510"")"),0)</f>
        <v>0</v>
      </c>
      <c r="J615" s="219">
        <f ca="1">IFERROR(__xludf.DUMMYFUNCTION("IMPORTRANGE(""https://docs.google.com/spreadsheets/d/1SX6NBoVAgQJ6U1MVXOaj8PK2l7WJ3RER9xtqwdhxkhw/edit?usp=sharing"",""กาญจนบุรี!J510"")"),0)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IFERROR(__xludf.DUMMYFUNCTION("IMPORTRANGE(""https://docs.google.com/spreadsheets/d/1SX6NBoVAgQJ6U1MVXOaj8PK2l7WJ3RER9xtqwdhxkhw/edit?usp=sharing"",""กาญจนบุรี!I511"")"),0)</f>
        <v>0</v>
      </c>
      <c r="J616" s="219">
        <f ca="1">IFERROR(__xludf.DUMMYFUNCTION("IMPORTRANGE(""https://docs.google.com/spreadsheets/d/1SX6NBoVAgQJ6U1MVXOaj8PK2l7WJ3RER9xtqwdhxkhw/edit?usp=sharing"",""กาญจนบุรี!J511"")"),0)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IFERROR(__xludf.DUMMYFUNCTION("IMPORTRANGE(""https://docs.google.com/spreadsheets/d/1SX6NBoVAgQJ6U1MVXOaj8PK2l7WJ3RER9xtqwdhxkhw/edit?usp=sharing"",""กาญจนบุรี!I512"")"),0)</f>
        <v>0</v>
      </c>
      <c r="J617" s="218">
        <f ca="1">IFERROR(__xludf.DUMMYFUNCTION("IMPORTRANGE(""https://docs.google.com/spreadsheets/d/1SX6NBoVAgQJ6U1MVXOaj8PK2l7WJ3RER9xtqwdhxkhw/edit?usp=sharing"",""กาญจนบุรี!J512"")"),0)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IFERROR(__xludf.DUMMYFUNCTION("IMPORTRANGE(""https://docs.google.com/spreadsheets/d/1SX6NBoVAgQJ6U1MVXOaj8PK2l7WJ3RER9xtqwdhxkhw/edit?usp=sharing"",""กาญจนบุรี!I513"")"),0)</f>
        <v>0</v>
      </c>
      <c r="J618" s="219">
        <f ca="1">IFERROR(__xludf.DUMMYFUNCTION("IMPORTRANGE(""https://docs.google.com/spreadsheets/d/1SX6NBoVAgQJ6U1MVXOaj8PK2l7WJ3RER9xtqwdhxkhw/edit?usp=sharing"",""กาญจนบุรี!J513"")"),0)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IFERROR(__xludf.DUMMYFUNCTION("IMPORTRANGE(""https://docs.google.com/spreadsheets/d/1SX6NBoVAgQJ6U1MVXOaj8PK2l7WJ3RER9xtqwdhxkhw/edit?usp=sharing"",""กาญจนบุรี!I514"")"),0)</f>
        <v>0</v>
      </c>
      <c r="J619" s="219">
        <f ca="1">IFERROR(__xludf.DUMMYFUNCTION("IMPORTRANGE(""https://docs.google.com/spreadsheets/d/1SX6NBoVAgQJ6U1MVXOaj8PK2l7WJ3RER9xtqwdhxkhw/edit?usp=sharing"",""กาญจนบุรี!J514"")"),0)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IFERROR(__xludf.DUMMYFUNCTION("IMPORTRANGE(""https://docs.google.com/spreadsheets/d/1SX6NBoVAgQJ6U1MVXOaj8PK2l7WJ3RER9xtqwdhxkhw/edit?usp=sharing"",""กาญจนบุรี!I515"")"),0)</f>
        <v>0</v>
      </c>
      <c r="J620" s="194">
        <f ca="1">IFERROR(__xludf.DUMMYFUNCTION("IMPORTRANGE(""https://docs.google.com/spreadsheets/d/1SX6NBoVAgQJ6U1MVXOaj8PK2l7WJ3RER9xtqwdhxkhw/edit?usp=sharing"",""กาญจนบุรี!J515"")"),0)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IFERROR(__xludf.DUMMYFUNCTION("IMPORTRANGE(""https://docs.google.com/spreadsheets/d/1SX6NBoVAgQJ6U1MVXOaj8PK2l7WJ3RER9xtqwdhxkhw/edit?usp=sharing"",""กาญจนบุรี!I516"")"),0)</f>
        <v>0</v>
      </c>
      <c r="J621" s="194">
        <f ca="1">IFERROR(__xludf.DUMMYFUNCTION("IMPORTRANGE(""https://docs.google.com/spreadsheets/d/1SX6NBoVAgQJ6U1MVXOaj8PK2l7WJ3RER9xtqwdhxkhw/edit?usp=sharing"",""กาญจนบุรี!J516"")"),0)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IFERROR(__xludf.DUMMYFUNCTION("IMPORTRANGE(""https://docs.google.com/spreadsheets/d/1SX6NBoVAgQJ6U1MVXOaj8PK2l7WJ3RER9xtqwdhxkhw/edit?usp=sharing"",""กาญจนบุรี!I517"")"),0)</f>
        <v>0</v>
      </c>
      <c r="J622" s="219">
        <f ca="1">IFERROR(__xludf.DUMMYFUNCTION("IMPORTRANGE(""https://docs.google.com/spreadsheets/d/1SX6NBoVAgQJ6U1MVXOaj8PK2l7WJ3RER9xtqwdhxkhw/edit?usp=sharing"",""กาญจนบุรี!J517"")"),0)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IFERROR(__xludf.DUMMYFUNCTION("IMPORTRANGE(""https://docs.google.com/spreadsheets/d/1SX6NBoVAgQJ6U1MVXOaj8PK2l7WJ3RER9xtqwdhxkhw/edit?usp=sharing"",""กาญจนบุรี!I518"")"),0)</f>
        <v>0</v>
      </c>
      <c r="J623" s="219">
        <f ca="1">IFERROR(__xludf.DUMMYFUNCTION("IMPORTRANGE(""https://docs.google.com/spreadsheets/d/1SX6NBoVAgQJ6U1MVXOaj8PK2l7WJ3RER9xtqwdhxkhw/edit?usp=sharing"",""กาญจนบุรี!J518"")"),0)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IFERROR(__xludf.DUMMYFUNCTION("IMPORTRANGE(""https://docs.google.com/spreadsheets/d/1SX6NBoVAgQJ6U1MVXOaj8PK2l7WJ3RER9xtqwdhxkhw/edit?usp=sharing"",""กาญจนบุรี!I519"")"),0)</f>
        <v>0</v>
      </c>
      <c r="J624" s="218">
        <f ca="1">IFERROR(__xludf.DUMMYFUNCTION("IMPORTRANGE(""https://docs.google.com/spreadsheets/d/1SX6NBoVAgQJ6U1MVXOaj8PK2l7WJ3RER9xtqwdhxkhw/edit?usp=sharing"",""กาญจนบุรี!J519"")"),0)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IFERROR(__xludf.DUMMYFUNCTION("IMPORTRANGE(""https://docs.google.com/spreadsheets/d/1SX6NBoVAgQJ6U1MVXOaj8PK2l7WJ3RER9xtqwdhxkhw/edit?usp=sharing"",""กาญจนบุรี!I520"")"),0)</f>
        <v>0</v>
      </c>
      <c r="J625" s="219">
        <f ca="1">IFERROR(__xludf.DUMMYFUNCTION("IMPORTRANGE(""https://docs.google.com/spreadsheets/d/1SX6NBoVAgQJ6U1MVXOaj8PK2l7WJ3RER9xtqwdhxkhw/edit?usp=sharing"",""กาญจนบุรี!J520"")"),0)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IFERROR(__xludf.DUMMYFUNCTION("IMPORTRANGE(""https://docs.google.com/spreadsheets/d/1SX6NBoVAgQJ6U1MVXOaj8PK2l7WJ3RER9xtqwdhxkhw/edit?usp=sharing"",""กาญจนบุรี!I521"")"),0)</f>
        <v>0</v>
      </c>
      <c r="J626" s="219">
        <f ca="1">IFERROR(__xludf.DUMMYFUNCTION("IMPORTRANGE(""https://docs.google.com/spreadsheets/d/1SX6NBoVAgQJ6U1MVXOaj8PK2l7WJ3RER9xtqwdhxkhw/edit?usp=sharing"",""กาญจนบุรี!J521"")"),0)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IFERROR(__xludf.DUMMYFUNCTION("IMPORTRANGE(""https://docs.google.com/spreadsheets/d/1SX6NBoVAgQJ6U1MVXOaj8PK2l7WJ3RER9xtqwdhxkhw/edit?usp=sharing"",""กาญจนบุรี!I523"")"),1500000)</f>
        <v>1500000</v>
      </c>
      <c r="J628" s="359">
        <f ca="1">IFERROR(__xludf.DUMMYFUNCTION("IMPORTRANGE(""https://docs.google.com/spreadsheets/d/1SX6NBoVAgQJ6U1MVXOaj8PK2l7WJ3RER9xtqwdhxkhw/edit?usp=sharing"",""กาญจนบุรี!J523"")"),8919.74)</f>
        <v>8919.74</v>
      </c>
      <c r="K628" s="360">
        <f t="shared" ref="K628:K635" ca="1" si="129">IF(I628&gt;0,J628*100/I628,0)</f>
        <v>0.59464933333333336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IFERROR(__xludf.DUMMYFUNCTION("IMPORTRANGE(""https://docs.google.com/spreadsheets/d/1SX6NBoVAgQJ6U1MVXOaj8PK2l7WJ3RER9xtqwdhxkhw/edit?usp=sharing"",""กาญจนบุรี!I524"")"),50)</f>
        <v>50</v>
      </c>
      <c r="J629" s="359">
        <f ca="1">IFERROR(__xludf.DUMMYFUNCTION("IMPORTRANGE(""https://docs.google.com/spreadsheets/d/1SX6NBoVAgQJ6U1MVXOaj8PK2l7WJ3RER9xtqwdhxkhw/edit?usp=sharing"",""กาญจนบุรี!J524"")"),1)</f>
        <v>1</v>
      </c>
      <c r="K629" s="360">
        <f t="shared" ca="1" si="129"/>
        <v>2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IFERROR(__xludf.DUMMYFUNCTION("IMPORTRANGE(""https://docs.google.com/spreadsheets/d/1SX6NBoVAgQJ6U1MVXOaj8PK2l7WJ3RER9xtqwdhxkhw/edit?usp=sharing"",""กาญจนบุรี!I525"")"),22359055.75)</f>
        <v>22359055.75</v>
      </c>
      <c r="J630" s="359">
        <f ca="1">IFERROR(__xludf.DUMMYFUNCTION("IMPORTRANGE(""https://docs.google.com/spreadsheets/d/1SX6NBoVAgQJ6U1MVXOaj8PK2l7WJ3RER9xtqwdhxkhw/edit?usp=sharing"",""กาญจนบุรี!J525"")"),217058.17)</f>
        <v>217058.17</v>
      </c>
      <c r="K630" s="360">
        <f t="shared" ca="1" si="129"/>
        <v>0.9707841530830299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IFERROR(__xludf.DUMMYFUNCTION("IMPORTRANGE(""https://docs.google.com/spreadsheets/d/1SX6NBoVAgQJ6U1MVXOaj8PK2l7WJ3RER9xtqwdhxkhw/edit?usp=sharing"",""กาญจนบุรี!I526"")"),760)</f>
        <v>760</v>
      </c>
      <c r="J631" s="359">
        <f ca="1">IFERROR(__xludf.DUMMYFUNCTION("IMPORTRANGE(""https://docs.google.com/spreadsheets/d/1SX6NBoVAgQJ6U1MVXOaj8PK2l7WJ3RER9xtqwdhxkhw/edit?usp=sharing"",""กาญจนบุรี!J526"")"),17)</f>
        <v>17</v>
      </c>
      <c r="K631" s="360">
        <f t="shared" ca="1" si="129"/>
        <v>2.236842105263158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IFERROR(__xludf.DUMMYFUNCTION("IMPORTRANGE(""https://docs.google.com/spreadsheets/d/1SX6NBoVAgQJ6U1MVXOaj8PK2l7WJ3RER9xtqwdhxkhw/edit?usp=sharing"",""กาญจนบุรี!I527"")"),381782.43)</f>
        <v>381782.43</v>
      </c>
      <c r="J632" s="359">
        <f ca="1">IFERROR(__xludf.DUMMYFUNCTION("IMPORTRANGE(""https://docs.google.com/spreadsheets/d/1SX6NBoVAgQJ6U1MVXOaj8PK2l7WJ3RER9xtqwdhxkhw/edit?usp=sharing"",""กาญจนบุรี!J527"")"),12500.38)</f>
        <v>12500.38</v>
      </c>
      <c r="K632" s="360">
        <f t="shared" ca="1" si="129"/>
        <v>3.2742156311383948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IFERROR(__xludf.DUMMYFUNCTION("IMPORTRANGE(""https://docs.google.com/spreadsheets/d/1SX6NBoVAgQJ6U1MVXOaj8PK2l7WJ3RER9xtqwdhxkhw/edit?usp=sharing"",""กาญจนบุรี!I528"")"),14)</f>
        <v>14</v>
      </c>
      <c r="J633" s="359">
        <f ca="1">IFERROR(__xludf.DUMMYFUNCTION("IMPORTRANGE(""https://docs.google.com/spreadsheets/d/1SX6NBoVAgQJ6U1MVXOaj8PK2l7WJ3RER9xtqwdhxkhw/edit?usp=sharing"",""กาญจนบุรี!J528"")"),3)</f>
        <v>3</v>
      </c>
      <c r="K633" s="360">
        <f t="shared" ca="1" si="129"/>
        <v>21.428571428571427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IFERROR(__xludf.DUMMYFUNCTION("IMPORTRANGE(""https://docs.google.com/spreadsheets/d/1SX6NBoVAgQJ6U1MVXOaj8PK2l7WJ3RER9xtqwdhxkhw/edit?usp=sharing"",""กาญจนบุรี!I529"")"),2100000)</f>
        <v>2100000</v>
      </c>
      <c r="J634" s="359">
        <f ca="1">IFERROR(__xludf.DUMMYFUNCTION("IMPORTRANGE(""https://docs.google.com/spreadsheets/d/1SX6NBoVAgQJ6U1MVXOaj8PK2l7WJ3RER9xtqwdhxkhw/edit?usp=sharing"",""กาญจนบุรี!J529"")"),0)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IFERROR(__xludf.DUMMYFUNCTION("IMPORTRANGE(""https://docs.google.com/spreadsheets/d/1SX6NBoVAgQJ6U1MVXOaj8PK2l7WJ3RER9xtqwdhxkhw/edit?usp=sharing"",""กาญจนบุรี!I530"")"),70)</f>
        <v>70</v>
      </c>
      <c r="J635" s="489">
        <f ca="1">IFERROR(__xludf.DUMMYFUNCTION("IMPORTRANGE(""https://docs.google.com/spreadsheets/d/1SX6NBoVAgQJ6U1MVXOaj8PK2l7WJ3RER9xtqwdhxkhw/edit?usp=sharing"",""กาญจนบุรี!J530"")"),0)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workbookViewId="0">
      <pane ySplit="6" topLeftCell="A568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255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2236095</v>
      </c>
      <c r="M8" s="43">
        <f t="shared" ca="1" si="0"/>
        <v>907035</v>
      </c>
      <c r="N8" s="43">
        <f t="shared" ca="1" si="0"/>
        <v>798890</v>
      </c>
      <c r="O8" s="42">
        <f t="shared" ref="O8:O16" ca="1" si="1">IF(L8&gt;0,N8*100/L8,0)</f>
        <v>35.727015176009964</v>
      </c>
      <c r="P8" s="42">
        <f t="shared" ref="P8:P16" ca="1" si="2">IF(M8&gt;0,N8*100/M8,0)</f>
        <v>88.077086330736961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2236095</v>
      </c>
      <c r="M10" s="50">
        <f t="shared" ca="1" si="4"/>
        <v>907035</v>
      </c>
      <c r="N10" s="50">
        <f t="shared" ca="1" si="4"/>
        <v>798890</v>
      </c>
      <c r="O10" s="49">
        <f t="shared" ca="1" si="1"/>
        <v>35.727015176009964</v>
      </c>
      <c r="P10" s="49">
        <f t="shared" ca="1" si="2"/>
        <v>88.077086330736961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2089095</v>
      </c>
      <c r="M12" s="60">
        <f t="shared" ca="1" si="6"/>
        <v>907035</v>
      </c>
      <c r="N12" s="60">
        <f t="shared" ca="1" si="6"/>
        <v>663890</v>
      </c>
      <c r="O12" s="60">
        <f t="shared" ca="1" si="1"/>
        <v>31.778832460946006</v>
      </c>
      <c r="P12" s="60">
        <f t="shared" ca="1" si="2"/>
        <v>73.193426935013534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1677900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411195</v>
      </c>
      <c r="M14" s="60">
        <f t="shared" si="8"/>
        <v>0</v>
      </c>
      <c r="N14" s="60">
        <f t="shared" ca="1" si="8"/>
        <v>29644</v>
      </c>
      <c r="O14" s="63">
        <f t="shared" ca="1" si="1"/>
        <v>7.2092316297620354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147000</v>
      </c>
      <c r="M16" s="60">
        <f t="shared" si="10"/>
        <v>0</v>
      </c>
      <c r="N16" s="60">
        <f t="shared" ca="1" si="10"/>
        <v>135000</v>
      </c>
      <c r="O16" s="72">
        <f t="shared" ca="1" si="1"/>
        <v>91.836734693877546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1916865</v>
      </c>
      <c r="M18" s="43">
        <f t="shared" ca="1" si="11"/>
        <v>907035</v>
      </c>
      <c r="N18" s="43">
        <f t="shared" ca="1" si="11"/>
        <v>769246</v>
      </c>
      <c r="O18" s="42">
        <f t="shared" ref="O18:O20" ca="1" si="12">IF(L18&gt;0,N18*100/L18,0)</f>
        <v>40.13042128684075</v>
      </c>
      <c r="P18" s="42">
        <f t="shared" ref="P18:P26" ca="1" si="13">IF(M18&gt;0,N18*100/M18,0)</f>
        <v>84.808855226093812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1916865</v>
      </c>
      <c r="M20" s="50">
        <f t="shared" ca="1" si="15"/>
        <v>907035</v>
      </c>
      <c r="N20" s="50">
        <f t="shared" ca="1" si="15"/>
        <v>769246</v>
      </c>
      <c r="O20" s="49">
        <f t="shared" ca="1" si="12"/>
        <v>40.13042128684075</v>
      </c>
      <c r="P20" s="49">
        <f t="shared" ca="1" si="13"/>
        <v>84.808855226093812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1769865</v>
      </c>
      <c r="M22" s="64">
        <f t="shared" ca="1" si="18"/>
        <v>907035</v>
      </c>
      <c r="N22" s="63">
        <f t="shared" ca="1" si="18"/>
        <v>634246</v>
      </c>
      <c r="O22" s="63">
        <f t="shared" ca="1" si="17"/>
        <v>35.835840586711413</v>
      </c>
      <c r="P22" s="63">
        <f t="shared" ca="1" si="13"/>
        <v>69.925195830370384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1677900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91965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147000</v>
      </c>
      <c r="M26" s="72">
        <f t="shared" si="22"/>
        <v>0</v>
      </c>
      <c r="N26" s="72">
        <f t="shared" ca="1" si="22"/>
        <v>135000</v>
      </c>
      <c r="O26" s="72">
        <f t="shared" ca="1" si="17"/>
        <v>91.836734693877546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319230</v>
      </c>
      <c r="M28" s="43">
        <f t="shared" si="23"/>
        <v>0</v>
      </c>
      <c r="N28" s="43">
        <f t="shared" ca="1" si="23"/>
        <v>29644</v>
      </c>
      <c r="O28" s="42">
        <f t="shared" ref="O28:O30" ca="1" si="24">IF(L28&gt;0,N28*100/L28,0)</f>
        <v>9.2860946652883509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319230</v>
      </c>
      <c r="M30" s="50">
        <f t="shared" si="27"/>
        <v>0</v>
      </c>
      <c r="N30" s="50">
        <f t="shared" ca="1" si="27"/>
        <v>29644</v>
      </c>
      <c r="O30" s="49">
        <f t="shared" ca="1" si="24"/>
        <v>9.2860946652883509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319230</v>
      </c>
      <c r="M32" s="63">
        <f t="shared" si="30"/>
        <v>0</v>
      </c>
      <c r="N32" s="63">
        <f t="shared" ca="1" si="30"/>
        <v>29644</v>
      </c>
      <c r="O32" s="63">
        <f t="shared" ca="1" si="29"/>
        <v>9.2860946652883509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319230</v>
      </c>
      <c r="M34" s="63">
        <f t="shared" si="32"/>
        <v>0</v>
      </c>
      <c r="N34" s="63">
        <f t="shared" ca="1" si="32"/>
        <v>29644</v>
      </c>
      <c r="O34" s="63">
        <f t="shared" ca="1" si="29"/>
        <v>9.2860946652883509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1916865</v>
      </c>
      <c r="M37" s="75">
        <f t="shared" ca="1" si="33"/>
        <v>907035</v>
      </c>
      <c r="N37" s="75">
        <f t="shared" ca="1" si="33"/>
        <v>769246</v>
      </c>
      <c r="O37" s="76">
        <f t="shared" ca="1" si="29"/>
        <v>40.13042128684075</v>
      </c>
      <c r="P37" s="76">
        <f t="shared" ca="1" si="25"/>
        <v>84.808855226093812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884100</v>
      </c>
      <c r="M41" s="102">
        <f t="shared" ca="1" si="34"/>
        <v>442100</v>
      </c>
      <c r="N41" s="102">
        <f t="shared" ca="1" si="34"/>
        <v>354307</v>
      </c>
      <c r="O41" s="101">
        <f t="shared" ref="O41:O43" ca="1" si="35">IF(L41&gt;0,N41*100/L41,0)</f>
        <v>40.075443954303815</v>
      </c>
      <c r="P41" s="101">
        <f t="shared" ref="P41:P43" ca="1" si="36">IF(M41&gt;0,N41*100/M41,0)</f>
        <v>80.141823116941865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884100</v>
      </c>
      <c r="M43" s="102">
        <f t="shared" ca="1" si="38"/>
        <v>442100</v>
      </c>
      <c r="N43" s="102">
        <f t="shared" ca="1" si="38"/>
        <v>354307</v>
      </c>
      <c r="O43" s="101">
        <f t="shared" ca="1" si="35"/>
        <v>40.075443954303815</v>
      </c>
      <c r="P43" s="101">
        <f t="shared" ca="1" si="36"/>
        <v>80.141823116941865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884100</v>
      </c>
      <c r="M45" s="115">
        <f ca="1">IFERROR(__xludf.DUMMYFUNCTION("IMPORTRANGE(""https://docs.google.com/spreadsheets/d/1Yj_ptqi66GCucihVvJfMjLAmec39IyEx_6qawtMGysU/edit?usp=sharing"",""สบก!Q77"")"),442100)</f>
        <v>442100</v>
      </c>
      <c r="N45" s="115">
        <f ca="1">IFERROR(__xludf.DUMMYFUNCTION("IMPORTRANGE(""https://docs.google.com/spreadsheets/d/1Yj_ptqi66GCucihVvJfMjLAmec39IyEx_6qawtMGysU/edit?usp=sharing"",""สบก!R77"")"),354307)</f>
        <v>354307</v>
      </c>
      <c r="O45" s="116">
        <f ca="1">IF(L45&gt;0,N45*100/L45,0)</f>
        <v>40.075443954303815</v>
      </c>
      <c r="P45" s="116">
        <f ca="1">IF(M45&gt;0,N45*100/M45,0)</f>
        <v>80.141823116941865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IFERROR(__xludf.DUMMYFUNCTION("IMPORTRANGE(""https://docs.google.com/spreadsheets/d/1Yj_ptqi66GCucihVvJfMjLAmec39IyEx_6qawtMGysU/edit?usp=sharing"",""สบก!M77"")"),884100)</f>
        <v>884100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IFERROR(__xludf.DUMMYFUNCTION("IMPORTRANGE(""https://docs.google.com/spreadsheets/d/1Yj_ptqi66GCucihVvJfMjLAmec39IyEx_6qawtMGysU/edit?usp=sharing"",""สบก!N77"")"),0)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IFERROR(__xludf.DUMMYFUNCTION("IMPORTRANGE(""https://docs.google.com/spreadsheets/d/1Yj_ptqi66GCucihVvJfMjLAmec39IyEx_6qawtMGysU/edit?usp=sharing"",""สบก!O77"")"),0)</f>
        <v>0</v>
      </c>
      <c r="M49" s="125"/>
      <c r="N49" s="115">
        <f ca="1">IFERROR(__xludf.DUMMYFUNCTION("IMPORTRANGE(""https://docs.google.com/spreadsheets/d/1Yj_ptqi66GCucihVvJfMjLAmec39IyEx_6qawtMGysU/edit?usp=sharing"",""สบก!S77"")"),0)</f>
        <v>0</v>
      </c>
      <c r="O49" s="125">
        <f ca="1">IF(L49&gt;0,N49*100/L49,0)</f>
        <v>0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300000</v>
      </c>
      <c r="M53" s="151">
        <f t="shared" ca="1" si="39"/>
        <v>159000</v>
      </c>
      <c r="N53" s="151">
        <f t="shared" ca="1" si="39"/>
        <v>97032</v>
      </c>
      <c r="O53" s="150">
        <f t="shared" ref="O53:O55" ca="1" si="40">IF(L53&gt;0,N53*100/L53,0)</f>
        <v>32.344000000000001</v>
      </c>
      <c r="P53" s="150">
        <f t="shared" ref="P53:P55" ca="1" si="41">IF(M53&gt;0,N53*100/M53,0)</f>
        <v>61.026415094339626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300000</v>
      </c>
      <c r="M55" s="151">
        <f t="shared" ca="1" si="43"/>
        <v>159000</v>
      </c>
      <c r="N55" s="151">
        <f t="shared" ca="1" si="43"/>
        <v>97032</v>
      </c>
      <c r="O55" s="150">
        <f t="shared" ca="1" si="40"/>
        <v>32.344000000000001</v>
      </c>
      <c r="P55" s="150">
        <f t="shared" ca="1" si="41"/>
        <v>61.026415094339626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300000</v>
      </c>
      <c r="M57" s="115">
        <f ca="1">IFERROR(__xludf.DUMMYFUNCTION("IMPORTRANGE(""https://docs.google.com/spreadsheets/d/1Yj_ptqi66GCucihVvJfMjLAmec39IyEx_6qawtMGysU/edit?usp=sharing"",""สบก!Z77"")"),159000)</f>
        <v>159000</v>
      </c>
      <c r="N57" s="115">
        <f ca="1">IFERROR(__xludf.DUMMYFUNCTION("IMPORTRANGE(""https://docs.google.com/spreadsheets/d/1Yj_ptqi66GCucihVvJfMjLAmec39IyEx_6qawtMGysU/edit?usp=sharing"",""สบก!AA77"")"),97032)</f>
        <v>97032</v>
      </c>
      <c r="O57" s="116">
        <f ca="1">IF(L57&gt;0,N57*100/L57,0)</f>
        <v>32.344000000000001</v>
      </c>
      <c r="P57" s="116">
        <f ca="1">IF(M57&gt;0,N57*100/M57,0)</f>
        <v>61.026415094339626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IFERROR(__xludf.DUMMYFUNCTION("IMPORTRANGE(""https://docs.google.com/spreadsheets/d/1Yj_ptqi66GCucihVvJfMjLAmec39IyEx_6qawtMGysU/edit?usp=sharing"",""สบก!V77"")"),300000)</f>
        <v>300000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IFERROR(__xludf.DUMMYFUNCTION("IMPORTRANGE(""https://docs.google.com/spreadsheets/d/1Yj_ptqi66GCucihVvJfMjLAmec39IyEx_6qawtMGysU/edit?usp=sharing"",""สบก!W77"")"),0)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v>0</v>
      </c>
      <c r="M61" s="125"/>
      <c r="N61" s="115">
        <f ca="1">IFERROR(__xludf.DUMMYFUNCTION("IMPORTRANGE(""https://docs.google.com/spreadsheets/d/1Yj_ptqi66GCucihVvJfMjLAmec39IyEx_6qawtMGysU/edit?usp=sharing"",""สบก!AB77"")"),0)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IFERROR(__xludf.DUMMYFUNCTION("IMPORTRANGE(""https://docs.google.com/spreadsheets/d/1SX6NBoVAgQJ6U1MVXOaj8PK2l7WJ3RER9xtqwdhxkhw/edit?usp=sharing"",""สิงห์บุรี!I9"")"),0)</f>
        <v>0</v>
      </c>
      <c r="J64" s="172">
        <f ca="1">IFERROR(__xludf.DUMMYFUNCTION("IMPORTRANGE(""https://docs.google.com/spreadsheets/d/1SX6NBoVAgQJ6U1MVXOaj8PK2l7WJ3RER9xtqwdhxkhw/edit?usp=sharing"",""สิงห์บุรี!J9"")"),0)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IFERROR(__xludf.DUMMYFUNCTION("IMPORTRANGE(""https://docs.google.com/spreadsheets/d/1SX6NBoVAgQJ6U1MVXOaj8PK2l7WJ3RER9xtqwdhxkhw/edit?usp=sharing"",""สิงห์บุรี!I10"")"),0)</f>
        <v>0</v>
      </c>
      <c r="J65" s="172">
        <f ca="1">IFERROR(__xludf.DUMMYFUNCTION("IMPORTRANGE(""https://docs.google.com/spreadsheets/d/1SX6NBoVAgQJ6U1MVXOaj8PK2l7WJ3RER9xtqwdhxkhw/edit?usp=sharing"",""สิงห์บุรี!J10"")"),0)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9">
        <f ca="1">IFERROR(__xludf.DUMMYFUNCTION("IMPORTRANGE(""https://docs.google.com/spreadsheets/d/1Yj_ptqi66GCucihVvJfMjLAmec39IyEx_6qawtMGysU/edit?usp=sharing"",""สบก!AI77"")"),0)</f>
        <v>0</v>
      </c>
      <c r="N70" s="199">
        <f ca="1">IFERROR(__xludf.DUMMYFUNCTION("IMPORTRANGE(""https://docs.google.com/spreadsheets/d/1Yj_ptqi66GCucihVvJfMjLAmec39IyEx_6qawtMGysU/edit?usp=sharing"",""สบก!AJ77"")"),0)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IFERROR(__xludf.DUMMYFUNCTION("IMPORTRANGE(""https://docs.google.com/spreadsheets/d/1Yj_ptqi66GCucihVvJfMjLAmec39IyEx_6qawtMGysU/edit?usp=sharing"",""สบก!AE77"")"),0)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IFERROR(__xludf.DUMMYFUNCTION("IMPORTRANGE(""https://docs.google.com/spreadsheets/d/1Yj_ptqi66GCucihVvJfMjLAmec39IyEx_6qawtMGysU/edit?usp=sharing"",""สบก!AF77"")"),0)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IFERROR(__xludf.DUMMYFUNCTION("IMPORTRANGE(""https://docs.google.com/spreadsheets/d/1Yj_ptqi66GCucihVvJfMjLAmec39IyEx_6qawtMGysU/edit?usp=sharing"",""สบก!AG77"")"),0)</f>
        <v>0</v>
      </c>
      <c r="M74" s="125"/>
      <c r="N74" s="115">
        <f ca="1">IFERROR(__xludf.DUMMYFUNCTION("IMPORTRANGE(""https://docs.google.com/spreadsheets/d/1Yj_ptqi66GCucihVvJfMjLAmec39IyEx_6qawtMGysU/edit?usp=sharing"",""สบก!AK77"")"),0)</f>
        <v>0</v>
      </c>
      <c r="O74" s="125">
        <f ca="1">IF(L74&gt;0,N74*100/L74,0)</f>
        <v>0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IFERROR(__xludf.DUMMYFUNCTION("IMPORTRANGE(""https://docs.google.com/spreadsheets/d/1SX6NBoVAgQJ6U1MVXOaj8PK2l7WJ3RER9xtqwdhxkhw/edit?usp=sharing"",""สิงห์บุรี!J16"")"),0)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IFERROR(__xludf.DUMMYFUNCTION("IMPORTRANGE(""https://docs.google.com/spreadsheets/d/1SX6NBoVAgQJ6U1MVXOaj8PK2l7WJ3RER9xtqwdhxkhw/edit?usp=sharing"",""สิงห์บุรี!J17"")"),0)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IFERROR(__xludf.DUMMYFUNCTION("IMPORTRANGE(""https://docs.google.com/spreadsheets/d/1SX6NBoVAgQJ6U1MVXOaj8PK2l7WJ3RER9xtqwdhxkhw/edit?usp=sharing"",""สิงห์บุรี!J18"")"),0)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IFERROR(__xludf.DUMMYFUNCTION("IMPORTRANGE(""https://docs.google.com/spreadsheets/d/1SX6NBoVAgQJ6U1MVXOaj8PK2l7WJ3RER9xtqwdhxkhw/edit?usp=sharing"",""สิงห์บุรี!J19"")"),0)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IFERROR(__xludf.DUMMYFUNCTION("IMPORTRANGE(""https://docs.google.com/spreadsheets/d/1SX6NBoVAgQJ6U1MVXOaj8PK2l7WJ3RER9xtqwdhxkhw/edit?usp=sharing"",""สิงห์บุรี!I20"")"),0)</f>
        <v>0</v>
      </c>
      <c r="J80" s="230">
        <f ca="1">IFERROR(__xludf.DUMMYFUNCTION("IMPORTRANGE(""https://docs.google.com/spreadsheets/d/1SX6NBoVAgQJ6U1MVXOaj8PK2l7WJ3RER9xtqwdhxkhw/edit?usp=sharing"",""สิงห์บุรี!J20"")"),0)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IFERROR(__xludf.DUMMYFUNCTION("IMPORTRANGE(""https://docs.google.com/spreadsheets/d/1SX6NBoVAgQJ6U1MVXOaj8PK2l7WJ3RER9xtqwdhxkhw/edit?usp=sharing"",""สิงห์บุรี!I21"")"),0)</f>
        <v>0</v>
      </c>
      <c r="J81" s="230">
        <f ca="1">IFERROR(__xludf.DUMMYFUNCTION("IMPORTRANGE(""https://docs.google.com/spreadsheets/d/1SX6NBoVAgQJ6U1MVXOaj8PK2l7WJ3RER9xtqwdhxkhw/edit?usp=sharing"",""สิงห์บุรี!J21"")"),0)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IFERROR(__xludf.DUMMYFUNCTION("IMPORTRANGE(""https://docs.google.com/spreadsheets/d/1SX6NBoVAgQJ6U1MVXOaj8PK2l7WJ3RER9xtqwdhxkhw/edit?usp=sharing"",""สิงห์บุรี!I22"")"),0)</f>
        <v>0</v>
      </c>
      <c r="J82" s="218">
        <f ca="1">IFERROR(__xludf.DUMMYFUNCTION("IMPORTRANGE(""https://docs.google.com/spreadsheets/d/1SX6NBoVAgQJ6U1MVXOaj8PK2l7WJ3RER9xtqwdhxkhw/edit?usp=sharing"",""สิงห์บุรี!J22"")"),0)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IFERROR(__xludf.DUMMYFUNCTION("IMPORTRANGE(""https://docs.google.com/spreadsheets/d/1SX6NBoVAgQJ6U1MVXOaj8PK2l7WJ3RER9xtqwdhxkhw/edit?usp=sharing"",""สิงห์บุรี!I23"")"),0)</f>
        <v>0</v>
      </c>
      <c r="J83" s="218">
        <f ca="1">IFERROR(__xludf.DUMMYFUNCTION("IMPORTRANGE(""https://docs.google.com/spreadsheets/d/1SX6NBoVAgQJ6U1MVXOaj8PK2l7WJ3RER9xtqwdhxkhw/edit?usp=sharing"",""สิงห์บุรี!J23"")"),0)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IFERROR(__xludf.DUMMYFUNCTION("IMPORTRANGE(""https://docs.google.com/spreadsheets/d/1SX6NBoVAgQJ6U1MVXOaj8PK2l7WJ3RER9xtqwdhxkhw/edit?usp=sharing"",""สิงห์บุรี!I24"")"),0)</f>
        <v>0</v>
      </c>
      <c r="J84" s="219">
        <f ca="1">IFERROR(__xludf.DUMMYFUNCTION("IMPORTRANGE(""https://docs.google.com/spreadsheets/d/1SX6NBoVAgQJ6U1MVXOaj8PK2l7WJ3RER9xtqwdhxkhw/edit?usp=sharing"",""สิงห์บุรี!J24"")"),0)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IFERROR(__xludf.DUMMYFUNCTION("IMPORTRANGE(""https://docs.google.com/spreadsheets/d/1SX6NBoVAgQJ6U1MVXOaj8PK2l7WJ3RER9xtqwdhxkhw/edit?usp=sharing"",""สิงห์บุรี!I25"")"),0)</f>
        <v>0</v>
      </c>
      <c r="J85" s="219">
        <f ca="1">IFERROR(__xludf.DUMMYFUNCTION("IMPORTRANGE(""https://docs.google.com/spreadsheets/d/1SX6NBoVAgQJ6U1MVXOaj8PK2l7WJ3RER9xtqwdhxkhw/edit?usp=sharing"",""สิงห์บุรี!J25"")"),0)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IFERROR(__xludf.DUMMYFUNCTION("IMPORTRANGE(""https://docs.google.com/spreadsheets/d/1SX6NBoVAgQJ6U1MVXOaj8PK2l7WJ3RER9xtqwdhxkhw/edit?usp=sharing"",""สิงห์บุรี!I26"")"),0)</f>
        <v>0</v>
      </c>
      <c r="J86" s="218">
        <f ca="1">IFERROR(__xludf.DUMMYFUNCTION("IMPORTRANGE(""https://docs.google.com/spreadsheets/d/1SX6NBoVAgQJ6U1MVXOaj8PK2l7WJ3RER9xtqwdhxkhw/edit?usp=sharing"",""สิงห์บุรี!J26"")"),0)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IFERROR(__xludf.DUMMYFUNCTION("IMPORTRANGE(""https://docs.google.com/spreadsheets/d/1SX6NBoVAgQJ6U1MVXOaj8PK2l7WJ3RER9xtqwdhxkhw/edit?usp=sharing"",""สิงห์บุรี!I27"")"),0)</f>
        <v>0</v>
      </c>
      <c r="J87" s="218">
        <f ca="1">IFERROR(__xludf.DUMMYFUNCTION("IMPORTRANGE(""https://docs.google.com/spreadsheets/d/1SX6NBoVAgQJ6U1MVXOaj8PK2l7WJ3RER9xtqwdhxkhw/edit?usp=sharing"",""สิงห์บุรี!J27"")"),0)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IFERROR(__xludf.DUMMYFUNCTION("IMPORTRANGE(""https://docs.google.com/spreadsheets/d/1SX6NBoVAgQJ6U1MVXOaj8PK2l7WJ3RER9xtqwdhxkhw/edit?usp=sharing"",""สิงห์บุรี!I28"")"),0)</f>
        <v>0</v>
      </c>
      <c r="J88" s="218">
        <f ca="1">IFERROR(__xludf.DUMMYFUNCTION("IMPORTRANGE(""https://docs.google.com/spreadsheets/d/1SX6NBoVAgQJ6U1MVXOaj8PK2l7WJ3RER9xtqwdhxkhw/edit?usp=sharing"",""สิงห์บุรี!J28"")"),0)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IFERROR(__xludf.DUMMYFUNCTION("IMPORTRANGE(""https://docs.google.com/spreadsheets/d/1SX6NBoVAgQJ6U1MVXOaj8PK2l7WJ3RER9xtqwdhxkhw/edit?usp=sharing"",""สิงห์บุรี!J29"")"),0)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IFERROR(__xludf.DUMMYFUNCTION("IMPORTRANGE(""https://docs.google.com/spreadsheets/d/1SX6NBoVAgQJ6U1MVXOaj8PK2l7WJ3RER9xtqwdhxkhw/edit?usp=sharing"",""สิงห์บุรี!J30"")"),0)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IFERROR(__xludf.DUMMYFUNCTION("IMPORTRANGE(""https://docs.google.com/spreadsheets/d/1SX6NBoVAgQJ6U1MVXOaj8PK2l7WJ3RER9xtqwdhxkhw/edit?usp=sharing"",""สิงห์บุรี!I32"")"),0)</f>
        <v>0</v>
      </c>
      <c r="J92" s="172">
        <f ca="1">IFERROR(__xludf.DUMMYFUNCTION("IMPORTRANGE(""https://docs.google.com/spreadsheets/d/1SX6NBoVAgQJ6U1MVXOaj8PK2l7WJ3RER9xtqwdhxkhw/edit?usp=sharing"",""สิงห์บุรี!J32"")"),0)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IFERROR(__xludf.DUMMYFUNCTION("IMPORTRANGE(""https://docs.google.com/spreadsheets/d/1SX6NBoVAgQJ6U1MVXOaj8PK2l7WJ3RER9xtqwdhxkhw/edit?usp=sharing"",""สิงห์บุรี!I33"")"),0)</f>
        <v>0</v>
      </c>
      <c r="J93" s="172">
        <f ca="1">IFERROR(__xludf.DUMMYFUNCTION("IMPORTRANGE(""https://docs.google.com/spreadsheets/d/1SX6NBoVAgQJ6U1MVXOaj8PK2l7WJ3RER9xtqwdhxkhw/edit?usp=sharing"",""สิงห์บุรี!J33"")"),0)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9">
        <f ca="1">IFERROR(__xludf.DUMMYFUNCTION("IMPORTRANGE(""https://docs.google.com/spreadsheets/d/1Yj_ptqi66GCucihVvJfMjLAmec39IyEx_6qawtMGysU/edit?usp=sharing"",""สบก!AR77"")"),0)</f>
        <v>0</v>
      </c>
      <c r="N98" s="199">
        <f ca="1">IFERROR(__xludf.DUMMYFUNCTION("IMPORTRANGE(""https://docs.google.com/spreadsheets/d/1Yj_ptqi66GCucihVvJfMjLAmec39IyEx_6qawtMGysU/edit?usp=sharing"",""สบก!AS77"")"),0)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IFERROR(__xludf.DUMMYFUNCTION("IMPORTRANGE(""https://docs.google.com/spreadsheets/d/1Yj_ptqi66GCucihVvJfMjLAmec39IyEx_6qawtMGysU/edit?usp=sharing"",""สบก!AN77"")"),0)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IFERROR(__xludf.DUMMYFUNCTION("IMPORTRANGE(""https://docs.google.com/spreadsheets/d/1Yj_ptqi66GCucihVvJfMjLAmec39IyEx_6qawtMGysU/edit?usp=sharing"",""สบก!AO77"")"),0)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IFERROR(__xludf.DUMMYFUNCTION("IMPORTRANGE(""https://docs.google.com/spreadsheets/d/1Yj_ptqi66GCucihVvJfMjLAmec39IyEx_6qawtMGysU/edit?usp=sharing"",""สบก!AP77"")"),0)</f>
        <v>0</v>
      </c>
      <c r="M102" s="125"/>
      <c r="N102" s="115">
        <f ca="1">IFERROR(__xludf.DUMMYFUNCTION("IMPORTRANGE(""https://docs.google.com/spreadsheets/d/1Yj_ptqi66GCucihVvJfMjLAmec39IyEx_6qawtMGysU/edit?usp=sharing"",""สบก!AT77"")"),0)</f>
        <v>0</v>
      </c>
      <c r="O102" s="125">
        <f ca="1">IF(L102&gt;0,N102*100/L102,0)</f>
        <v>0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IFERROR(__xludf.DUMMYFUNCTION("IMPORTRANGE(""https://docs.google.com/spreadsheets/d/1SX6NBoVAgQJ6U1MVXOaj8PK2l7WJ3RER9xtqwdhxkhw/edit?usp=sharing"",""สิงห์บุรี!J39"")"),0)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IFERROR(__xludf.DUMMYFUNCTION("IMPORTRANGE(""https://docs.google.com/spreadsheets/d/1SX6NBoVAgQJ6U1MVXOaj8PK2l7WJ3RER9xtqwdhxkhw/edit?usp=sharing"",""สิงห์บุรี!J40"")"),0)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IFERROR(__xludf.DUMMYFUNCTION("IMPORTRANGE(""https://docs.google.com/spreadsheets/d/1SX6NBoVAgQJ6U1MVXOaj8PK2l7WJ3RER9xtqwdhxkhw/edit?usp=sharing"",""สิงห์บุรี!J41"")"),0)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IFERROR(__xludf.DUMMYFUNCTION("IMPORTRANGE(""https://docs.google.com/spreadsheets/d/1SX6NBoVAgQJ6U1MVXOaj8PK2l7WJ3RER9xtqwdhxkhw/edit?usp=sharing"",""สิงห์บุรี!J42"")"),0)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IFERROR(__xludf.DUMMYFUNCTION("IMPORTRANGE(""https://docs.google.com/spreadsheets/d/1SX6NBoVAgQJ6U1MVXOaj8PK2l7WJ3RER9xtqwdhxkhw/edit?usp=sharing"",""สิงห์บุรี!I43"")"),0)</f>
        <v>0</v>
      </c>
      <c r="J108" s="218">
        <f ca="1">IFERROR(__xludf.DUMMYFUNCTION("IMPORTRANGE(""https://docs.google.com/spreadsheets/d/1SX6NBoVAgQJ6U1MVXOaj8PK2l7WJ3RER9xtqwdhxkhw/edit?usp=sharing"",""สิงห์บุรี!J43"")"),0)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IFERROR(__xludf.DUMMYFUNCTION("IMPORTRANGE(""https://docs.google.com/spreadsheets/d/1SX6NBoVAgQJ6U1MVXOaj8PK2l7WJ3RER9xtqwdhxkhw/edit?usp=sharing"",""สิงห์บุรี!I44"")"),0)</f>
        <v>0</v>
      </c>
      <c r="J109" s="218">
        <f ca="1">IFERROR(__xludf.DUMMYFUNCTION("IMPORTRANGE(""https://docs.google.com/spreadsheets/d/1SX6NBoVAgQJ6U1MVXOaj8PK2l7WJ3RER9xtqwdhxkhw/edit?usp=sharing"",""สิงห์บุรี!J44"")"),0)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IFERROR(__xludf.DUMMYFUNCTION("IMPORTRANGE(""https://docs.google.com/spreadsheets/d/1SX6NBoVAgQJ6U1MVXOaj8PK2l7WJ3RER9xtqwdhxkhw/edit?usp=sharing"",""สิงห์บุรี!I45"")"),0)</f>
        <v>0</v>
      </c>
      <c r="J110" s="218">
        <f ca="1">IFERROR(__xludf.DUMMYFUNCTION("IMPORTRANGE(""https://docs.google.com/spreadsheets/d/1SX6NBoVAgQJ6U1MVXOaj8PK2l7WJ3RER9xtqwdhxkhw/edit?usp=sharing"",""สิงห์บุรี!J45"")"),0)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IFERROR(__xludf.DUMMYFUNCTION("IMPORTRANGE(""https://docs.google.com/spreadsheets/d/1SX6NBoVAgQJ6U1MVXOaj8PK2l7WJ3RER9xtqwdhxkhw/edit?usp=sharing"",""สิงห์บุรี!I46"")"),0)</f>
        <v>0</v>
      </c>
      <c r="J111" s="218">
        <f ca="1">IFERROR(__xludf.DUMMYFUNCTION("IMPORTRANGE(""https://docs.google.com/spreadsheets/d/1SX6NBoVAgQJ6U1MVXOaj8PK2l7WJ3RER9xtqwdhxkhw/edit?usp=sharing"",""สิงห์บุรี!J46"")"),0)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IFERROR(__xludf.DUMMYFUNCTION("IMPORTRANGE(""https://docs.google.com/spreadsheets/d/1SX6NBoVAgQJ6U1MVXOaj8PK2l7WJ3RER9xtqwdhxkhw/edit?usp=sharing"",""สิงห์บุรี!I47"")"),0)</f>
        <v>0</v>
      </c>
      <c r="J112" s="218">
        <f ca="1">IFERROR(__xludf.DUMMYFUNCTION("IMPORTRANGE(""https://docs.google.com/spreadsheets/d/1SX6NBoVAgQJ6U1MVXOaj8PK2l7WJ3RER9xtqwdhxkhw/edit?usp=sharing"",""สิงห์บุรี!J47"")"),0)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IFERROR(__xludf.DUMMYFUNCTION("IMPORTRANGE(""https://docs.google.com/spreadsheets/d/1SX6NBoVAgQJ6U1MVXOaj8PK2l7WJ3RER9xtqwdhxkhw/edit?usp=sharing"",""สิงห์บุรี!I48"")"),0)</f>
        <v>0</v>
      </c>
      <c r="J113" s="218">
        <f ca="1">IFERROR(__xludf.DUMMYFUNCTION("IMPORTRANGE(""https://docs.google.com/spreadsheets/d/1SX6NBoVAgQJ6U1MVXOaj8PK2l7WJ3RER9xtqwdhxkhw/edit?usp=sharing"",""สิงห์บุรี!J48"")"),0)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IFERROR(__xludf.DUMMYFUNCTION("IMPORTRANGE(""https://docs.google.com/spreadsheets/d/1SX6NBoVAgQJ6U1MVXOaj8PK2l7WJ3RER9xtqwdhxkhw/edit?usp=sharing"",""สิงห์บุรี!J49"")"),0)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IFERROR(__xludf.DUMMYFUNCTION("IMPORTRANGE(""https://docs.google.com/spreadsheets/d/1SX6NBoVAgQJ6U1MVXOaj8PK2l7WJ3RER9xtqwdhxkhw/edit?usp=sharing"",""สิงห์บุรี!J50"")"),0)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IFERROR(__xludf.DUMMYFUNCTION("IMPORTRANGE(""https://docs.google.com/spreadsheets/d/1SX6NBoVAgQJ6U1MVXOaj8PK2l7WJ3RER9xtqwdhxkhw/edit?usp=sharing"",""สิงห์บุรี!I52"")"),0)</f>
        <v>0</v>
      </c>
      <c r="J117" s="172">
        <f ca="1">IFERROR(__xludf.DUMMYFUNCTION("IMPORTRANGE(""https://docs.google.com/spreadsheets/d/1SX6NBoVAgQJ6U1MVXOaj8PK2l7WJ3RER9xtqwdhxkhw/edit?usp=sharing"",""สิงห์บุรี!J52"")"),0)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9">
        <f ca="1">IFERROR(__xludf.DUMMYFUNCTION("IMPORTRANGE(""https://docs.google.com/spreadsheets/d/1Yj_ptqi66GCucihVvJfMjLAmec39IyEx_6qawtMGysU/edit?usp=sharing"",""สบก!BA77"")"),0)</f>
        <v>0</v>
      </c>
      <c r="N122" s="199">
        <f ca="1">IFERROR(__xludf.DUMMYFUNCTION("IMPORTRANGE(""https://docs.google.com/spreadsheets/d/1Yj_ptqi66GCucihVvJfMjLAmec39IyEx_6qawtMGysU/edit?usp=sharing"",""สบก!BB77"")"),0)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IFERROR(__xludf.DUMMYFUNCTION("IMPORTRANGE(""https://docs.google.com/spreadsheets/d/1Yj_ptqi66GCucihVvJfMjLAmec39IyEx_6qawtMGysU/edit?usp=sharing"",""สบก!AW77"")"),0)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IFERROR(__xludf.DUMMYFUNCTION("IMPORTRANGE(""https://docs.google.com/spreadsheets/d/1Yj_ptqi66GCucihVvJfMjLAmec39IyEx_6qawtMGysU/edit?usp=sharing"",""สบก!AX77"")"),0)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IFERROR(__xludf.DUMMYFUNCTION("IMPORTRANGE(""https://docs.google.com/spreadsheets/d/1Yj_ptqi66GCucihVvJfMjLAmec39IyEx_6qawtMGysU/edit?usp=sharing"",""สบก!AY77"")"),0)</f>
        <v>0</v>
      </c>
      <c r="M126" s="125"/>
      <c r="N126" s="115">
        <f ca="1">IFERROR(__xludf.DUMMYFUNCTION("IMPORTRANGE(""https://docs.google.com/spreadsheets/d/1Yj_ptqi66GCucihVvJfMjLAmec39IyEx_6qawtMGysU/edit?usp=sharing"",""สบก!BC77"")"),0)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IFERROR(__xludf.DUMMYFUNCTION("IMPORTRANGE(""https://docs.google.com/spreadsheets/d/1SX6NBoVAgQJ6U1MVXOaj8PK2l7WJ3RER9xtqwdhxkhw/edit?usp=sharing"",""สิงห์บุรี!J58"")"),0)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IFERROR(__xludf.DUMMYFUNCTION("IMPORTRANGE(""https://docs.google.com/spreadsheets/d/1SX6NBoVAgQJ6U1MVXOaj8PK2l7WJ3RER9xtqwdhxkhw/edit?usp=sharing"",""สิงห์บุรี!J59"")"),0)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IFERROR(__xludf.DUMMYFUNCTION("IMPORTRANGE(""https://docs.google.com/spreadsheets/d/1SX6NBoVAgQJ6U1MVXOaj8PK2l7WJ3RER9xtqwdhxkhw/edit?usp=sharing"",""สิงห์บุรี!J60"")"),0)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IFERROR(__xludf.DUMMYFUNCTION("IMPORTRANGE(""https://docs.google.com/spreadsheets/d/1SX6NBoVAgQJ6U1MVXOaj8PK2l7WJ3RER9xtqwdhxkhw/edit?usp=sharing"",""สิงห์บุรี!J61"")"),0)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IFERROR(__xludf.DUMMYFUNCTION("IMPORTRANGE(""https://docs.google.com/spreadsheets/d/1SX6NBoVAgQJ6U1MVXOaj8PK2l7WJ3RER9xtqwdhxkhw/edit?usp=sharing"",""สิงห์บุรี!I62"")"),0)</f>
        <v>0</v>
      </c>
      <c r="J132" s="218">
        <f ca="1">IFERROR(__xludf.DUMMYFUNCTION("IMPORTRANGE(""https://docs.google.com/spreadsheets/d/1SX6NBoVAgQJ6U1MVXOaj8PK2l7WJ3RER9xtqwdhxkhw/edit?usp=sharing"",""สิงห์บุรี!J62"")"),0)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IFERROR(__xludf.DUMMYFUNCTION("IMPORTRANGE(""https://docs.google.com/spreadsheets/d/1SX6NBoVAgQJ6U1MVXOaj8PK2l7WJ3RER9xtqwdhxkhw/edit?usp=sharing"",""สิงห์บุรี!I63"")"),0)</f>
        <v>0</v>
      </c>
      <c r="J133" s="218">
        <f ca="1">IFERROR(__xludf.DUMMYFUNCTION("IMPORTRANGE(""https://docs.google.com/spreadsheets/d/1SX6NBoVAgQJ6U1MVXOaj8PK2l7WJ3RER9xtqwdhxkhw/edit?usp=sharing"",""สิงห์บุรี!J63"")"),0)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IFERROR(__xludf.DUMMYFUNCTION("IMPORTRANGE(""https://docs.google.com/spreadsheets/d/1SX6NBoVAgQJ6U1MVXOaj8PK2l7WJ3RER9xtqwdhxkhw/edit?usp=sharing"",""สิงห์บุรี!J64"")"),0)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IFERROR(__xludf.DUMMYFUNCTION("IMPORTRANGE(""https://docs.google.com/spreadsheets/d/1SX6NBoVAgQJ6U1MVXOaj8PK2l7WJ3RER9xtqwdhxkhw/edit?usp=sharing"",""สิงห์บุรี!J65"")"),0)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IFERROR(__xludf.DUMMYFUNCTION("IMPORTRANGE(""https://docs.google.com/spreadsheets/d/1SX6NBoVAgQJ6U1MVXOaj8PK2l7WJ3RER9xtqwdhxkhw/edit?usp=sharing"",""สิงห์บุรี!I68"")"),0)</f>
        <v>0</v>
      </c>
      <c r="J138" s="291">
        <f ca="1">IFERROR(__xludf.DUMMYFUNCTION("IMPORTRANGE(""https://docs.google.com/spreadsheets/d/1SX6NBoVAgQJ6U1MVXOaj8PK2l7WJ3RER9xtqwdhxkhw/edit?usp=sharing"",""สิงห์บุรี!J68"")"),0)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28700</v>
      </c>
      <c r="M140" s="182">
        <f t="shared" ca="1" si="64"/>
        <v>17750</v>
      </c>
      <c r="N140" s="182">
        <f t="shared" ca="1" si="64"/>
        <v>14678</v>
      </c>
      <c r="O140" s="181">
        <f t="shared" ref="O140:O142" ca="1" si="65">IF(L140&gt;0,N140*100/L140,0)</f>
        <v>51.142857142857146</v>
      </c>
      <c r="P140" s="181">
        <f t="shared" ref="P140:P142" ca="1" si="66">IF(M140&gt;0,N140*100/M140,0)</f>
        <v>82.692957746478868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28700</v>
      </c>
      <c r="M142" s="187">
        <f t="shared" ca="1" si="68"/>
        <v>17750</v>
      </c>
      <c r="N142" s="187">
        <f t="shared" ca="1" si="68"/>
        <v>14678</v>
      </c>
      <c r="O142" s="186">
        <f t="shared" ca="1" si="65"/>
        <v>51.142857142857146</v>
      </c>
      <c r="P142" s="186">
        <f t="shared" ca="1" si="66"/>
        <v>82.692957746478868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28700</v>
      </c>
      <c r="M144" s="199">
        <f ca="1">IFERROR(__xludf.DUMMYFUNCTION("IMPORTRANGE(""https://docs.google.com/spreadsheets/d/1Yj_ptqi66GCucihVvJfMjLAmec39IyEx_6qawtMGysU/edit?usp=sharing"",""สบก!BJ77"")"),17750)</f>
        <v>17750</v>
      </c>
      <c r="N144" s="199">
        <f ca="1">IFERROR(__xludf.DUMMYFUNCTION("IMPORTRANGE(""https://docs.google.com/spreadsheets/d/1Yj_ptqi66GCucihVvJfMjLAmec39IyEx_6qawtMGysU/edit?usp=sharing"",""สบก!BK77"")"),14678)</f>
        <v>14678</v>
      </c>
      <c r="O144" s="198">
        <f ca="1">IF(L144&gt;0,N144*100/L144,0)</f>
        <v>51.142857142857146</v>
      </c>
      <c r="P144" s="198">
        <f ca="1">IF(M144&gt;0,N144*100/M144,0)</f>
        <v>82.692957746478868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IFERROR(__xludf.DUMMYFUNCTION("IMPORTRANGE(""https://docs.google.com/spreadsheets/d/1Yj_ptqi66GCucihVvJfMjLAmec39IyEx_6qawtMGysU/edit?usp=sharing"",""สบก!BF77"")"),0)</f>
        <v>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IFERROR(__xludf.DUMMYFUNCTION("IMPORTRANGE(""https://docs.google.com/spreadsheets/d/1Yj_ptqi66GCucihVvJfMjLAmec39IyEx_6qawtMGysU/edit?usp=sharing"",""สบก!BG77"")"),28700)</f>
        <v>28700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IFERROR(__xludf.DUMMYFUNCTION("IMPORTRANGE(""https://docs.google.com/spreadsheets/d/1Yj_ptqi66GCucihVvJfMjLAmec39IyEx_6qawtMGysU/edit?usp=sharing"",""สบก!BH77"")"),0)</f>
        <v>0</v>
      </c>
      <c r="M148" s="125"/>
      <c r="N148" s="115">
        <f ca="1">IFERROR(__xludf.DUMMYFUNCTION("IMPORTRANGE(""https://docs.google.com/spreadsheets/d/1Yj_ptqi66GCucihVvJfMjLAmec39IyEx_6qawtMGysU/edit?usp=sharing"",""สบก!BL77"")"),0)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IFERROR(__xludf.DUMMYFUNCTION("IMPORTRANGE(""https://docs.google.com/spreadsheets/d/1SX6NBoVAgQJ6U1MVXOaj8PK2l7WJ3RER9xtqwdhxkhw/edit?usp=sharing"",""สิงห์บุรี!I74"")"),4)</f>
        <v>4</v>
      </c>
      <c r="J149" s="299">
        <f ca="1">IFERROR(__xludf.DUMMYFUNCTION("IMPORTRANGE(""https://docs.google.com/spreadsheets/d/1SX6NBoVAgQJ6U1MVXOaj8PK2l7WJ3RER9xtqwdhxkhw/edit?usp=sharing"",""สิงห์บุรี!J74"")"),1)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IFERROR(__xludf.DUMMYFUNCTION("IMPORTRANGE(""https://docs.google.com/spreadsheets/d/1SX6NBoVAgQJ6U1MVXOaj8PK2l7WJ3RER9xtqwdhxkhw/edit?usp=sharing"",""สิงห์บุรี!J79"")"),0)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IFERROR(__xludf.DUMMYFUNCTION("IMPORTRANGE(""https://docs.google.com/spreadsheets/d/1SX6NBoVAgQJ6U1MVXOaj8PK2l7WJ3RER9xtqwdhxkhw/edit?usp=sharing"",""สิงห์บุรี!J80"")"),1)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IFERROR(__xludf.DUMMYFUNCTION("IMPORTRANGE(""https://docs.google.com/spreadsheets/d/1SX6NBoVAgQJ6U1MVXOaj8PK2l7WJ3RER9xtqwdhxkhw/edit?usp=sharing"",""สิงห์บุรี!J81"")"),1)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IFERROR(__xludf.DUMMYFUNCTION("IMPORTRANGE(""https://docs.google.com/spreadsheets/d/1SX6NBoVAgQJ6U1MVXOaj8PK2l7WJ3RER9xtqwdhxkhw/edit?usp=sharing"",""สิงห์บุรี!J82"")"),1)</f>
        <v>1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IFERROR(__xludf.DUMMYFUNCTION("IMPORTRANGE(""https://docs.google.com/spreadsheets/d/1SX6NBoVAgQJ6U1MVXOaj8PK2l7WJ3RER9xtqwdhxkhw/edit?usp=sharing"",""สิงห์บุรี!I83"")"),4)</f>
        <v>4</v>
      </c>
      <c r="J158" s="219">
        <f ca="1">IFERROR(__xludf.DUMMYFUNCTION("IMPORTRANGE(""https://docs.google.com/spreadsheets/d/1SX6NBoVAgQJ6U1MVXOaj8PK2l7WJ3RER9xtqwdhxkhw/edit?usp=sharing"",""สิงห์บุรี!J83"")"),1)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IFERROR(__xludf.DUMMYFUNCTION("IMPORTRANGE(""https://docs.google.com/spreadsheets/d/1SX6NBoVAgQJ6U1MVXOaj8PK2l7WJ3RER9xtqwdhxkhw/edit?usp=sharing"",""สิงห์บุรี!J84"")"),42)</f>
        <v>42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IFERROR(__xludf.DUMMYFUNCTION("IMPORTRANGE(""https://docs.google.com/spreadsheets/d/1SX6NBoVAgQJ6U1MVXOaj8PK2l7WJ3RER9xtqwdhxkhw/edit?usp=sharing"",""สิงห์บุรี!J85"")"),42)</f>
        <v>42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IFERROR(__xludf.DUMMYFUNCTION("IMPORTRANGE(""https://docs.google.com/spreadsheets/d/1SX6NBoVAgQJ6U1MVXOaj8PK2l7WJ3RER9xtqwdhxkhw/edit?usp=sharing"",""สิงห์บุรี!J86"")"),0)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IFERROR(__xludf.DUMMYFUNCTION("IMPORTRANGE(""https://docs.google.com/spreadsheets/d/1SX6NBoVAgQJ6U1MVXOaj8PK2l7WJ3RER9xtqwdhxkhw/edit?usp=sharing"",""สิงห์บุรี!J87"")"),0)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IFERROR(__xludf.DUMMYFUNCTION("IMPORTRANGE(""https://docs.google.com/spreadsheets/d/1SX6NBoVAgQJ6U1MVXOaj8PK2l7WJ3RER9xtqwdhxkhw/edit?usp=sharing"",""สิงห์บุรี!J88"")"),0)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IFERROR(__xludf.DUMMYFUNCTION("IMPORTRANGE(""https://docs.google.com/spreadsheets/d/1SX6NBoVAgQJ6U1MVXOaj8PK2l7WJ3RER9xtqwdhxkhw/edit?usp=sharing"",""สิงห์บุรี!I89"")"),1)</f>
        <v>1</v>
      </c>
      <c r="J164" s="304">
        <f ca="1">IFERROR(__xludf.DUMMYFUNCTION("IMPORTRANGE(""https://docs.google.com/spreadsheets/d/1SX6NBoVAgQJ6U1MVXOaj8PK2l7WJ3RER9xtqwdhxkhw/edit?usp=sharing"",""สิงห์บุรี!J89"")"),1)</f>
        <v>1</v>
      </c>
      <c r="K164" s="305">
        <f ca="1">IF(I164&gt;0,J164*100/I164,0)</f>
        <v>100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IFERROR(__xludf.DUMMYFUNCTION("IMPORTRANGE(""https://docs.google.com/spreadsheets/d/1SX6NBoVAgQJ6U1MVXOaj8PK2l7WJ3RER9xtqwdhxkhw/edit?usp=sharing"",""สิงห์บุรี!J94"")"),0)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IFERROR(__xludf.DUMMYFUNCTION("IMPORTRANGE(""https://docs.google.com/spreadsheets/d/1SX6NBoVAgQJ6U1MVXOaj8PK2l7WJ3RER9xtqwdhxkhw/edit?usp=sharing"",""สิงห์บุรี!J95"")"),1)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IFERROR(__xludf.DUMMYFUNCTION("IMPORTRANGE(""https://docs.google.com/spreadsheets/d/1SX6NBoVAgQJ6U1MVXOaj8PK2l7WJ3RER9xtqwdhxkhw/edit?usp=sharing"",""สิงห์บุรี!J96"")"),1)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IFERROR(__xludf.DUMMYFUNCTION("IMPORTRANGE(""https://docs.google.com/spreadsheets/d/1SX6NBoVAgQJ6U1MVXOaj8PK2l7WJ3RER9xtqwdhxkhw/edit?usp=sharing"",""สิงห์บุรี!J97"")"),0)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IFERROR(__xludf.DUMMYFUNCTION("IMPORTRANGE(""https://docs.google.com/spreadsheets/d/1SX6NBoVAgQJ6U1MVXOaj8PK2l7WJ3RER9xtqwdhxkhw/edit?usp=sharing"",""สิงห์บุรี!I98"")"),1)</f>
        <v>1</v>
      </c>
      <c r="J173" s="219">
        <f ca="1">IFERROR(__xludf.DUMMYFUNCTION("IMPORTRANGE(""https://docs.google.com/spreadsheets/d/1SX6NBoVAgQJ6U1MVXOaj8PK2l7WJ3RER9xtqwdhxkhw/edit?usp=sharing"",""สิงห์บุรี!J98"")"),1)</f>
        <v>1</v>
      </c>
      <c r="K173" s="195">
        <f ca="1">IF(I173&gt;0,J173*100/I173,0)</f>
        <v>100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IFERROR(__xludf.DUMMYFUNCTION("IMPORTRANGE(""https://docs.google.com/spreadsheets/d/1SX6NBoVAgQJ6U1MVXOaj8PK2l7WJ3RER9xtqwdhxkhw/edit?usp=sharing"",""สิงห์บุรี!J99"")"),0)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IFERROR(__xludf.DUMMYFUNCTION("IMPORTRANGE(""https://docs.google.com/spreadsheets/d/1SX6NBoVAgQJ6U1MVXOaj8PK2l7WJ3RER9xtqwdhxkhw/edit?usp=sharing"",""สิงห์บุรี!J100"")"),0)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IFERROR(__xludf.DUMMYFUNCTION("IMPORTRANGE(""https://docs.google.com/spreadsheets/d/1SX6NBoVAgQJ6U1MVXOaj8PK2l7WJ3RER9xtqwdhxkhw/edit?usp=sharing"",""สิงห์บุรี!I101"")"),0)</f>
        <v>0</v>
      </c>
      <c r="J176" s="304">
        <f ca="1">IFERROR(__xludf.DUMMYFUNCTION("IMPORTRANGE(""https://docs.google.com/spreadsheets/d/1SX6NBoVAgQJ6U1MVXOaj8PK2l7WJ3RER9xtqwdhxkhw/edit?usp=sharing"",""สิงห์บุรี!J101"")"),0)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IFERROR(__xludf.DUMMYFUNCTION("IMPORTRANGE(""https://docs.google.com/spreadsheets/d/1SX6NBoVAgQJ6U1MVXOaj8PK2l7WJ3RER9xtqwdhxkhw/edit?usp=sharing"",""สิงห์บุรี!J106"")"),0)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IFERROR(__xludf.DUMMYFUNCTION("IMPORTRANGE(""https://docs.google.com/spreadsheets/d/1SX6NBoVAgQJ6U1MVXOaj8PK2l7WJ3RER9xtqwdhxkhw/edit?usp=sharing"",""สิงห์บุรี!J107"")"),0)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IFERROR(__xludf.DUMMYFUNCTION("IMPORTRANGE(""https://docs.google.com/spreadsheets/d/1SX6NBoVAgQJ6U1MVXOaj8PK2l7WJ3RER9xtqwdhxkhw/edit?usp=sharing"",""สิงห์บุรี!J108"")"),0)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IFERROR(__xludf.DUMMYFUNCTION("IMPORTRANGE(""https://docs.google.com/spreadsheets/d/1SX6NBoVAgQJ6U1MVXOaj8PK2l7WJ3RER9xtqwdhxkhw/edit?usp=sharing"",""สิงห์บุรี!J109"")"),0)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IFERROR(__xludf.DUMMYFUNCTION("IMPORTRANGE(""https://docs.google.com/spreadsheets/d/1SX6NBoVAgQJ6U1MVXOaj8PK2l7WJ3RER9xtqwdhxkhw/edit?usp=sharing"",""สิงห์บุรี!I110"")"),0)</f>
        <v>0</v>
      </c>
      <c r="J185" s="218">
        <f ca="1">IFERROR(__xludf.DUMMYFUNCTION("IMPORTRANGE(""https://docs.google.com/spreadsheets/d/1SX6NBoVAgQJ6U1MVXOaj8PK2l7WJ3RER9xtqwdhxkhw/edit?usp=sharing"",""สิงห์บุรี!J110"")"),0)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IFERROR(__xludf.DUMMYFUNCTION("IMPORTRANGE(""https://docs.google.com/spreadsheets/d/1SX6NBoVAgQJ6U1MVXOaj8PK2l7WJ3RER9xtqwdhxkhw/edit?usp=sharing"",""สิงห์บุรี!I111"")"),0)</f>
        <v>0</v>
      </c>
      <c r="J186" s="218">
        <f ca="1">IFERROR(__xludf.DUMMYFUNCTION("IMPORTRANGE(""https://docs.google.com/spreadsheets/d/1SX6NBoVAgQJ6U1MVXOaj8PK2l7WJ3RER9xtqwdhxkhw/edit?usp=sharing"",""สิงห์บุรี!J111"")"),0)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IFERROR(__xludf.DUMMYFUNCTION("IMPORTRANGE(""https://docs.google.com/spreadsheets/d/1SX6NBoVAgQJ6U1MVXOaj8PK2l7WJ3RER9xtqwdhxkhw/edit?usp=sharing"",""สิงห์บุรี!J112"")"),0)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IFERROR(__xludf.DUMMYFUNCTION("IMPORTRANGE(""https://docs.google.com/spreadsheets/d/1SX6NBoVAgQJ6U1MVXOaj8PK2l7WJ3RER9xtqwdhxkhw/edit?usp=sharing"",""สิงห์บุรี!J113"")"),0)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IFERROR(__xludf.DUMMYFUNCTION("IMPORTRANGE(""https://docs.google.com/spreadsheets/d/1SX6NBoVAgQJ6U1MVXOaj8PK2l7WJ3RER9xtqwdhxkhw/edit?usp=sharing"",""สิงห์บุรี!I114"")"),8000)</f>
        <v>8000</v>
      </c>
      <c r="J189" s="304">
        <f ca="1">IFERROR(__xludf.DUMMYFUNCTION("IMPORTRANGE(""https://docs.google.com/spreadsheets/d/1SX6NBoVAgQJ6U1MVXOaj8PK2l7WJ3RER9xtqwdhxkhw/edit?usp=sharing"",""สิงห์บุรี!J114"")"),0)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IFERROR(__xludf.DUMMYFUNCTION("IMPORTRANGE(""https://docs.google.com/spreadsheets/d/1SX6NBoVAgQJ6U1MVXOaj8PK2l7WJ3RER9xtqwdhxkhw/edit?usp=sharing"",""สิงห์บุรี!J119"")"),1)</f>
        <v>1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IFERROR(__xludf.DUMMYFUNCTION("IMPORTRANGE(""https://docs.google.com/spreadsheets/d/1SX6NBoVAgQJ6U1MVXOaj8PK2l7WJ3RER9xtqwdhxkhw/edit?usp=sharing"",""สิงห์บุรี!J120"")"),0)</f>
        <v>0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IFERROR(__xludf.DUMMYFUNCTION("IMPORTRANGE(""https://docs.google.com/spreadsheets/d/1SX6NBoVAgQJ6U1MVXOaj8PK2l7WJ3RER9xtqwdhxkhw/edit?usp=sharing"",""สิงห์บุรี!J121"")"),0)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IFERROR(__xludf.DUMMYFUNCTION("IMPORTRANGE(""https://docs.google.com/spreadsheets/d/1SX6NBoVAgQJ6U1MVXOaj8PK2l7WJ3RER9xtqwdhxkhw/edit?usp=sharing"",""สิงห์บุรี!J122"")"),0)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IFERROR(__xludf.DUMMYFUNCTION("IMPORTRANGE(""https://docs.google.com/spreadsheets/d/1SX6NBoVAgQJ6U1MVXOaj8PK2l7WJ3RER9xtqwdhxkhw/edit?usp=sharing"",""สิงห์บุรี!I124"")"),8000)</f>
        <v>8000</v>
      </c>
      <c r="J199" s="219">
        <f ca="1">IFERROR(__xludf.DUMMYFUNCTION("IMPORTRANGE(""https://docs.google.com/spreadsheets/d/1SX6NBoVAgQJ6U1MVXOaj8PK2l7WJ3RER9xtqwdhxkhw/edit?usp=sharing"",""สิงห์บุรี!J124"")"),0)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IFERROR(__xludf.DUMMYFUNCTION("IMPORTRANGE(""https://docs.google.com/spreadsheets/d/1SX6NBoVAgQJ6U1MVXOaj8PK2l7WJ3RER9xtqwdhxkhw/edit?usp=sharing"",""สิงห์บุรี!I125"")"),8000)</f>
        <v>8000</v>
      </c>
      <c r="J200" s="219">
        <f ca="1">IFERROR(__xludf.DUMMYFUNCTION("IMPORTRANGE(""https://docs.google.com/spreadsheets/d/1SX6NBoVAgQJ6U1MVXOaj8PK2l7WJ3RER9xtqwdhxkhw/edit?usp=sharing"",""สิงห์บุรี!J125"")"),0)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IFERROR(__xludf.DUMMYFUNCTION("IMPORTRANGE(""https://docs.google.com/spreadsheets/d/1SX6NBoVAgQJ6U1MVXOaj8PK2l7WJ3RER9xtqwdhxkhw/edit?usp=sharing"",""สิงห์บุรี!I126"")"),0)</f>
        <v>0</v>
      </c>
      <c r="J201" s="219">
        <f ca="1">IFERROR(__xludf.DUMMYFUNCTION("IMPORTRANGE(""https://docs.google.com/spreadsheets/d/1SX6NBoVAgQJ6U1MVXOaj8PK2l7WJ3RER9xtqwdhxkhw/edit?usp=sharing"",""สิงห์บุรี!J126"")"),0)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IFERROR(__xludf.DUMMYFUNCTION("IMPORTRANGE(""https://docs.google.com/spreadsheets/d/1SX6NBoVAgQJ6U1MVXOaj8PK2l7WJ3RER9xtqwdhxkhw/edit?usp=sharing"",""สิงห์บุรี!J127"")"),0)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IFERROR(__xludf.DUMMYFUNCTION("IMPORTRANGE(""https://docs.google.com/spreadsheets/d/1SX6NBoVAgQJ6U1MVXOaj8PK2l7WJ3RER9xtqwdhxkhw/edit?usp=sharing"",""สิงห์บุรี!J128"")"),0)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IFERROR(__xludf.DUMMYFUNCTION("IMPORTRANGE(""https://docs.google.com/spreadsheets/d/1SX6NBoVAgQJ6U1MVXOaj8PK2l7WJ3RER9xtqwdhxkhw/edit?usp=sharing"",""สิงห์บุรี!I129"")"),0)</f>
        <v>0</v>
      </c>
      <c r="J204" s="304">
        <f ca="1">IFERROR(__xludf.DUMMYFUNCTION("IMPORTRANGE(""https://docs.google.com/spreadsheets/d/1SX6NBoVAgQJ6U1MVXOaj8PK2l7WJ3RER9xtqwdhxkhw/edit?usp=sharing"",""สิงห์บุรี!J129"")"),0)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IFERROR(__xludf.DUMMYFUNCTION("IMPORTRANGE(""https://docs.google.com/spreadsheets/d/1SX6NBoVAgQJ6U1MVXOaj8PK2l7WJ3RER9xtqwdhxkhw/edit?usp=sharing"",""สิงห์บุรี!J134"")"),0)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IFERROR(__xludf.DUMMYFUNCTION("IMPORTRANGE(""https://docs.google.com/spreadsheets/d/1SX6NBoVAgQJ6U1MVXOaj8PK2l7WJ3RER9xtqwdhxkhw/edit?usp=sharing"",""สิงห์บุรี!J135"")"),0)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IFERROR(__xludf.DUMMYFUNCTION("IMPORTRANGE(""https://docs.google.com/spreadsheets/d/1SX6NBoVAgQJ6U1MVXOaj8PK2l7WJ3RER9xtqwdhxkhw/edit?usp=sharing"",""สิงห์บุรี!J136"")"),0)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IFERROR(__xludf.DUMMYFUNCTION("IMPORTRANGE(""https://docs.google.com/spreadsheets/d/1SX6NBoVAgQJ6U1MVXOaj8PK2l7WJ3RER9xtqwdhxkhw/edit?usp=sharing"",""สิงห์บุรี!J137"")"),0)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IFERROR(__xludf.DUMMYFUNCTION("IMPORTRANGE(""https://docs.google.com/spreadsheets/d/1SX6NBoVAgQJ6U1MVXOaj8PK2l7WJ3RER9xtqwdhxkhw/edit?usp=sharing"",""สิงห์บุรี!I138"")"),0)</f>
        <v>0</v>
      </c>
      <c r="J213" s="218">
        <f ca="1">IFERROR(__xludf.DUMMYFUNCTION("IMPORTRANGE(""https://docs.google.com/spreadsheets/d/1SX6NBoVAgQJ6U1MVXOaj8PK2l7WJ3RER9xtqwdhxkhw/edit?usp=sharing"",""สิงห์บุรี!J138"")"),0)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IFERROR(__xludf.DUMMYFUNCTION("IMPORTRANGE(""https://docs.google.com/spreadsheets/d/1SX6NBoVAgQJ6U1MVXOaj8PK2l7WJ3RER9xtqwdhxkhw/edit?usp=sharing"",""สิงห์บุรี!I140"")"),0)</f>
        <v>0</v>
      </c>
      <c r="J215" s="218">
        <f ca="1">IFERROR(__xludf.DUMMYFUNCTION("IMPORTRANGE(""https://docs.google.com/spreadsheets/d/1SX6NBoVAgQJ6U1MVXOaj8PK2l7WJ3RER9xtqwdhxkhw/edit?usp=sharing"",""สิงห์บุรี!J140"")"),0)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IFERROR(__xludf.DUMMYFUNCTION("IMPORTRANGE(""https://docs.google.com/spreadsheets/d/1SX6NBoVAgQJ6U1MVXOaj8PK2l7WJ3RER9xtqwdhxkhw/edit?usp=sharing"",""สิงห์บุรี!I141"")"),0)</f>
        <v>0</v>
      </c>
      <c r="J216" s="218">
        <f ca="1">IFERROR(__xludf.DUMMYFUNCTION("IMPORTRANGE(""https://docs.google.com/spreadsheets/d/1SX6NBoVAgQJ6U1MVXOaj8PK2l7WJ3RER9xtqwdhxkhw/edit?usp=sharing"",""สิงห์บุรี!J141"")"),0)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IFERROR(__xludf.DUMMYFUNCTION("IMPORTRANGE(""https://docs.google.com/spreadsheets/d/1SX6NBoVAgQJ6U1MVXOaj8PK2l7WJ3RER9xtqwdhxkhw/edit?usp=sharing"",""สิงห์บุรี!J142"")"),0)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IFERROR(__xludf.DUMMYFUNCTION("IMPORTRANGE(""https://docs.google.com/spreadsheets/d/1SX6NBoVAgQJ6U1MVXOaj8PK2l7WJ3RER9xtqwdhxkhw/edit?usp=sharing"",""สิงห์บุรี!J143"")"),0)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IFERROR(__xludf.DUMMYFUNCTION("IMPORTRANGE(""https://docs.google.com/spreadsheets/d/1SX6NBoVAgQJ6U1MVXOaj8PK2l7WJ3RER9xtqwdhxkhw/edit?usp=sharing"",""สิงห์บุรี!I144"")"),13)</f>
        <v>13</v>
      </c>
      <c r="J219" s="291">
        <f ca="1">IFERROR(__xludf.DUMMYFUNCTION("IMPORTRANGE(""https://docs.google.com/spreadsheets/d/1SX6NBoVAgQJ6U1MVXOaj8PK2l7WJ3RER9xtqwdhxkhw/edit?usp=sharing"",""สิงห์บุรี!J144"")"),13)</f>
        <v>13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19295</v>
      </c>
      <c r="M220" s="182">
        <f t="shared" ca="1" si="72"/>
        <v>19295</v>
      </c>
      <c r="N220" s="182">
        <f t="shared" ca="1" si="72"/>
        <v>18806</v>
      </c>
      <c r="O220" s="181">
        <f t="shared" ref="O220:O222" ca="1" si="73">IF(L220&gt;0,N220*100/L220,0)</f>
        <v>97.46566467996891</v>
      </c>
      <c r="P220" s="181">
        <f t="shared" ref="P220:P222" ca="1" si="74">IF(M220&gt;0,N220*100/M220,0)</f>
        <v>97.46566467996891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19295</v>
      </c>
      <c r="M222" s="187">
        <f t="shared" ca="1" si="76"/>
        <v>19295</v>
      </c>
      <c r="N222" s="187">
        <f t="shared" ca="1" si="76"/>
        <v>18806</v>
      </c>
      <c r="O222" s="186">
        <f t="shared" ca="1" si="73"/>
        <v>97.46566467996891</v>
      </c>
      <c r="P222" s="186">
        <f t="shared" ca="1" si="74"/>
        <v>97.46566467996891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19295</v>
      </c>
      <c r="M224" s="199">
        <f ca="1">IFERROR(__xludf.DUMMYFUNCTION("IMPORTRANGE(""https://docs.google.com/spreadsheets/d/1Yj_ptqi66GCucihVvJfMjLAmec39IyEx_6qawtMGysU/edit?usp=sharing"",""สบก!BS77"")"),19295)</f>
        <v>19295</v>
      </c>
      <c r="N224" s="199">
        <f ca="1">IFERROR(__xludf.DUMMYFUNCTION("IMPORTRANGE(""https://docs.google.com/spreadsheets/d/1Yj_ptqi66GCucihVvJfMjLAmec39IyEx_6qawtMGysU/edit?usp=sharing"",""สบก!BT77"")"),18806)</f>
        <v>18806</v>
      </c>
      <c r="O224" s="198">
        <f ca="1">IF(L224&gt;0,N224*100/L224,0)</f>
        <v>97.46566467996891</v>
      </c>
      <c r="P224" s="198">
        <f ca="1">IF(M224&gt;0,N224*100/M224,0)</f>
        <v>97.46566467996891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IFERROR(__xludf.DUMMYFUNCTION("IMPORTRANGE(""https://docs.google.com/spreadsheets/d/1Yj_ptqi66GCucihVvJfMjLAmec39IyEx_6qawtMGysU/edit?usp=sharing"",""สบก!BO77"")"),0)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IFERROR(__xludf.DUMMYFUNCTION("IMPORTRANGE(""https://docs.google.com/spreadsheets/d/1Yj_ptqi66GCucihVvJfMjLAmec39IyEx_6qawtMGysU/edit?usp=sharing"",""สบก!BP77"")"),19295)</f>
        <v>19295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IFERROR(__xludf.DUMMYFUNCTION("IMPORTRANGE(""https://docs.google.com/spreadsheets/d/1Yj_ptqi66GCucihVvJfMjLAmec39IyEx_6qawtMGysU/edit?usp=sharing"",""สบก!BQ77"")"),0)</f>
        <v>0</v>
      </c>
      <c r="M228" s="125"/>
      <c r="N228" s="115">
        <f ca="1">IFERROR(__xludf.DUMMYFUNCTION("IMPORTRANGE(""https://docs.google.com/spreadsheets/d/1Yj_ptqi66GCucihVvJfMjLAmec39IyEx_6qawtMGysU/edit?usp=sharing"",""สบก!BU77"")"),0)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IFERROR(__xludf.DUMMYFUNCTION("IMPORTRANGE(""https://docs.google.com/spreadsheets/d/1SX6NBoVAgQJ6U1MVXOaj8PK2l7WJ3RER9xtqwdhxkhw/edit?usp=sharing"",""สิงห์บุรี!I149"")"),13)</f>
        <v>13</v>
      </c>
      <c r="J229" s="291">
        <f ca="1">IFERROR(__xludf.DUMMYFUNCTION("IMPORTRANGE(""https://docs.google.com/spreadsheets/d/1SX6NBoVAgQJ6U1MVXOaj8PK2l7WJ3RER9xtqwdhxkhw/edit?usp=sharing"",""สิงห์บุรี!J149"")"),13)</f>
        <v>13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IFERROR(__xludf.DUMMYFUNCTION("IMPORTRANGE(""https://docs.google.com/spreadsheets/d/1SX6NBoVAgQJ6U1MVXOaj8PK2l7WJ3RER9xtqwdhxkhw/edit?usp=sharing"",""สิงห์บุรี!J151"")"),0)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IFERROR(__xludf.DUMMYFUNCTION("IMPORTRANGE(""https://docs.google.com/spreadsheets/d/1SX6NBoVAgQJ6U1MVXOaj8PK2l7WJ3RER9xtqwdhxkhw/edit?usp=sharing"",""สิงห์บุรี!J152"")"),1)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IFERROR(__xludf.DUMMYFUNCTION("IMPORTRANGE(""https://docs.google.com/spreadsheets/d/1SX6NBoVAgQJ6U1MVXOaj8PK2l7WJ3RER9xtqwdhxkhw/edit?usp=sharing"",""สิงห์บุรี!J153"")"),1)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IFERROR(__xludf.DUMMYFUNCTION("IMPORTRANGE(""https://docs.google.com/spreadsheets/d/1SX6NBoVAgQJ6U1MVXOaj8PK2l7WJ3RER9xtqwdhxkhw/edit?usp=sharing"",""สิงห์บุรี!J154"")"),1)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IFERROR(__xludf.DUMMYFUNCTION("IMPORTRANGE(""https://docs.google.com/spreadsheets/d/1SX6NBoVAgQJ6U1MVXOaj8PK2l7WJ3RER9xtqwdhxkhw/edit?usp=sharing"",""สิงห์บุรี!I155"")"),13)</f>
        <v>13</v>
      </c>
      <c r="J235" s="219">
        <f ca="1">IFERROR(__xludf.DUMMYFUNCTION("IMPORTRANGE(""https://docs.google.com/spreadsheets/d/1SX6NBoVAgQJ6U1MVXOaj8PK2l7WJ3RER9xtqwdhxkhw/edit?usp=sharing"",""สิงห์บุรี!J155"")"),13)</f>
        <v>13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IFERROR(__xludf.DUMMYFUNCTION("IMPORTRANGE(""https://docs.google.com/spreadsheets/d/1SX6NBoVAgQJ6U1MVXOaj8PK2l7WJ3RER9xtqwdhxkhw/edit?usp=sharing"",""สิงห์บุรี!J156"")"),0)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IFERROR(__xludf.DUMMYFUNCTION("IMPORTRANGE(""https://docs.google.com/spreadsheets/d/1SX6NBoVAgQJ6U1MVXOaj8PK2l7WJ3RER9xtqwdhxkhw/edit?usp=sharing"",""สิงห์บุรี!J157"")"),0)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IFERROR(__xludf.DUMMYFUNCTION("IMPORTRANGE(""https://docs.google.com/spreadsheets/d/1SX6NBoVAgQJ6U1MVXOaj8PK2l7WJ3RER9xtqwdhxkhw/edit?usp=sharing"",""สิงห์บุรี!I158"")"),0)</f>
        <v>0</v>
      </c>
      <c r="J238" s="291">
        <f ca="1">IFERROR(__xludf.DUMMYFUNCTION("IMPORTRANGE(""https://docs.google.com/spreadsheets/d/1SX6NBoVAgQJ6U1MVXOaj8PK2l7WJ3RER9xtqwdhxkhw/edit?usp=sharing"",""สิงห์บุรี!J158"")"),0)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IFERROR(__xludf.DUMMYFUNCTION("IMPORTRANGE(""https://docs.google.com/spreadsheets/d/1SX6NBoVAgQJ6U1MVXOaj8PK2l7WJ3RER9xtqwdhxkhw/edit?usp=sharing"",""สิงห์บุรี!J159"")"),"")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IFERROR(__xludf.DUMMYFUNCTION("IMPORTRANGE(""https://docs.google.com/spreadsheets/d/1SX6NBoVAgQJ6U1MVXOaj8PK2l7WJ3RER9xtqwdhxkhw/edit?usp=sharing"",""สิงห์บุรี!J161"")"),0)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IFERROR(__xludf.DUMMYFUNCTION("IMPORTRANGE(""https://docs.google.com/spreadsheets/d/1SX6NBoVAgQJ6U1MVXOaj8PK2l7WJ3RER9xtqwdhxkhw/edit?usp=sharing"",""สิงห์บุรี!J162"")"),0)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IFERROR(__xludf.DUMMYFUNCTION("IMPORTRANGE(""https://docs.google.com/spreadsheets/d/1SX6NBoVAgQJ6U1MVXOaj8PK2l7WJ3RER9xtqwdhxkhw/edit?usp=sharing"",""สิงห์บุรี!J163"")"),0)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IFERROR(__xludf.DUMMYFUNCTION("IMPORTRANGE(""https://docs.google.com/spreadsheets/d/1SX6NBoVAgQJ6U1MVXOaj8PK2l7WJ3RER9xtqwdhxkhw/edit?usp=sharing"",""สิงห์บุรี!I164"")"),0)</f>
        <v>0</v>
      </c>
      <c r="J244" s="218">
        <f ca="1">IFERROR(__xludf.DUMMYFUNCTION("IMPORTRANGE(""https://docs.google.com/spreadsheets/d/1SX6NBoVAgQJ6U1MVXOaj8PK2l7WJ3RER9xtqwdhxkhw/edit?usp=sharing"",""สิงห์บุรี!J164"")"),0)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IFERROR(__xludf.DUMMYFUNCTION("IMPORTRANGE(""https://docs.google.com/spreadsheets/d/1SX6NBoVAgQJ6U1MVXOaj8PK2l7WJ3RER9xtqwdhxkhw/edit?usp=sharing"",""สิงห์บุรี!J165"")"),0)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IFERROR(__xludf.DUMMYFUNCTION("IMPORTRANGE(""https://docs.google.com/spreadsheets/d/1SX6NBoVAgQJ6U1MVXOaj8PK2l7WJ3RER9xtqwdhxkhw/edit?usp=sharing"",""สิงห์บุรี!J166"")"),0)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IFERROR(__xludf.DUMMYFUNCTION("IMPORTRANGE(""https://docs.google.com/spreadsheets/d/1SX6NBoVAgQJ6U1MVXOaj8PK2l7WJ3RER9xtqwdhxkhw/edit?usp=sharing"",""สิงห์บุรี!I169"")"),0)</f>
        <v>0</v>
      </c>
      <c r="J249" s="335">
        <f ca="1">IFERROR(__xludf.DUMMYFUNCTION("IMPORTRANGE(""https://docs.google.com/spreadsheets/d/1SX6NBoVAgQJ6U1MVXOaj8PK2l7WJ3RER9xtqwdhxkhw/edit?usp=sharing"",""สิงห์บุรี!J169"")"),0)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9">
        <f ca="1">IFERROR(__xludf.DUMMYFUNCTION("IMPORTRANGE(""https://docs.google.com/spreadsheets/d/1Yj_ptqi66GCucihVvJfMjLAmec39IyEx_6qawtMGysU/edit?usp=sharing"",""สบก!CB77"")"),0)</f>
        <v>0</v>
      </c>
      <c r="N254" s="199">
        <f ca="1">IFERROR(__xludf.DUMMYFUNCTION("IMPORTRANGE(""https://docs.google.com/spreadsheets/d/1Yj_ptqi66GCucihVvJfMjLAmec39IyEx_6qawtMGysU/edit?usp=sharing"",""สบก!CC77"")"),0)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IFERROR(__xludf.DUMMYFUNCTION("IMPORTRANGE(""https://docs.google.com/spreadsheets/d/1Yj_ptqi66GCucihVvJfMjLAmec39IyEx_6qawtMGysU/edit?usp=sharing"",""สบก!BX77"")"),0)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IFERROR(__xludf.DUMMYFUNCTION("IMPORTRANGE(""https://docs.google.com/spreadsheets/d/1Yj_ptqi66GCucihVvJfMjLAmec39IyEx_6qawtMGysU/edit?usp=sharing"",""สบก!BY77"")"),0)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IFERROR(__xludf.DUMMYFUNCTION("IMPORTRANGE(""https://docs.google.com/spreadsheets/d/1Yj_ptqi66GCucihVvJfMjLAmec39IyEx_6qawtMGysU/edit?usp=sharing"",""สบก!BZ77"")"),0)</f>
        <v>0</v>
      </c>
      <c r="M258" s="125"/>
      <c r="N258" s="115">
        <f ca="1">IFERROR(__xludf.DUMMYFUNCTION("IMPORTRANGE(""https://docs.google.com/spreadsheets/d/1Yj_ptqi66GCucihVvJfMjLAmec39IyEx_6qawtMGysU/edit?usp=sharing"",""สบก!CD77"")"),0)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IFERROR(__xludf.DUMMYFUNCTION("IMPORTRANGE(""https://docs.google.com/spreadsheets/d/1SX6NBoVAgQJ6U1MVXOaj8PK2l7WJ3RER9xtqwdhxkhw/edit?usp=sharing"",""สิงห์บุรี!J175"")"),0)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IFERROR(__xludf.DUMMYFUNCTION("IMPORTRANGE(""https://docs.google.com/spreadsheets/d/1SX6NBoVAgQJ6U1MVXOaj8PK2l7WJ3RER9xtqwdhxkhw/edit?usp=sharing"",""สิงห์บุรี!J176"")"),0)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IFERROR(__xludf.DUMMYFUNCTION("IMPORTRANGE(""https://docs.google.com/spreadsheets/d/1SX6NBoVAgQJ6U1MVXOaj8PK2l7WJ3RER9xtqwdhxkhw/edit?usp=sharing"",""สิงห์บุรี!J177"")"),0)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IFERROR(__xludf.DUMMYFUNCTION("IMPORTRANGE(""https://docs.google.com/spreadsheets/d/1SX6NBoVAgQJ6U1MVXOaj8PK2l7WJ3RER9xtqwdhxkhw/edit?usp=sharing"",""สิงห์บุรี!J178"")"),0)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IFERROR(__xludf.DUMMYFUNCTION("IMPORTRANGE(""https://docs.google.com/spreadsheets/d/1SX6NBoVAgQJ6U1MVXOaj8PK2l7WJ3RER9xtqwdhxkhw/edit?usp=sharing"",""สิงห์บุรี!I179"")"),0)</f>
        <v>0</v>
      </c>
      <c r="J264" s="219">
        <f ca="1">IFERROR(__xludf.DUMMYFUNCTION("IMPORTRANGE(""https://docs.google.com/spreadsheets/d/1SX6NBoVAgQJ6U1MVXOaj8PK2l7WJ3RER9xtqwdhxkhw/edit?usp=sharing"",""สิงห์บุรี!J179"")"),0)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IFERROR(__xludf.DUMMYFUNCTION("IMPORTRANGE(""https://docs.google.com/spreadsheets/d/1SX6NBoVAgQJ6U1MVXOaj8PK2l7WJ3RER9xtqwdhxkhw/edit?usp=sharing"",""สิงห์บุรี!I180"")"),0)</f>
        <v>0</v>
      </c>
      <c r="J265" s="219">
        <f ca="1">IFERROR(__xludf.DUMMYFUNCTION("IMPORTRANGE(""https://docs.google.com/spreadsheets/d/1SX6NBoVAgQJ6U1MVXOaj8PK2l7WJ3RER9xtqwdhxkhw/edit?usp=sharing"",""สิงห์บุรี!J180"")"),0)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IFERROR(__xludf.DUMMYFUNCTION("IMPORTRANGE(""https://docs.google.com/spreadsheets/d/1SX6NBoVAgQJ6U1MVXOaj8PK2l7WJ3RER9xtqwdhxkhw/edit?usp=sharing"",""สิงห์บุรี!I181"")"),0)</f>
        <v>0</v>
      </c>
      <c r="J266" s="219">
        <f ca="1">IFERROR(__xludf.DUMMYFUNCTION("IMPORTRANGE(""https://docs.google.com/spreadsheets/d/1SX6NBoVAgQJ6U1MVXOaj8PK2l7WJ3RER9xtqwdhxkhw/edit?usp=sharing"",""สิงห์บุรี!J181"")"),0)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IFERROR(__xludf.DUMMYFUNCTION("IMPORTRANGE(""https://docs.google.com/spreadsheets/d/1SX6NBoVAgQJ6U1MVXOaj8PK2l7WJ3RER9xtqwdhxkhw/edit?usp=sharing"",""สิงห์บุรี!I182"")"),0)</f>
        <v>0</v>
      </c>
      <c r="J267" s="219">
        <f ca="1">IFERROR(__xludf.DUMMYFUNCTION("IMPORTRANGE(""https://docs.google.com/spreadsheets/d/1SX6NBoVAgQJ6U1MVXOaj8PK2l7WJ3RER9xtqwdhxkhw/edit?usp=sharing"",""สิงห์บุรี!J182"")"),0)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IFERROR(__xludf.DUMMYFUNCTION("IMPORTRANGE(""https://docs.google.com/spreadsheets/d/1SX6NBoVAgQJ6U1MVXOaj8PK2l7WJ3RER9xtqwdhxkhw/edit?usp=sharing"",""สิงห์บุรี!J183"")"),0)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IFERROR(__xludf.DUMMYFUNCTION("IMPORTRANGE(""https://docs.google.com/spreadsheets/d/1SX6NBoVAgQJ6U1MVXOaj8PK2l7WJ3RER9xtqwdhxkhw/edit?usp=sharing"",""สิงห์บุรี!J184"")"),0)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IFERROR(__xludf.DUMMYFUNCTION("IMPORTRANGE(""https://docs.google.com/spreadsheets/d/1SX6NBoVAgQJ6U1MVXOaj8PK2l7WJ3RER9xtqwdhxkhw/edit?usp=sharing"",""สิงห์บุรี!I185"")"),0)</f>
        <v>0</v>
      </c>
      <c r="J270" s="335">
        <f ca="1">IFERROR(__xludf.DUMMYFUNCTION("IMPORTRANGE(""https://docs.google.com/spreadsheets/d/1SX6NBoVAgQJ6U1MVXOaj8PK2l7WJ3RER9xtqwdhxkhw/edit?usp=sharing"",""สิงห์บุรี!J185"")"),0)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0</v>
      </c>
      <c r="M271" s="182">
        <f t="shared" ca="1" si="83"/>
        <v>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0</v>
      </c>
      <c r="M273" s="187">
        <f t="shared" ca="1" si="87"/>
        <v>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0</v>
      </c>
      <c r="M275" s="199">
        <f ca="1">IFERROR(__xludf.DUMMYFUNCTION("IMPORTRANGE(""https://docs.google.com/spreadsheets/d/1Yj_ptqi66GCucihVvJfMjLAmec39IyEx_6qawtMGysU/edit?usp=sharing"",""สบก!CK77"")"),0)</f>
        <v>0</v>
      </c>
      <c r="N275" s="199">
        <f ca="1">IFERROR(__xludf.DUMMYFUNCTION("IMPORTRANGE(""https://docs.google.com/spreadsheets/d/1Yj_ptqi66GCucihVvJfMjLAmec39IyEx_6qawtMGysU/edit?usp=sharing"",""สบก!CL77"")"),0)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IFERROR(__xludf.DUMMYFUNCTION("IMPORTRANGE(""https://docs.google.com/spreadsheets/d/1Yj_ptqi66GCucihVvJfMjLAmec39IyEx_6qawtMGysU/edit?usp=sharing"",""สบก!CG77"")"),0)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IFERROR(__xludf.DUMMYFUNCTION("IMPORTRANGE(""https://docs.google.com/spreadsheets/d/1Yj_ptqi66GCucihVvJfMjLAmec39IyEx_6qawtMGysU/edit?usp=sharing"",""สบก!CH77"")"),0)</f>
        <v>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IFERROR(__xludf.DUMMYFUNCTION("IMPORTRANGE(""https://docs.google.com/spreadsheets/d/1Yj_ptqi66GCucihVvJfMjLAmec39IyEx_6qawtMGysU/edit?usp=sharing"",""สบก!CI77"")"),0)</f>
        <v>0</v>
      </c>
      <c r="M279" s="125"/>
      <c r="N279" s="115">
        <f ca="1">IFERROR(__xludf.DUMMYFUNCTION("IMPORTRANGE(""https://docs.google.com/spreadsheets/d/1Yj_ptqi66GCucihVvJfMjLAmec39IyEx_6qawtMGysU/edit?usp=sharing"",""สบก!CM77"")"),0)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IFERROR(__xludf.DUMMYFUNCTION("IMPORTRANGE(""https://docs.google.com/spreadsheets/d/1SX6NBoVAgQJ6U1MVXOaj8PK2l7WJ3RER9xtqwdhxkhw/edit?usp=sharing"",""สิงห์บุรี!J191"")"),0)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IFERROR(__xludf.DUMMYFUNCTION("IMPORTRANGE(""https://docs.google.com/spreadsheets/d/1SX6NBoVAgQJ6U1MVXOaj8PK2l7WJ3RER9xtqwdhxkhw/edit?usp=sharing"",""สิงห์บุรี!J192"")"),0)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IFERROR(__xludf.DUMMYFUNCTION("IMPORTRANGE(""https://docs.google.com/spreadsheets/d/1SX6NBoVAgQJ6U1MVXOaj8PK2l7WJ3RER9xtqwdhxkhw/edit?usp=sharing"",""สิงห์บุรี!J193"")"),0)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IFERROR(__xludf.DUMMYFUNCTION("IMPORTRANGE(""https://docs.google.com/spreadsheets/d/1SX6NBoVAgQJ6U1MVXOaj8PK2l7WJ3RER9xtqwdhxkhw/edit?usp=sharing"",""สิงห์บุรี!J194"")"),0)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IFERROR(__xludf.DUMMYFUNCTION("IMPORTRANGE(""https://docs.google.com/spreadsheets/d/1SX6NBoVAgQJ6U1MVXOaj8PK2l7WJ3RER9xtqwdhxkhw/edit?usp=sharing"",""สิงห์บุรี!I195"")"),0)</f>
        <v>0</v>
      </c>
      <c r="J285" s="219">
        <f ca="1">IFERROR(__xludf.DUMMYFUNCTION("IMPORTRANGE(""https://docs.google.com/spreadsheets/d/1SX6NBoVAgQJ6U1MVXOaj8PK2l7WJ3RER9xtqwdhxkhw/edit?usp=sharing"",""สิงห์บุรี!J195"")"),0)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IFERROR(__xludf.DUMMYFUNCTION("IMPORTRANGE(""https://docs.google.com/spreadsheets/d/1SX6NBoVAgQJ6U1MVXOaj8PK2l7WJ3RER9xtqwdhxkhw/edit?usp=sharing"",""สิงห์บุรี!J196"")"),0)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IFERROR(__xludf.DUMMYFUNCTION("IMPORTRANGE(""https://docs.google.com/spreadsheets/d/1SX6NBoVAgQJ6U1MVXOaj8PK2l7WJ3RER9xtqwdhxkhw/edit?usp=sharing"",""สิงห์บุรี!J197"")"),0)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IFERROR(__xludf.DUMMYFUNCTION("IMPORTRANGE(""https://docs.google.com/spreadsheets/d/1SX6NBoVAgQJ6U1MVXOaj8PK2l7WJ3RER9xtqwdhxkhw/edit?usp=sharing"",""สิงห์บุรี!I199"")"),0)</f>
        <v>0</v>
      </c>
      <c r="J289" s="335">
        <f ca="1">IFERROR(__xludf.DUMMYFUNCTION("IMPORTRANGE(""https://docs.google.com/spreadsheets/d/1SX6NBoVAgQJ6U1MVXOaj8PK2l7WJ3RER9xtqwdhxkhw/edit?usp=sharing"",""สิงห์บุรี!J199"")"),0)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9">
        <f ca="1">IFERROR(__xludf.DUMMYFUNCTION("IMPORTRANGE(""https://docs.google.com/spreadsheets/d/1Yj_ptqi66GCucihVvJfMjLAmec39IyEx_6qawtMGysU/edit?usp=sharing"",""สบก!CT77"")"),0)</f>
        <v>0</v>
      </c>
      <c r="N294" s="199">
        <f ca="1">IFERROR(__xludf.DUMMYFUNCTION("IMPORTRANGE(""https://docs.google.com/spreadsheets/d/1Yj_ptqi66GCucihVvJfMjLAmec39IyEx_6qawtMGysU/edit?usp=sharing"",""สบก!CU77"")"),0)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IFERROR(__xludf.DUMMYFUNCTION("IMPORTRANGE(""https://docs.google.com/spreadsheets/d/1Yj_ptqi66GCucihVvJfMjLAmec39IyEx_6qawtMGysU/edit?usp=sharing"",""สบก!CP77"")"),0)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IFERROR(__xludf.DUMMYFUNCTION("IMPORTRANGE(""https://docs.google.com/spreadsheets/d/1Yj_ptqi66GCucihVvJfMjLAmec39IyEx_6qawtMGysU/edit?usp=sharing"",""สบก!CQ77"")"),0)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IFERROR(__xludf.DUMMYFUNCTION("IMPORTRANGE(""https://docs.google.com/spreadsheets/d/1Yj_ptqi66GCucihVvJfMjLAmec39IyEx_6qawtMGysU/edit?usp=sharing"",""สบก!CR77"")"),0)</f>
        <v>0</v>
      </c>
      <c r="M298" s="125"/>
      <c r="N298" s="115">
        <f ca="1">IFERROR(__xludf.DUMMYFUNCTION("IMPORTRANGE(""https://docs.google.com/spreadsheets/d/1Yj_ptqi66GCucihVvJfMjLAmec39IyEx_6qawtMGysU/edit?usp=sharing"",""สบก!CV77"")"),0)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IFERROR(__xludf.DUMMYFUNCTION("IMPORTRANGE(""https://docs.google.com/spreadsheets/d/1SX6NBoVAgQJ6U1MVXOaj8PK2l7WJ3RER9xtqwdhxkhw/edit?usp=sharing"",""สิงห์บุรี!J205"")"),0)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IFERROR(__xludf.DUMMYFUNCTION("IMPORTRANGE(""https://docs.google.com/spreadsheets/d/1SX6NBoVAgQJ6U1MVXOaj8PK2l7WJ3RER9xtqwdhxkhw/edit?usp=sharing"",""สิงห์บุรี!J206"")"),0)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IFERROR(__xludf.DUMMYFUNCTION("IMPORTRANGE(""https://docs.google.com/spreadsheets/d/1SX6NBoVAgQJ6U1MVXOaj8PK2l7WJ3RER9xtqwdhxkhw/edit?usp=sharing"",""สิงห์บุรี!J207"")"),0)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IFERROR(__xludf.DUMMYFUNCTION("IMPORTRANGE(""https://docs.google.com/spreadsheets/d/1SX6NBoVAgQJ6U1MVXOaj8PK2l7WJ3RER9xtqwdhxkhw/edit?usp=sharing"",""สิงห์บุรี!J208"")"),0)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IFERROR(__xludf.DUMMYFUNCTION("IMPORTRANGE(""https://docs.google.com/spreadsheets/d/1SX6NBoVAgQJ6U1MVXOaj8PK2l7WJ3RER9xtqwdhxkhw/edit?usp=sharing"",""สิงห์บุรี!I209"")"),0)</f>
        <v>0</v>
      </c>
      <c r="J304" s="218">
        <f ca="1">IFERROR(__xludf.DUMMYFUNCTION("IMPORTRANGE(""https://docs.google.com/spreadsheets/d/1SX6NBoVAgQJ6U1MVXOaj8PK2l7WJ3RER9xtqwdhxkhw/edit?usp=sharing"",""สิงห์บุรี!J209"")"),0)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IFERROR(__xludf.DUMMYFUNCTION("IMPORTRANGE(""https://docs.google.com/spreadsheets/d/1SX6NBoVAgQJ6U1MVXOaj8PK2l7WJ3RER9xtqwdhxkhw/edit?usp=sharing"",""สิงห์บุรี!I211"")"),0)</f>
        <v>0</v>
      </c>
      <c r="J306" s="218">
        <f ca="1">IFERROR(__xludf.DUMMYFUNCTION("IMPORTRANGE(""https://docs.google.com/spreadsheets/d/1SX6NBoVAgQJ6U1MVXOaj8PK2l7WJ3RER9xtqwdhxkhw/edit?usp=sharing"",""สิงห์บุรี!J211"")"),0)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IFERROR(__xludf.DUMMYFUNCTION("IMPORTRANGE(""https://docs.google.com/spreadsheets/d/1SX6NBoVAgQJ6U1MVXOaj8PK2l7WJ3RER9xtqwdhxkhw/edit?usp=sharing"",""สิงห์บุรี!J212"")"),0)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IFERROR(__xludf.DUMMYFUNCTION("IMPORTRANGE(""https://docs.google.com/spreadsheets/d/1SX6NBoVAgQJ6U1MVXOaj8PK2l7WJ3RER9xtqwdhxkhw/edit?usp=sharing"",""สิงห์บุรี!J213"")"),0)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IFERROR(__xludf.DUMMYFUNCTION("IMPORTRANGE(""https://docs.google.com/spreadsheets/d/1SX6NBoVAgQJ6U1MVXOaj8PK2l7WJ3RER9xtqwdhxkhw/edit?usp=sharing"",""สิงห์บุรี!I214"")"),0)</f>
        <v>0</v>
      </c>
      <c r="J309" s="352">
        <f ca="1">IFERROR(__xludf.DUMMYFUNCTION("IMPORTRANGE(""https://docs.google.com/spreadsheets/d/1SX6NBoVAgQJ6U1MVXOaj8PK2l7WJ3RER9xtqwdhxkhw/edit?usp=sharing"",""สิงห์บุรี!J214"")"),0)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9">
        <f ca="1">IFERROR(__xludf.DUMMYFUNCTION("IMPORTRANGE(""https://docs.google.com/spreadsheets/d/1Yj_ptqi66GCucihVvJfMjLAmec39IyEx_6qawtMGysU/edit?usp=sharing"",""สบก!DC77"")"),0)</f>
        <v>0</v>
      </c>
      <c r="N314" s="199">
        <f ca="1">IFERROR(__xludf.DUMMYFUNCTION("IMPORTRANGE(""https://docs.google.com/spreadsheets/d/1Yj_ptqi66GCucihVvJfMjLAmec39IyEx_6qawtMGysU/edit?usp=sharing"",""สบก!DD77"")"),0)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IFERROR(__xludf.DUMMYFUNCTION("IMPORTRANGE(""https://docs.google.com/spreadsheets/d/1Yj_ptqi66GCucihVvJfMjLAmec39IyEx_6qawtMGysU/edit?usp=sharing"",""สบก!CY77"")"),0)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IFERROR(__xludf.DUMMYFUNCTION("IMPORTRANGE(""https://docs.google.com/spreadsheets/d/1Yj_ptqi66GCucihVvJfMjLAmec39IyEx_6qawtMGysU/edit?usp=sharing"",""สบก!CZ77"")"),0)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IFERROR(__xludf.DUMMYFUNCTION("IMPORTRANGE(""https://docs.google.com/spreadsheets/d/1Yj_ptqi66GCucihVvJfMjLAmec39IyEx_6qawtMGysU/edit?usp=sharing"",""สบก!DA77"")"),0)</f>
        <v>0</v>
      </c>
      <c r="M318" s="125"/>
      <c r="N318" s="115">
        <f ca="1">IFERROR(__xludf.DUMMYFUNCTION("IMPORTRANGE(""https://docs.google.com/spreadsheets/d/1Yj_ptqi66GCucihVvJfMjLAmec39IyEx_6qawtMGysU/edit?usp=sharing"",""สบก!DE77"")"),0)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IFERROR(__xludf.DUMMYFUNCTION("IMPORTRANGE(""https://docs.google.com/spreadsheets/d/1SX6NBoVAgQJ6U1MVXOaj8PK2l7WJ3RER9xtqwdhxkhw/edit?usp=sharing"",""สิงห์บุรี!J220"")"),0)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IFERROR(__xludf.DUMMYFUNCTION("IMPORTRANGE(""https://docs.google.com/spreadsheets/d/1SX6NBoVAgQJ6U1MVXOaj8PK2l7WJ3RER9xtqwdhxkhw/edit?usp=sharing"",""สิงห์บุรี!J221"")"),0)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IFERROR(__xludf.DUMMYFUNCTION("IMPORTRANGE(""https://docs.google.com/spreadsheets/d/1SX6NBoVAgQJ6U1MVXOaj8PK2l7WJ3RER9xtqwdhxkhw/edit?usp=sharing"",""สิงห์บุรี!J222"")"),0)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IFERROR(__xludf.DUMMYFUNCTION("IMPORTRANGE(""https://docs.google.com/spreadsheets/d/1SX6NBoVAgQJ6U1MVXOaj8PK2l7WJ3RER9xtqwdhxkhw/edit?usp=sharing"",""สิงห์บุรี!J223"")"),0)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IFERROR(__xludf.DUMMYFUNCTION("IMPORTRANGE(""https://docs.google.com/spreadsheets/d/1SX6NBoVAgQJ6U1MVXOaj8PK2l7WJ3RER9xtqwdhxkhw/edit?usp=sharing"",""สิงห์บุรี!I224"")"),0)</f>
        <v>0</v>
      </c>
      <c r="J324" s="218">
        <f ca="1">IFERROR(__xludf.DUMMYFUNCTION("IMPORTRANGE(""https://docs.google.com/spreadsheets/d/1SX6NBoVAgQJ6U1MVXOaj8PK2l7WJ3RER9xtqwdhxkhw/edit?usp=sharing"",""สิงห์บุรี!J224"")"),0)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IFERROR(__xludf.DUMMYFUNCTION("IMPORTRANGE(""https://docs.google.com/spreadsheets/d/1SX6NBoVAgQJ6U1MVXOaj8PK2l7WJ3RER9xtqwdhxkhw/edit?usp=sharing"",""สิงห์บุรี!J225"")"),0)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IFERROR(__xludf.DUMMYFUNCTION("IMPORTRANGE(""https://docs.google.com/spreadsheets/d/1SX6NBoVAgQJ6U1MVXOaj8PK2l7WJ3RER9xtqwdhxkhw/edit?usp=sharing"",""สิงห์บุรี!J226"")"),0)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IFERROR(__xludf.DUMMYFUNCTION("IMPORTRANGE(""https://docs.google.com/spreadsheets/d/1SX6NBoVAgQJ6U1MVXOaj8PK2l7WJ3RER9xtqwdhxkhw/edit?usp=sharing"",""สิงห์บุรี!I228"")"),0)</f>
        <v>0</v>
      </c>
      <c r="J328" s="357">
        <f ca="1">IFERROR(__xludf.DUMMYFUNCTION("IMPORTRANGE(""https://docs.google.com/spreadsheets/d/1SX6NBoVAgQJ6U1MVXOaj8PK2l7WJ3RER9xtqwdhxkhw/edit?usp=sharing"",""สิงห์บุรี!J228"")"),0)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684770</v>
      </c>
      <c r="M329" s="182">
        <f t="shared" ca="1" si="98"/>
        <v>268890</v>
      </c>
      <c r="N329" s="182">
        <f t="shared" ca="1" si="98"/>
        <v>284423</v>
      </c>
      <c r="O329" s="181">
        <f t="shared" ref="O329:O331" ca="1" si="99">IF(L329&gt;0,N329*100/L329,0)</f>
        <v>41.535552083181216</v>
      </c>
      <c r="P329" s="181">
        <f t="shared" ref="P329:P331" ca="1" si="100">IF(M329&gt;0,N329*100/M329,0)</f>
        <v>105.77671166648072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684770</v>
      </c>
      <c r="M331" s="187">
        <f t="shared" ca="1" si="102"/>
        <v>268890</v>
      </c>
      <c r="N331" s="187">
        <f t="shared" ca="1" si="102"/>
        <v>284423</v>
      </c>
      <c r="O331" s="186">
        <f t="shared" ca="1" si="99"/>
        <v>41.535552083181216</v>
      </c>
      <c r="P331" s="186">
        <f t="shared" ca="1" si="100"/>
        <v>105.77671166648072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537770</v>
      </c>
      <c r="M333" s="199">
        <f ca="1">IFERROR(__xludf.DUMMYFUNCTION("IMPORTRANGE(""https://docs.google.com/spreadsheets/d/1Yj_ptqi66GCucihVvJfMjLAmec39IyEx_6qawtMGysU/edit?usp=sharing"",""สบก!DL77"")"),268890)</f>
        <v>268890</v>
      </c>
      <c r="N333" s="199">
        <f ca="1">IFERROR(__xludf.DUMMYFUNCTION("IMPORTRANGE(""https://docs.google.com/spreadsheets/d/1Yj_ptqi66GCucihVvJfMjLAmec39IyEx_6qawtMGysU/edit?usp=sharing"",""สบก!DM77"")"),149423)</f>
        <v>149423</v>
      </c>
      <c r="O333" s="198">
        <f ca="1">IF(L333&gt;0,N333*100/L333,0)</f>
        <v>27.785670453911525</v>
      </c>
      <c r="P333" s="198">
        <f ca="1">IF(M333&gt;0,N333*100/M333,0)</f>
        <v>55.570307560712557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IFERROR(__xludf.DUMMYFUNCTION("IMPORTRANGE(""https://docs.google.com/spreadsheets/d/1Yj_ptqi66GCucihVvJfMjLAmec39IyEx_6qawtMGysU/edit?usp=sharing"",""สบก!DH77"")"),493800)</f>
        <v>493800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IFERROR(__xludf.DUMMYFUNCTION("IMPORTRANGE(""https://docs.google.com/spreadsheets/d/1Yj_ptqi66GCucihVvJfMjLAmec39IyEx_6qawtMGysU/edit?usp=sharing"",""สบก!DI77"")"),43970)</f>
        <v>43970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IFERROR(__xludf.DUMMYFUNCTION("IMPORTRANGE(""https://docs.google.com/spreadsheets/d/1Yj_ptqi66GCucihVvJfMjLAmec39IyEx_6qawtMGysU/edit?usp=sharing"",""สบก!DJ77"")"),147000)</f>
        <v>147000</v>
      </c>
      <c r="M337" s="125"/>
      <c r="N337" s="115">
        <f ca="1">IFERROR(__xludf.DUMMYFUNCTION("IMPORTRANGE(""https://docs.google.com/spreadsheets/d/1Yj_ptqi66GCucihVvJfMjLAmec39IyEx_6qawtMGysU/edit?usp=sharing"",""สบก!DN77"")"),135000)</f>
        <v>135000</v>
      </c>
      <c r="O337" s="125">
        <f ca="1">IF(L337&gt;0,N337*100/L337,0)</f>
        <v>91.836734693877546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IFERROR(__xludf.DUMMYFUNCTION("IMPORTRANGE(""https://docs.google.com/spreadsheets/d/1SX6NBoVAgQJ6U1MVXOaj8PK2l7WJ3RER9xtqwdhxkhw/edit?usp=sharing"",""สิงห์บุรี!I234"")"),0)</f>
        <v>0</v>
      </c>
      <c r="J339" s="218">
        <f ca="1">IFERROR(__xludf.DUMMYFUNCTION("IMPORTRANGE(""https://docs.google.com/spreadsheets/d/1SX6NBoVAgQJ6U1MVXOaj8PK2l7WJ3RER9xtqwdhxkhw/edit?usp=sharing"",""สิงห์บุรี!J234"")"),0)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IFERROR(__xludf.DUMMYFUNCTION("IMPORTRANGE(""https://docs.google.com/spreadsheets/d/1SX6NBoVAgQJ6U1MVXOaj8PK2l7WJ3RER9xtqwdhxkhw/edit?usp=sharing"",""สิงห์บุรี!I235"")"),0)</f>
        <v>0</v>
      </c>
      <c r="J340" s="218">
        <f ca="1">IFERROR(__xludf.DUMMYFUNCTION("IMPORTRANGE(""https://docs.google.com/spreadsheets/d/1SX6NBoVAgQJ6U1MVXOaj8PK2l7WJ3RER9xtqwdhxkhw/edit?usp=sharing"",""สิงห์บุรี!J235"")"),0)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IFERROR(__xludf.DUMMYFUNCTION("IMPORTRANGE(""https://docs.google.com/spreadsheets/d/1SX6NBoVAgQJ6U1MVXOaj8PK2l7WJ3RER9xtqwdhxkhw/edit?usp=sharing"",""สิงห์บุรี!I236"")"),0)</f>
        <v>0</v>
      </c>
      <c r="J341" s="218">
        <f ca="1">IFERROR(__xludf.DUMMYFUNCTION("IMPORTRANGE(""https://docs.google.com/spreadsheets/d/1SX6NBoVAgQJ6U1MVXOaj8PK2l7WJ3RER9xtqwdhxkhw/edit?usp=sharing"",""สิงห์บุรี!J236"")"),0)</f>
        <v>0</v>
      </c>
      <c r="K341" s="360">
        <f t="shared" ca="1" si="103"/>
        <v>0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IFERROR(__xludf.DUMMYFUNCTION("IMPORTRANGE(""https://docs.google.com/spreadsheets/d/1SX6NBoVAgQJ6U1MVXOaj8PK2l7WJ3RER9xtqwdhxkhw/edit?usp=sharing"",""สิงห์บุรี!I237"")"),0)</f>
        <v>0</v>
      </c>
      <c r="J342" s="218">
        <f ca="1">IFERROR(__xludf.DUMMYFUNCTION("IMPORTRANGE(""https://docs.google.com/spreadsheets/d/1SX6NBoVAgQJ6U1MVXOaj8PK2l7WJ3RER9xtqwdhxkhw/edit?usp=sharing"",""สิงห์บุรี!J237"")"),0)</f>
        <v>0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IFERROR(__xludf.DUMMYFUNCTION("IMPORTRANGE(""https://docs.google.com/spreadsheets/d/1SX6NBoVAgQJ6U1MVXOaj8PK2l7WJ3RER9xtqwdhxkhw/edit?usp=sharing"",""สิงห์บุรี!I238"")"),0)</f>
        <v>0</v>
      </c>
      <c r="J343" s="218">
        <f ca="1">IFERROR(__xludf.DUMMYFUNCTION("IMPORTRANGE(""https://docs.google.com/spreadsheets/d/1SX6NBoVAgQJ6U1MVXOaj8PK2l7WJ3RER9xtqwdhxkhw/edit?usp=sharing"",""สิงห์บุรี!J238"")"),0)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IFERROR(__xludf.DUMMYFUNCTION("IMPORTRANGE(""https://docs.google.com/spreadsheets/d/1SX6NBoVAgQJ6U1MVXOaj8PK2l7WJ3RER9xtqwdhxkhw/edit?usp=sharing"",""สิงห์บุรี!I239"")"),0)</f>
        <v>0</v>
      </c>
      <c r="J344" s="218">
        <f ca="1">IFERROR(__xludf.DUMMYFUNCTION("IMPORTRANGE(""https://docs.google.com/spreadsheets/d/1SX6NBoVAgQJ6U1MVXOaj8PK2l7WJ3RER9xtqwdhxkhw/edit?usp=sharing"",""สิงห์บุรี!J239"")"),0)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IFERROR(__xludf.DUMMYFUNCTION("IMPORTRANGE(""https://docs.google.com/spreadsheets/d/1SX6NBoVAgQJ6U1MVXOaj8PK2l7WJ3RER9xtqwdhxkhw/edit?usp=sharing"",""สิงห์บุรี!I240"")"),0)</f>
        <v>0</v>
      </c>
      <c r="J345" s="218">
        <f ca="1">IFERROR(__xludf.DUMMYFUNCTION("IMPORTRANGE(""https://docs.google.com/spreadsheets/d/1SX6NBoVAgQJ6U1MVXOaj8PK2l7WJ3RER9xtqwdhxkhw/edit?usp=sharing"",""สิงห์บุรี!J240"")"),0)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IFERROR(__xludf.DUMMYFUNCTION("IMPORTRANGE(""https://docs.google.com/spreadsheets/d/1SX6NBoVAgQJ6U1MVXOaj8PK2l7WJ3RER9xtqwdhxkhw/edit?usp=sharing"",""สิงห์บุรี!I241"")"),0)</f>
        <v>0</v>
      </c>
      <c r="J346" s="218">
        <f ca="1">IFERROR(__xludf.DUMMYFUNCTION("IMPORTRANGE(""https://docs.google.com/spreadsheets/d/1SX6NBoVAgQJ6U1MVXOaj8PK2l7WJ3RER9xtqwdhxkhw/edit?usp=sharing"",""สิงห์บุรี!J241"")"),0)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IFERROR(__xludf.DUMMYFUNCTION("IMPORTRANGE(""https://docs.google.com/spreadsheets/d/1SX6NBoVAgQJ6U1MVXOaj8PK2l7WJ3RER9xtqwdhxkhw/edit?usp=sharing"",""สิงห์บุรี!L242"")"),319230)</f>
        <v>319230</v>
      </c>
      <c r="M347" s="374"/>
      <c r="N347" s="374">
        <f ca="1">IFERROR(__xludf.DUMMYFUNCTION("IMPORTRANGE(""https://docs.google.com/spreadsheets/d/1SX6NBoVAgQJ6U1MVXOaj8PK2l7WJ3RER9xtqwdhxkhw/edit?usp=sharing"",""สิงห์บุรี!M242"")"),29644)</f>
        <v>29644</v>
      </c>
      <c r="O347" s="374">
        <f ca="1">+IF(L347&gt;0,N347*100/L347,0)</f>
        <v>9.2860946652883509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IFERROR(__xludf.DUMMYFUNCTION("IMPORTRANGE(""https://docs.google.com/spreadsheets/d/1SX6NBoVAgQJ6U1MVXOaj8PK2l7WJ3RER9xtqwdhxkhw/edit?usp=sharing"",""สิงห์บุรี!I244"")"),0)</f>
        <v>0</v>
      </c>
      <c r="J349" s="387">
        <f ca="1">IFERROR(__xludf.DUMMYFUNCTION("IMPORTRANGE(""https://docs.google.com/spreadsheets/d/1SX6NBoVAgQJ6U1MVXOaj8PK2l7WJ3RER9xtqwdhxkhw/edit?usp=sharing"",""สิงห์บุรี!J244"")"),0)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IFERROR(__xludf.DUMMYFUNCTION("IMPORTRANGE(""https://docs.google.com/spreadsheets/d/1SX6NBoVAgQJ6U1MVXOaj8PK2l7WJ3RER9xtqwdhxkhw/edit?usp=sharing"",""สิงห์บุรี!L244"")"),0)</f>
        <v>0</v>
      </c>
      <c r="M349" s="389"/>
      <c r="N349" s="389">
        <f ca="1">IFERROR(__xludf.DUMMYFUNCTION("IMPORTRANGE(""https://docs.google.com/spreadsheets/d/1SX6NBoVAgQJ6U1MVXOaj8PK2l7WJ3RER9xtqwdhxkhw/edit?usp=sharing"",""สิงห์บุรี!M244"")"),0)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IFERROR(__xludf.DUMMYFUNCTION("IMPORTRANGE(""https://docs.google.com/spreadsheets/d/1SX6NBoVAgQJ6U1MVXOaj8PK2l7WJ3RER9xtqwdhxkhw/edit?usp=sharing"",""สิงห์บุรี!I245"")"),0)</f>
        <v>0</v>
      </c>
      <c r="J350" s="387">
        <f ca="1">IFERROR(__xludf.DUMMYFUNCTION("IMPORTRANGE(""https://docs.google.com/spreadsheets/d/1SX6NBoVAgQJ6U1MVXOaj8PK2l7WJ3RER9xtqwdhxkhw/edit?usp=sharing"",""สิงห์บุรี!J245"")"),0)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IFERROR(__xludf.DUMMYFUNCTION("IMPORTRANGE(""https://docs.google.com/spreadsheets/d/1SX6NBoVAgQJ6U1MVXOaj8PK2l7WJ3RER9xtqwdhxkhw/edit?usp=sharing"",""สิงห์บุรี!L246"")"),0)</f>
        <v>0</v>
      </c>
      <c r="M351" s="196"/>
      <c r="N351" s="196">
        <f ca="1">IFERROR(__xludf.DUMMYFUNCTION("IMPORTRANGE(""https://docs.google.com/spreadsheets/d/1SX6NBoVAgQJ6U1MVXOaj8PK2l7WJ3RER9xtqwdhxkhw/edit?usp=sharing"",""สิงห์บุรี!M246"")"),0)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IFERROR(__xludf.DUMMYFUNCTION("IMPORTRANGE(""https://docs.google.com/spreadsheets/d/1SX6NBoVAgQJ6U1MVXOaj8PK2l7WJ3RER9xtqwdhxkhw/edit?usp=sharing"",""สิงห์บุรี!L247"")"),0)</f>
        <v>0</v>
      </c>
      <c r="M352" s="196"/>
      <c r="N352" s="196">
        <f ca="1">IFERROR(__xludf.DUMMYFUNCTION("IMPORTRANGE(""https://docs.google.com/spreadsheets/d/1SX6NBoVAgQJ6U1MVXOaj8PK2l7WJ3RER9xtqwdhxkhw/edit?usp=sharing"",""สิงห์บุรี!M247"")"),0)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IFERROR(__xludf.DUMMYFUNCTION("IMPORTRANGE(""https://docs.google.com/spreadsheets/d/1SX6NBoVAgQJ6U1MVXOaj8PK2l7WJ3RER9xtqwdhxkhw/edit?usp=sharing"",""สิงห์บุรี!L248"")"),0)</f>
        <v>0</v>
      </c>
      <c r="M353" s="198"/>
      <c r="N353" s="198">
        <f ca="1">IFERROR(__xludf.DUMMYFUNCTION("IMPORTRANGE(""https://docs.google.com/spreadsheets/d/1SX6NBoVAgQJ6U1MVXOaj8PK2l7WJ3RER9xtqwdhxkhw/edit?usp=sharing"",""สิงห์บุรี!M248"")"),0)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IFERROR(__xludf.DUMMYFUNCTION("IMPORTRANGE(""https://docs.google.com/spreadsheets/d/1SX6NBoVAgQJ6U1MVXOaj8PK2l7WJ3RER9xtqwdhxkhw/edit?usp=sharing"",""สิงห์บุรี!L249"")"),0)</f>
        <v>0</v>
      </c>
      <c r="M354" s="198"/>
      <c r="N354" s="198">
        <f ca="1">IFERROR(__xludf.DUMMYFUNCTION("IMPORTRANGE(""https://docs.google.com/spreadsheets/d/1SX6NBoVAgQJ6U1MVXOaj8PK2l7WJ3RER9xtqwdhxkhw/edit?usp=sharing"",""สิงห์บุรี!M249"")"),0)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IFERROR(__xludf.DUMMYFUNCTION("IMPORTRANGE(""https://docs.google.com/spreadsheets/d/1SX6NBoVAgQJ6U1MVXOaj8PK2l7WJ3RER9xtqwdhxkhw/edit?usp=sharing"",""สิงห์บุรี!M250"")"),0)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IFERROR(__xludf.DUMMYFUNCTION("IMPORTRANGE(""https://docs.google.com/spreadsheets/d/1SX6NBoVAgQJ6U1MVXOaj8PK2l7WJ3RER9xtqwdhxkhw/edit?usp=sharing"",""สิงห์บุรี!M251"")"),0)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IFERROR(__xludf.DUMMYFUNCTION("IMPORTRANGE(""https://docs.google.com/spreadsheets/d/1SX6NBoVAgQJ6U1MVXOaj8PK2l7WJ3RER9xtqwdhxkhw/edit?usp=sharing"",""สิงห์บุรี!M252"")"),0)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IFERROR(__xludf.DUMMYFUNCTION("IMPORTRANGE(""https://docs.google.com/spreadsheets/d/1SX6NBoVAgQJ6U1MVXOaj8PK2l7WJ3RER9xtqwdhxkhw/edit?usp=sharing"",""สิงห์บุรี!M253"")"),0)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IFERROR(__xludf.DUMMYFUNCTION("IMPORTRANGE(""https://docs.google.com/spreadsheets/d/1SX6NBoVAgQJ6U1MVXOaj8PK2l7WJ3RER9xtqwdhxkhw/edit?usp=sharing"",""สิงห์บุรี!J255"")"),0)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IFERROR(__xludf.DUMMYFUNCTION("IMPORTRANGE(""https://docs.google.com/spreadsheets/d/1SX6NBoVAgQJ6U1MVXOaj8PK2l7WJ3RER9xtqwdhxkhw/edit?usp=sharing"",""สิงห์บุรี!J256"")"),0)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IFERROR(__xludf.DUMMYFUNCTION("IMPORTRANGE(""https://docs.google.com/spreadsheets/d/1SX6NBoVAgQJ6U1MVXOaj8PK2l7WJ3RER9xtqwdhxkhw/edit?usp=sharing"",""สิงห์บุรี!J257"")"),0)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IFERROR(__xludf.DUMMYFUNCTION("IMPORTRANGE(""https://docs.google.com/spreadsheets/d/1SX6NBoVAgQJ6U1MVXOaj8PK2l7WJ3RER9xtqwdhxkhw/edit?usp=sharing"",""สิงห์บุรี!J258"")"),0)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IFERROR(__xludf.DUMMYFUNCTION("IMPORTRANGE(""https://docs.google.com/spreadsheets/d/1SX6NBoVAgQJ6U1MVXOaj8PK2l7WJ3RER9xtqwdhxkhw/edit?usp=sharing"",""สิงห์บุรี!J166"")"),0)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IFERROR(__xludf.DUMMYFUNCTION("IMPORTRANGE(""https://docs.google.com/spreadsheets/d/1SX6NBoVAgQJ6U1MVXOaj8PK2l7WJ3RER9xtqwdhxkhw/edit?usp=sharing"",""สิงห์บุรี!J166"")"),0)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IFERROR(__xludf.DUMMYFUNCTION("IMPORTRANGE(""https://docs.google.com/spreadsheets/d/1SX6NBoVAgQJ6U1MVXOaj8PK2l7WJ3RER9xtqwdhxkhw/edit?usp=sharing"",""สิงห์บุรี!J166"")"),0)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IFERROR(__xludf.DUMMYFUNCTION("IMPORTRANGE(""https://docs.google.com/spreadsheets/d/1SX6NBoVAgQJ6U1MVXOaj8PK2l7WJ3RER9xtqwdhxkhw/edit?usp=sharing"",""สิงห์บุรี!J166"")"),0)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IFERROR(__xludf.DUMMYFUNCTION("IMPORTRANGE(""https://docs.google.com/spreadsheets/d/1SX6NBoVAgQJ6U1MVXOaj8PK2l7WJ3RER9xtqwdhxkhw/edit?usp=sharing"",""สิงห์บุรี!I263"")"),0)</f>
        <v>0</v>
      </c>
      <c r="J368" s="218">
        <f ca="1">IFERROR(__xludf.DUMMYFUNCTION("IMPORTRANGE(""https://docs.google.com/spreadsheets/d/1SX6NBoVAgQJ6U1MVXOaj8PK2l7WJ3RER9xtqwdhxkhw/edit?usp=sharing"",""สิงห์บุรี!J263"")"),0)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IFERROR(__xludf.DUMMYFUNCTION("IMPORTRANGE(""https://docs.google.com/spreadsheets/d/1SX6NBoVAgQJ6U1MVXOaj8PK2l7WJ3RER9xtqwdhxkhw/edit?usp=sharing"",""สิงห์บุรี!I164"")"),0)</f>
        <v>0</v>
      </c>
      <c r="J369" s="218">
        <f ca="1">IFERROR(__xludf.DUMMYFUNCTION("IMPORTRANGE(""https://docs.google.com/spreadsheets/d/1SX6NBoVAgQJ6U1MVXOaj8PK2l7WJ3RER9xtqwdhxkhw/edit?usp=sharing"",""สิงห์บุรี!J164"")"),0)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IFERROR(__xludf.DUMMYFUNCTION("IMPORTRANGE(""https://docs.google.com/spreadsheets/d/1SX6NBoVAgQJ6U1MVXOaj8PK2l7WJ3RER9xtqwdhxkhw/edit?usp=sharing"",""สิงห์บุรี!I265"")"),0)</f>
        <v>0</v>
      </c>
      <c r="J370" s="218">
        <f ca="1">IFERROR(__xludf.DUMMYFUNCTION("IMPORTRANGE(""https://docs.google.com/spreadsheets/d/1SX6NBoVAgQJ6U1MVXOaj8PK2l7WJ3RER9xtqwdhxkhw/edit?usp=sharing"",""สิงห์บุรี!J265"")"),0)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IFERROR(__xludf.DUMMYFUNCTION("IMPORTRANGE(""https://docs.google.com/spreadsheets/d/1SX6NBoVAgQJ6U1MVXOaj8PK2l7WJ3RER9xtqwdhxkhw/edit?usp=sharing"",""สิงห์บุรี!I164"")"),0)</f>
        <v>0</v>
      </c>
      <c r="J371" s="219">
        <f ca="1">IFERROR(__xludf.DUMMYFUNCTION("IMPORTRANGE(""https://docs.google.com/spreadsheets/d/1SX6NBoVAgQJ6U1MVXOaj8PK2l7WJ3RER9xtqwdhxkhw/edit?usp=sharing"",""สิงห์บุรี!J164"")"),0)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IFERROR(__xludf.DUMMYFUNCTION("IMPORTRANGE(""https://docs.google.com/spreadsheets/d/1SX6NBoVAgQJ6U1MVXOaj8PK2l7WJ3RER9xtqwdhxkhw/edit?usp=sharing"",""สิงห์บุรี!I267"")"),0)</f>
        <v>0</v>
      </c>
      <c r="J372" s="219">
        <f ca="1">IFERROR(__xludf.DUMMYFUNCTION("IMPORTRANGE(""https://docs.google.com/spreadsheets/d/1SX6NBoVAgQJ6U1MVXOaj8PK2l7WJ3RER9xtqwdhxkhw/edit?usp=sharing"",""สิงห์บุรี!J267"")"),0)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IFERROR(__xludf.DUMMYFUNCTION("IMPORTRANGE(""https://docs.google.com/spreadsheets/d/1SX6NBoVAgQJ6U1MVXOaj8PK2l7WJ3RER9xtqwdhxkhw/edit?usp=sharing"",""สิงห์บุรี!I164"")"),0)</f>
        <v>0</v>
      </c>
      <c r="J373" s="218">
        <f ca="1">IFERROR(__xludf.DUMMYFUNCTION("IMPORTRANGE(""https://docs.google.com/spreadsheets/d/1SX6NBoVAgQJ6U1MVXOaj8PK2l7WJ3RER9xtqwdhxkhw/edit?usp=sharing"",""สิงห์บุรี!J164"")"),0)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IFERROR(__xludf.DUMMYFUNCTION("IMPORTRANGE(""https://docs.google.com/spreadsheets/d/1SX6NBoVAgQJ6U1MVXOaj8PK2l7WJ3RER9xtqwdhxkhw/edit?usp=sharing"",""สิงห์บุรี!I164"")"),0)</f>
        <v>0</v>
      </c>
      <c r="J374" s="218">
        <f ca="1">IFERROR(__xludf.DUMMYFUNCTION("IMPORTRANGE(""https://docs.google.com/spreadsheets/d/1SX6NBoVAgQJ6U1MVXOaj8PK2l7WJ3RER9xtqwdhxkhw/edit?usp=sharing"",""สิงห์บุรี!J164"")"),0)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IFERROR(__xludf.DUMMYFUNCTION("IMPORTRANGE(""https://docs.google.com/spreadsheets/d/1SX6NBoVAgQJ6U1MVXOaj8PK2l7WJ3RER9xtqwdhxkhw/edit?usp=sharing"",""สิงห์บุรี!I270"")"),0)</f>
        <v>0</v>
      </c>
      <c r="J375" s="218">
        <f ca="1">IFERROR(__xludf.DUMMYFUNCTION("IMPORTRANGE(""https://docs.google.com/spreadsheets/d/1SX6NBoVAgQJ6U1MVXOaj8PK2l7WJ3RER9xtqwdhxkhw/edit?usp=sharing"",""สิงห์บุรี!J270"")"),0)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IFERROR(__xludf.DUMMYFUNCTION("IMPORTRANGE(""https://docs.google.com/spreadsheets/d/1SX6NBoVAgQJ6U1MVXOaj8PK2l7WJ3RER9xtqwdhxkhw/edit?usp=sharing"",""สิงห์บุรี!I271"")"),0)</f>
        <v>0</v>
      </c>
      <c r="J376" s="219">
        <f ca="1">IFERROR(__xludf.DUMMYFUNCTION("IMPORTRANGE(""https://docs.google.com/spreadsheets/d/1SX6NBoVAgQJ6U1MVXOaj8PK2l7WJ3RER9xtqwdhxkhw/edit?usp=sharing"",""สิงห์บุรี!J271"")"),0)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IFERROR(__xludf.DUMMYFUNCTION("IMPORTRANGE(""https://docs.google.com/spreadsheets/d/1SX6NBoVAgQJ6U1MVXOaj8PK2l7WJ3RER9xtqwdhxkhw/edit?usp=sharing"",""สิงห์บุรี!I272"")"),0)</f>
        <v>0</v>
      </c>
      <c r="J377" s="218">
        <f ca="1">IFERROR(__xludf.DUMMYFUNCTION("IMPORTRANGE(""https://docs.google.com/spreadsheets/d/1SX6NBoVAgQJ6U1MVXOaj8PK2l7WJ3RER9xtqwdhxkhw/edit?usp=sharing"",""สิงห์บุรี!J272"")"),0)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IFERROR(__xludf.DUMMYFUNCTION("IMPORTRANGE(""https://docs.google.com/spreadsheets/d/1SX6NBoVAgQJ6U1MVXOaj8PK2l7WJ3RER9xtqwdhxkhw/edit?usp=sharing"",""สิงห์บุรี!J273"")"),0)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IFERROR(__xludf.DUMMYFUNCTION("IMPORTRANGE(""https://docs.google.com/spreadsheets/d/1SX6NBoVAgQJ6U1MVXOaj8PK2l7WJ3RER9xtqwdhxkhw/edit?usp=sharing"",""สิงห์บุรี!J274"")"),0)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IFERROR(__xludf.DUMMYFUNCTION("IMPORTRANGE(""https://docs.google.com/spreadsheets/d/1SX6NBoVAgQJ6U1MVXOaj8PK2l7WJ3RER9xtqwdhxkhw/edit?usp=sharing"",""สิงห์บุรี!I275"")"),0)</f>
        <v>0</v>
      </c>
      <c r="J380" s="387">
        <f ca="1">IFERROR(__xludf.DUMMYFUNCTION("IMPORTRANGE(""https://docs.google.com/spreadsheets/d/1SX6NBoVAgQJ6U1MVXOaj8PK2l7WJ3RER9xtqwdhxkhw/edit?usp=sharing"",""สิงห์บุรี!J275"")"),0)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IFERROR(__xludf.DUMMYFUNCTION("IMPORTRANGE(""https://docs.google.com/spreadsheets/d/1SX6NBoVAgQJ6U1MVXOaj8PK2l7WJ3RER9xtqwdhxkhw/edit?usp=sharing"",""สิงห์บุรี!L275"")"),0)</f>
        <v>0</v>
      </c>
      <c r="M380" s="389"/>
      <c r="N380" s="389">
        <f ca="1">IFERROR(__xludf.DUMMYFUNCTION("IMPORTRANGE(""https://docs.google.com/spreadsheets/d/1SX6NBoVAgQJ6U1MVXOaj8PK2l7WJ3RER9xtqwdhxkhw/edit?usp=sharing"",""สิงห์บุรี!M275"")"),0)</f>
        <v>0</v>
      </c>
      <c r="O380" s="389">
        <f ca="1">+IF(L380&gt;0,N380*100/L380,0)</f>
        <v>0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IFERROR(__xludf.DUMMYFUNCTION("IMPORTRANGE(""https://docs.google.com/spreadsheets/d/1SX6NBoVAgQJ6U1MVXOaj8PK2l7WJ3RER9xtqwdhxkhw/edit?usp=sharing"",""สิงห์บุรี!I276"")"),0)</f>
        <v>0</v>
      </c>
      <c r="J381" s="387">
        <f ca="1">IFERROR(__xludf.DUMMYFUNCTION("IMPORTRANGE(""https://docs.google.com/spreadsheets/d/1SX6NBoVAgQJ6U1MVXOaj8PK2l7WJ3RER9xtqwdhxkhw/edit?usp=sharing"",""สิงห์บุรี!J276"")"),0)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IFERROR(__xludf.DUMMYFUNCTION("IMPORTRANGE(""https://docs.google.com/spreadsheets/d/1SX6NBoVAgQJ6U1MVXOaj8PK2l7WJ3RER9xtqwdhxkhw/edit?usp=sharing"",""สิงห์บุรี!L277"")"),0)</f>
        <v>0</v>
      </c>
      <c r="M382" s="196"/>
      <c r="N382" s="196">
        <f ca="1">IFERROR(__xludf.DUMMYFUNCTION("IMPORTRANGE(""https://docs.google.com/spreadsheets/d/1SX6NBoVAgQJ6U1MVXOaj8PK2l7WJ3RER9xtqwdhxkhw/edit?usp=sharing"",""สิงห์บุรี!M277"")"),0)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IFERROR(__xludf.DUMMYFUNCTION("IMPORTRANGE(""https://docs.google.com/spreadsheets/d/1SX6NBoVAgQJ6U1MVXOaj8PK2l7WJ3RER9xtqwdhxkhw/edit?usp=sharing"",""สิงห์บุรี!L278"")"),0)</f>
        <v>0</v>
      </c>
      <c r="M383" s="196"/>
      <c r="N383" s="196">
        <f ca="1">IFERROR(__xludf.DUMMYFUNCTION("IMPORTRANGE(""https://docs.google.com/spreadsheets/d/1SX6NBoVAgQJ6U1MVXOaj8PK2l7WJ3RER9xtqwdhxkhw/edit?usp=sharing"",""สิงห์บุรี!M278"")"),0)</f>
        <v>0</v>
      </c>
      <c r="O383" s="196">
        <f t="shared" ca="1" si="109"/>
        <v>0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IFERROR(__xludf.DUMMYFUNCTION("IMPORTRANGE(""https://docs.google.com/spreadsheets/d/1SX6NBoVAgQJ6U1MVXOaj8PK2l7WJ3RER9xtqwdhxkhw/edit?usp=sharing"",""สิงห์บุรี!L279"")"),0)</f>
        <v>0</v>
      </c>
      <c r="M384" s="198"/>
      <c r="N384" s="198">
        <f ca="1">IFERROR(__xludf.DUMMYFUNCTION("IMPORTRANGE(""https://docs.google.com/spreadsheets/d/1SX6NBoVAgQJ6U1MVXOaj8PK2l7WJ3RER9xtqwdhxkhw/edit?usp=sharing"",""สิงห์บุรี!M279"")"),0)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IFERROR(__xludf.DUMMYFUNCTION("IMPORTRANGE(""https://docs.google.com/spreadsheets/d/1SX6NBoVAgQJ6U1MVXOaj8PK2l7WJ3RER9xtqwdhxkhw/edit?usp=sharing"",""สิงห์บุรี!L280"")"),0)</f>
        <v>0</v>
      </c>
      <c r="M385" s="198"/>
      <c r="N385" s="198">
        <f ca="1">IFERROR(__xludf.DUMMYFUNCTION("IMPORTRANGE(""https://docs.google.com/spreadsheets/d/1SX6NBoVAgQJ6U1MVXOaj8PK2l7WJ3RER9xtqwdhxkhw/edit?usp=sharing"",""สิงห์บุรี!M280"")"),0)</f>
        <v>0</v>
      </c>
      <c r="O385" s="198">
        <f t="shared" ca="1" si="109"/>
        <v>0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IFERROR(__xludf.DUMMYFUNCTION("IMPORTRANGE(""https://docs.google.com/spreadsheets/d/1SX6NBoVAgQJ6U1MVXOaj8PK2l7WJ3RER9xtqwdhxkhw/edit?usp=sharing"",""สิงห์บุรี!M281"")"),0)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IFERROR(__xludf.DUMMYFUNCTION("IMPORTRANGE(""https://docs.google.com/spreadsheets/d/1SX6NBoVAgQJ6U1MVXOaj8PK2l7WJ3RER9xtqwdhxkhw/edit?usp=sharing"",""สิงห์บุรี!M282"")"),0)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IFERROR(__xludf.DUMMYFUNCTION("IMPORTRANGE(""https://docs.google.com/spreadsheets/d/1SX6NBoVAgQJ6U1MVXOaj8PK2l7WJ3RER9xtqwdhxkhw/edit?usp=sharing"",""สิงห์บุรี!M283"")"),0)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IFERROR(__xludf.DUMMYFUNCTION("IMPORTRANGE(""https://docs.google.com/spreadsheets/d/1SX6NBoVAgQJ6U1MVXOaj8PK2l7WJ3RER9xtqwdhxkhw/edit?usp=sharing"",""สิงห์บุรี!M284"")"),0)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IFERROR(__xludf.DUMMYFUNCTION("IMPORTRANGE(""https://docs.google.com/spreadsheets/d/1SX6NBoVAgQJ6U1MVXOaj8PK2l7WJ3RER9xtqwdhxkhw/edit?usp=sharing"",""สิงห์บุรี!J286"")"),0)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IFERROR(__xludf.DUMMYFUNCTION("IMPORTRANGE(""https://docs.google.com/spreadsheets/d/1SX6NBoVAgQJ6U1MVXOaj8PK2l7WJ3RER9xtqwdhxkhw/edit?usp=sharing"",""สิงห์บุรี!J287"")"),0)</f>
        <v>0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IFERROR(__xludf.DUMMYFUNCTION("IMPORTRANGE(""https://docs.google.com/spreadsheets/d/1SX6NBoVAgQJ6U1MVXOaj8PK2l7WJ3RER9xtqwdhxkhw/edit?usp=sharing"",""สิงห์บุรี!J288"")"),0)</f>
        <v>0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IFERROR(__xludf.DUMMYFUNCTION("IMPORTRANGE(""https://docs.google.com/spreadsheets/d/1SX6NBoVAgQJ6U1MVXOaj8PK2l7WJ3RER9xtqwdhxkhw/edit?usp=sharing"",""สิงห์บุรี!J289"")"),0)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IFERROR(__xludf.DUMMYFUNCTION("IMPORTRANGE(""https://docs.google.com/spreadsheets/d/1SX6NBoVAgQJ6U1MVXOaj8PK2l7WJ3RER9xtqwdhxkhw/edit?usp=sharing"",""สิงห์บุรี!I291"")"),0)</f>
        <v>0</v>
      </c>
      <c r="J396" s="219">
        <f ca="1">IFERROR(__xludf.DUMMYFUNCTION("IMPORTRANGE(""https://docs.google.com/spreadsheets/d/1SX6NBoVAgQJ6U1MVXOaj8PK2l7WJ3RER9xtqwdhxkhw/edit?usp=sharing"",""สิงห์บุรี!J291"")"),0)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IFERROR(__xludf.DUMMYFUNCTION("IMPORTRANGE(""https://docs.google.com/spreadsheets/d/1SX6NBoVAgQJ6U1MVXOaj8PK2l7WJ3RER9xtqwdhxkhw/edit?usp=sharing"",""สิงห์บุรี!I292"")"),0)</f>
        <v>0</v>
      </c>
      <c r="J397" s="219">
        <f ca="1">IFERROR(__xludf.DUMMYFUNCTION("IMPORTRANGE(""https://docs.google.com/spreadsheets/d/1SX6NBoVAgQJ6U1MVXOaj8PK2l7WJ3RER9xtqwdhxkhw/edit?usp=sharing"",""สิงห์บุรี!J292"")"),0)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IFERROR(__xludf.DUMMYFUNCTION("IMPORTRANGE(""https://docs.google.com/spreadsheets/d/1SX6NBoVAgQJ6U1MVXOaj8PK2l7WJ3RER9xtqwdhxkhw/edit?usp=sharing"",""สิงห์บุรี!I293"")"),0)</f>
        <v>0</v>
      </c>
      <c r="J398" s="219">
        <f ca="1">IFERROR(__xludf.DUMMYFUNCTION("IMPORTRANGE(""https://docs.google.com/spreadsheets/d/1SX6NBoVAgQJ6U1MVXOaj8PK2l7WJ3RER9xtqwdhxkhw/edit?usp=sharing"",""สิงห์บุรี!J293"")"),0)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IFERROR(__xludf.DUMMYFUNCTION("IMPORTRANGE(""https://docs.google.com/spreadsheets/d/1SX6NBoVAgQJ6U1MVXOaj8PK2l7WJ3RER9xtqwdhxkhw/edit?usp=sharing"",""สิงห์บุรี!J294"")"),0)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IFERROR(__xludf.DUMMYFUNCTION("IMPORTRANGE(""https://docs.google.com/spreadsheets/d/1SX6NBoVAgQJ6U1MVXOaj8PK2l7WJ3RER9xtqwdhxkhw/edit?usp=sharing"",""สิงห์บุรี!J295"")"),0)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IFERROR(__xludf.DUMMYFUNCTION("IMPORTRANGE(""https://docs.google.com/spreadsheets/d/1SX6NBoVAgQJ6U1MVXOaj8PK2l7WJ3RER9xtqwdhxkhw/edit?usp=sharing"",""สิงห์บุรี!I296"")"),87)</f>
        <v>87</v>
      </c>
      <c r="J401" s="387">
        <f ca="1">IFERROR(__xludf.DUMMYFUNCTION("IMPORTRANGE(""https://docs.google.com/spreadsheets/d/1SX6NBoVAgQJ6U1MVXOaj8PK2l7WJ3RER9xtqwdhxkhw/edit?usp=sharing"",""สิงห์บุรี!J296"")"),0)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IFERROR(__xludf.DUMMYFUNCTION("IMPORTRANGE(""https://docs.google.com/spreadsheets/d/1SX6NBoVAgQJ6U1MVXOaj8PK2l7WJ3RER9xtqwdhxkhw/edit?usp=sharing"",""สิงห์บุรี!L296"")"),98950)</f>
        <v>98950</v>
      </c>
      <c r="M401" s="389"/>
      <c r="N401" s="389">
        <f ca="1">IFERROR(__xludf.DUMMYFUNCTION("IMPORTRANGE(""https://docs.google.com/spreadsheets/d/1SX6NBoVAgQJ6U1MVXOaj8PK2l7WJ3RER9xtqwdhxkhw/edit?usp=sharing"",""สิงห์บุรี!M296"")"),3909)</f>
        <v>3909</v>
      </c>
      <c r="O401" s="389">
        <f ca="1">+IF(L401&gt;0,N401*100/L401,0)</f>
        <v>3.9504800404244569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IFERROR(__xludf.DUMMYFUNCTION("IMPORTRANGE(""https://docs.google.com/spreadsheets/d/1SX6NBoVAgQJ6U1MVXOaj8PK2l7WJ3RER9xtqwdhxkhw/edit?usp=sharing"",""สิงห์บุรี!I297"")"),29)</f>
        <v>29</v>
      </c>
      <c r="J402" s="387">
        <f ca="1">IFERROR(__xludf.DUMMYFUNCTION("IMPORTRANGE(""https://docs.google.com/spreadsheets/d/1SX6NBoVAgQJ6U1MVXOaj8PK2l7WJ3RER9xtqwdhxkhw/edit?usp=sharing"",""สิงห์บุรี!J297"")"),0)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IFERROR(__xludf.DUMMYFUNCTION("IMPORTRANGE(""https://docs.google.com/spreadsheets/d/1SX6NBoVAgQJ6U1MVXOaj8PK2l7WJ3RER9xtqwdhxkhw/edit?usp=sharing"",""สิงห์บุรี!L298"")"),0)</f>
        <v>0</v>
      </c>
      <c r="M403" s="196"/>
      <c r="N403" s="198">
        <f ca="1">IFERROR(__xludf.DUMMYFUNCTION("IMPORTRANGE(""https://docs.google.com/spreadsheets/d/1SX6NBoVAgQJ6U1MVXOaj8PK2l7WJ3RER9xtqwdhxkhw/edit?usp=sharing"",""สิงห์บุรี!M298"")"),0)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IFERROR(__xludf.DUMMYFUNCTION("IMPORTRANGE(""https://docs.google.com/spreadsheets/d/1SX6NBoVAgQJ6U1MVXOaj8PK2l7WJ3RER9xtqwdhxkhw/edit?usp=sharing"",""สิงห์บุรี!L299"")"),98950)</f>
        <v>98950</v>
      </c>
      <c r="M404" s="196"/>
      <c r="N404" s="198">
        <f ca="1">IFERROR(__xludf.DUMMYFUNCTION("IMPORTRANGE(""https://docs.google.com/spreadsheets/d/1SX6NBoVAgQJ6U1MVXOaj8PK2l7WJ3RER9xtqwdhxkhw/edit?usp=sharing"",""สิงห์บุรี!M299"")"),3909)</f>
        <v>3909</v>
      </c>
      <c r="O404" s="198">
        <f t="shared" ca="1" si="112"/>
        <v>3.9504800404244569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IFERROR(__xludf.DUMMYFUNCTION("IMPORTRANGE(""https://docs.google.com/spreadsheets/d/1SX6NBoVAgQJ6U1MVXOaj8PK2l7WJ3RER9xtqwdhxkhw/edit?usp=sharing"",""สิงห์บุรี!L300"")"),0)</f>
        <v>0</v>
      </c>
      <c r="M405" s="198"/>
      <c r="N405" s="198">
        <f ca="1">IFERROR(__xludf.DUMMYFUNCTION("IMPORTRANGE(""https://docs.google.com/spreadsheets/d/1SX6NBoVAgQJ6U1MVXOaj8PK2l7WJ3RER9xtqwdhxkhw/edit?usp=sharing"",""สิงห์บุรี!M300"")"),0)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IFERROR(__xludf.DUMMYFUNCTION("IMPORTRANGE(""https://docs.google.com/spreadsheets/d/1SX6NBoVAgQJ6U1MVXOaj8PK2l7WJ3RER9xtqwdhxkhw/edit?usp=sharing"",""สิงห์บุรี!L301"")"),98950)</f>
        <v>98950</v>
      </c>
      <c r="M406" s="198"/>
      <c r="N406" s="198">
        <f ca="1">IFERROR(__xludf.DUMMYFUNCTION("IMPORTRANGE(""https://docs.google.com/spreadsheets/d/1SX6NBoVAgQJ6U1MVXOaj8PK2l7WJ3RER9xtqwdhxkhw/edit?usp=sharing"",""สิงห์บุรี!M301"")"),3909)</f>
        <v>3909</v>
      </c>
      <c r="O406" s="198">
        <f t="shared" ca="1" si="112"/>
        <v>3.9504800404244569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IFERROR(__xludf.DUMMYFUNCTION("IMPORTRANGE(""https://docs.google.com/spreadsheets/d/1SX6NBoVAgQJ6U1MVXOaj8PK2l7WJ3RER9xtqwdhxkhw/edit?usp=sharing"",""สิงห์บุรี!M302"")"),3909)</f>
        <v>3909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IFERROR(__xludf.DUMMYFUNCTION("IMPORTRANGE(""https://docs.google.com/spreadsheets/d/1SX6NBoVAgQJ6U1MVXOaj8PK2l7WJ3RER9xtqwdhxkhw/edit?usp=sharing"",""สิงห์บุรี!M303"")"),0)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IFERROR(__xludf.DUMMYFUNCTION("IMPORTRANGE(""https://docs.google.com/spreadsheets/d/1SX6NBoVAgQJ6U1MVXOaj8PK2l7WJ3RER9xtqwdhxkhw/edit?usp=sharing"",""สิงห์บุรี!M304"")"),0)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IFERROR(__xludf.DUMMYFUNCTION("IMPORTRANGE(""https://docs.google.com/spreadsheets/d/1SX6NBoVAgQJ6U1MVXOaj8PK2l7WJ3RER9xtqwdhxkhw/edit?usp=sharing"",""สิงห์บุรี!M305"")"),0)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IFERROR(__xludf.DUMMYFUNCTION("IMPORTRANGE(""https://docs.google.com/spreadsheets/d/1SX6NBoVAgQJ6U1MVXOaj8PK2l7WJ3RER9xtqwdhxkhw/edit?usp=sharing"",""สิงห์บุรี!J307"")"),1)</f>
        <v>1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IFERROR(__xludf.DUMMYFUNCTION("IMPORTRANGE(""https://docs.google.com/spreadsheets/d/1SX6NBoVAgQJ6U1MVXOaj8PK2l7WJ3RER9xtqwdhxkhw/edit?usp=sharing"",""สิงห์บุรี!J308"")"),0)</f>
        <v>0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IFERROR(__xludf.DUMMYFUNCTION("IMPORTRANGE(""https://docs.google.com/spreadsheets/d/1SX6NBoVAgQJ6U1MVXOaj8PK2l7WJ3RER9xtqwdhxkhw/edit?usp=sharing"",""สิงห์บุรี!J309"")"),0)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IFERROR(__xludf.DUMMYFUNCTION("IMPORTRANGE(""https://docs.google.com/spreadsheets/d/1SX6NBoVAgQJ6U1MVXOaj8PK2l7WJ3RER9xtqwdhxkhw/edit?usp=sharing"",""สิงห์บุรี!J310"")"),0)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IFERROR(__xludf.DUMMYFUNCTION("IMPORTRANGE(""https://docs.google.com/spreadsheets/d/1SX6NBoVAgQJ6U1MVXOaj8PK2l7WJ3RER9xtqwdhxkhw/edit?usp=sharing"",""สิงห์บุรี!I311"")"),29)</f>
        <v>29</v>
      </c>
      <c r="J416" s="230">
        <f ca="1">IFERROR(__xludf.DUMMYFUNCTION("IMPORTRANGE(""https://docs.google.com/spreadsheets/d/1SX6NBoVAgQJ6U1MVXOaj8PK2l7WJ3RER9xtqwdhxkhw/edit?usp=sharing"",""สิงห์บุรี!J311"")"),0)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IFERROR(__xludf.DUMMYFUNCTION("IMPORTRANGE(""https://docs.google.com/spreadsheets/d/1SX6NBoVAgQJ6U1MVXOaj8PK2l7WJ3RER9xtqwdhxkhw/edit?usp=sharing"",""สิงห์บุรี!I312"")"),0)</f>
        <v>0</v>
      </c>
      <c r="J417" s="406">
        <f ca="1">IFERROR(__xludf.DUMMYFUNCTION("IMPORTRANGE(""https://docs.google.com/spreadsheets/d/1SX6NBoVAgQJ6U1MVXOaj8PK2l7WJ3RER9xtqwdhxkhw/edit?usp=sharing"",""สิงห์บุรี!J312"")"),0)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IFERROR(__xludf.DUMMYFUNCTION("IMPORTRANGE(""https://docs.google.com/spreadsheets/d/1SX6NBoVAgQJ6U1MVXOaj8PK2l7WJ3RER9xtqwdhxkhw/edit?usp=sharing"",""สิงห์บุรี!I313"")"),0)</f>
        <v>0</v>
      </c>
      <c r="J418" s="407">
        <f ca="1">IFERROR(__xludf.DUMMYFUNCTION("IMPORTRANGE(""https://docs.google.com/spreadsheets/d/1SX6NBoVAgQJ6U1MVXOaj8PK2l7WJ3RER9xtqwdhxkhw/edit?usp=sharing"",""สิงห์บุรี!J313"")"),0)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IFERROR(__xludf.DUMMYFUNCTION("IMPORTRANGE(""https://docs.google.com/spreadsheets/d/1SX6NBoVAgQJ6U1MVXOaj8PK2l7WJ3RER9xtqwdhxkhw/edit?usp=sharing"",""สิงห์บุรี!I314"")"),0)</f>
        <v>0</v>
      </c>
      <c r="J419" s="302">
        <f ca="1">IFERROR(__xludf.DUMMYFUNCTION("IMPORTRANGE(""https://docs.google.com/spreadsheets/d/1SX6NBoVAgQJ6U1MVXOaj8PK2l7WJ3RER9xtqwdhxkhw/edit?usp=sharing"",""สิงห์บุรี!J314"")"),0)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IFERROR(__xludf.DUMMYFUNCTION("IMPORTRANGE(""https://docs.google.com/spreadsheets/d/1SX6NBoVAgQJ6U1MVXOaj8PK2l7WJ3RER9xtqwdhxkhw/edit?usp=sharing"",""สิงห์บุรี!I315"")"),0)</f>
        <v>0</v>
      </c>
      <c r="J420" s="302">
        <f ca="1">IFERROR(__xludf.DUMMYFUNCTION("IMPORTRANGE(""https://docs.google.com/spreadsheets/d/1SX6NBoVAgQJ6U1MVXOaj8PK2l7WJ3RER9xtqwdhxkhw/edit?usp=sharing"",""สิงห์บุรี!J315"")"),0)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IFERROR(__xludf.DUMMYFUNCTION("IMPORTRANGE(""https://docs.google.com/spreadsheets/d/1SX6NBoVAgQJ6U1MVXOaj8PK2l7WJ3RER9xtqwdhxkhw/edit?usp=sharing"",""สิงห์บุรี!I316"")"),19)</f>
        <v>19</v>
      </c>
      <c r="J421" s="406">
        <f ca="1">IFERROR(__xludf.DUMMYFUNCTION("IMPORTRANGE(""https://docs.google.com/spreadsheets/d/1SX6NBoVAgQJ6U1MVXOaj8PK2l7WJ3RER9xtqwdhxkhw/edit?usp=sharing"",""สิงห์บุรี!J316"")"),0)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IFERROR(__xludf.DUMMYFUNCTION("IMPORTRANGE(""https://docs.google.com/spreadsheets/d/1SX6NBoVAgQJ6U1MVXOaj8PK2l7WJ3RER9xtqwdhxkhw/edit?usp=sharing"",""สิงห์บุรี!I317"")"),57)</f>
        <v>57</v>
      </c>
      <c r="J422" s="407">
        <f ca="1">IFERROR(__xludf.DUMMYFUNCTION("IMPORTRANGE(""https://docs.google.com/spreadsheets/d/1SX6NBoVAgQJ6U1MVXOaj8PK2l7WJ3RER9xtqwdhxkhw/edit?usp=sharing"",""สิงห์บุรี!J317"")"),0)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IFERROR(__xludf.DUMMYFUNCTION("IMPORTRANGE(""https://docs.google.com/spreadsheets/d/1SX6NBoVAgQJ6U1MVXOaj8PK2l7WJ3RER9xtqwdhxkhw/edit?usp=sharing"",""สิงห์บุรี!I318"")"),19)</f>
        <v>19</v>
      </c>
      <c r="J423" s="302">
        <f ca="1">IFERROR(__xludf.DUMMYFUNCTION("IMPORTRANGE(""https://docs.google.com/spreadsheets/d/1SX6NBoVAgQJ6U1MVXOaj8PK2l7WJ3RER9xtqwdhxkhw/edit?usp=sharing"",""สิงห์บุรี!J318"")"),0)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IFERROR(__xludf.DUMMYFUNCTION("IMPORTRANGE(""https://docs.google.com/spreadsheets/d/1SX6NBoVAgQJ6U1MVXOaj8PK2l7WJ3RER9xtqwdhxkhw/edit?usp=sharing"",""สิงห์บุรี!I319"")"),19)</f>
        <v>19</v>
      </c>
      <c r="J424" s="302">
        <f ca="1">IFERROR(__xludf.DUMMYFUNCTION("IMPORTRANGE(""https://docs.google.com/spreadsheets/d/1SX6NBoVAgQJ6U1MVXOaj8PK2l7WJ3RER9xtqwdhxkhw/edit?usp=sharing"",""สิงห์บุรี!J319"")"),0)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IFERROR(__xludf.DUMMYFUNCTION("IMPORTRANGE(""https://docs.google.com/spreadsheets/d/1SX6NBoVAgQJ6U1MVXOaj8PK2l7WJ3RER9xtqwdhxkhw/edit?usp=sharing"",""สิงห์บุรี!I320"")"),19)</f>
        <v>19</v>
      </c>
      <c r="J425" s="302">
        <f ca="1">IFERROR(__xludf.DUMMYFUNCTION("IMPORTRANGE(""https://docs.google.com/spreadsheets/d/1SX6NBoVAgQJ6U1MVXOaj8PK2l7WJ3RER9xtqwdhxkhw/edit?usp=sharing"",""สิงห์บุรี!J320"")"),0)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IFERROR(__xludf.DUMMYFUNCTION("IMPORTRANGE(""https://docs.google.com/spreadsheets/d/1SX6NBoVAgQJ6U1MVXOaj8PK2l7WJ3RER9xtqwdhxkhw/edit?usp=sharing"",""สิงห์บุรี!I321"")"),10)</f>
        <v>10</v>
      </c>
      <c r="J426" s="406">
        <f ca="1">IFERROR(__xludf.DUMMYFUNCTION("IMPORTRANGE(""https://docs.google.com/spreadsheets/d/1SX6NBoVAgQJ6U1MVXOaj8PK2l7WJ3RER9xtqwdhxkhw/edit?usp=sharing"",""สิงห์บุรี!J321"")"),0)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IFERROR(__xludf.DUMMYFUNCTION("IMPORTRANGE(""https://docs.google.com/spreadsheets/d/1SX6NBoVAgQJ6U1MVXOaj8PK2l7WJ3RER9xtqwdhxkhw/edit?usp=sharing"",""สิงห์บุรี!I322"")"),30)</f>
        <v>30</v>
      </c>
      <c r="J427" s="407">
        <f ca="1">IFERROR(__xludf.DUMMYFUNCTION("IMPORTRANGE(""https://docs.google.com/spreadsheets/d/1SX6NBoVAgQJ6U1MVXOaj8PK2l7WJ3RER9xtqwdhxkhw/edit?usp=sharing"",""สิงห์บุรี!J322"")"),0)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IFERROR(__xludf.DUMMYFUNCTION("IMPORTRANGE(""https://docs.google.com/spreadsheets/d/1SX6NBoVAgQJ6U1MVXOaj8PK2l7WJ3RER9xtqwdhxkhw/edit?usp=sharing"",""สิงห์บุรี!I323"")"),10)</f>
        <v>10</v>
      </c>
      <c r="J428" s="302">
        <f ca="1">IFERROR(__xludf.DUMMYFUNCTION("IMPORTRANGE(""https://docs.google.com/spreadsheets/d/1SX6NBoVAgQJ6U1MVXOaj8PK2l7WJ3RER9xtqwdhxkhw/edit?usp=sharing"",""สิงห์บุรี!J323"")"),0)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IFERROR(__xludf.DUMMYFUNCTION("IMPORTRANGE(""https://docs.google.com/spreadsheets/d/1SX6NBoVAgQJ6U1MVXOaj8PK2l7WJ3RER9xtqwdhxkhw/edit?usp=sharing"",""สิงห์บุรี!I324"")"),10)</f>
        <v>10</v>
      </c>
      <c r="J429" s="302">
        <f ca="1">IFERROR(__xludf.DUMMYFUNCTION("IMPORTRANGE(""https://docs.google.com/spreadsheets/d/1SX6NBoVAgQJ6U1MVXOaj8PK2l7WJ3RER9xtqwdhxkhw/edit?usp=sharing"",""สิงห์บุรี!J324"")"),0)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IFERROR(__xludf.DUMMYFUNCTION("IMPORTRANGE(""https://docs.google.com/spreadsheets/d/1SX6NBoVAgQJ6U1MVXOaj8PK2l7WJ3RER9xtqwdhxkhw/edit?usp=sharing"",""สิงห์บุรี!I325"")"),19)</f>
        <v>19</v>
      </c>
      <c r="J430" s="406">
        <f ca="1">IFERROR(__xludf.DUMMYFUNCTION("IMPORTRANGE(""https://docs.google.com/spreadsheets/d/1SX6NBoVAgQJ6U1MVXOaj8PK2l7WJ3RER9xtqwdhxkhw/edit?usp=sharing"",""สิงห์บุรี!J325"")"),0)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IFERROR(__xludf.DUMMYFUNCTION("IMPORTRANGE(""https://docs.google.com/spreadsheets/d/1SX6NBoVAgQJ6U1MVXOaj8PK2l7WJ3RER9xtqwdhxkhw/edit?usp=sharing"",""สิงห์บุรี!I326"")"),0)</f>
        <v>0</v>
      </c>
      <c r="J431" s="302">
        <f ca="1">IFERROR(__xludf.DUMMYFUNCTION("IMPORTRANGE(""https://docs.google.com/spreadsheets/d/1SX6NBoVAgQJ6U1MVXOaj8PK2l7WJ3RER9xtqwdhxkhw/edit?usp=sharing"",""สิงห์บุรี!J326"")"),0)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IFERROR(__xludf.DUMMYFUNCTION("IMPORTRANGE(""https://docs.google.com/spreadsheets/d/1SX6NBoVAgQJ6U1MVXOaj8PK2l7WJ3RER9xtqwdhxkhw/edit?usp=sharing"",""สิงห์บุรี!I327"")"),19)</f>
        <v>19</v>
      </c>
      <c r="J432" s="302">
        <f ca="1">IFERROR(__xludf.DUMMYFUNCTION("IMPORTRANGE(""https://docs.google.com/spreadsheets/d/1SX6NBoVAgQJ6U1MVXOaj8PK2l7WJ3RER9xtqwdhxkhw/edit?usp=sharing"",""สิงห์บุรี!J327"")"),0)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IFERROR(__xludf.DUMMYFUNCTION("IMPORTRANGE(""https://docs.google.com/spreadsheets/d/1SX6NBoVAgQJ6U1MVXOaj8PK2l7WJ3RER9xtqwdhxkhw/edit?usp=sharing"",""สิงห์บุรี!J328"")"),0)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IFERROR(__xludf.DUMMYFUNCTION("IMPORTRANGE(""https://docs.google.com/spreadsheets/d/1SX6NBoVAgQJ6U1MVXOaj8PK2l7WJ3RER9xtqwdhxkhw/edit?usp=sharing"",""สิงห์บุรี!J329"")"),0)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IFERROR(__xludf.DUMMYFUNCTION("IMPORTRANGE(""https://docs.google.com/spreadsheets/d/1SX6NBoVAgQJ6U1MVXOaj8PK2l7WJ3RER9xtqwdhxkhw/edit?usp=sharing"",""สิงห์บุรี!I330"")"),10)</f>
        <v>10</v>
      </c>
      <c r="J435" s="420">
        <f ca="1">IFERROR(__xludf.DUMMYFUNCTION("IMPORTRANGE(""https://docs.google.com/spreadsheets/d/1SX6NBoVAgQJ6U1MVXOaj8PK2l7WJ3RER9xtqwdhxkhw/edit?usp=sharing"",""สิงห์บุรี!J330"")"),10)</f>
        <v>10</v>
      </c>
      <c r="K435" s="421">
        <f ca="1">IF(I435&gt;0,J435*100/I435,0)</f>
        <v>100</v>
      </c>
      <c r="L435" s="422">
        <f ca="1">IFERROR(__xludf.DUMMYFUNCTION("IMPORTRANGE(""https://docs.google.com/spreadsheets/d/1SX6NBoVAgQJ6U1MVXOaj8PK2l7WJ3RER9xtqwdhxkhw/edit?usp=sharing"",""สิงห์บุรี!L330"")"),71000)</f>
        <v>71000</v>
      </c>
      <c r="M435" s="422"/>
      <c r="N435" s="422">
        <f ca="1">IFERROR(__xludf.DUMMYFUNCTION("IMPORTRANGE(""https://docs.google.com/spreadsheets/d/1SX6NBoVAgQJ6U1MVXOaj8PK2l7WJ3RER9xtqwdhxkhw/edit?usp=sharing"",""สิงห์บุรี!M330"")"),0)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IFERROR(__xludf.DUMMYFUNCTION("IMPORTRANGE(""https://docs.google.com/spreadsheets/d/1SX6NBoVAgQJ6U1MVXOaj8PK2l7WJ3RER9xtqwdhxkhw/edit?usp=sharing"",""สิงห์บุรี!L331"")"),0)</f>
        <v>0</v>
      </c>
      <c r="M436" s="196"/>
      <c r="N436" s="198">
        <f ca="1">IFERROR(__xludf.DUMMYFUNCTION("IMPORTRANGE(""https://docs.google.com/spreadsheets/d/1SX6NBoVAgQJ6U1MVXOaj8PK2l7WJ3RER9xtqwdhxkhw/edit?usp=sharing"",""สิงห์บุรี!M331"")"),0)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IFERROR(__xludf.DUMMYFUNCTION("IMPORTRANGE(""https://docs.google.com/spreadsheets/d/1SX6NBoVAgQJ6U1MVXOaj8PK2l7WJ3RER9xtqwdhxkhw/edit?usp=sharing"",""สิงห์บุรี!L332"")"),71000)</f>
        <v>71000</v>
      </c>
      <c r="M437" s="196"/>
      <c r="N437" s="198">
        <f ca="1">IFERROR(__xludf.DUMMYFUNCTION("IMPORTRANGE(""https://docs.google.com/spreadsheets/d/1SX6NBoVAgQJ6U1MVXOaj8PK2l7WJ3RER9xtqwdhxkhw/edit?usp=sharing"",""สิงห์บุรี!M332"")"),0)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IFERROR(__xludf.DUMMYFUNCTION("IMPORTRANGE(""https://docs.google.com/spreadsheets/d/1SX6NBoVAgQJ6U1MVXOaj8PK2l7WJ3RER9xtqwdhxkhw/edit?usp=sharing"",""สิงห์บุรี!L333"")"),0)</f>
        <v>0</v>
      </c>
      <c r="M438" s="198"/>
      <c r="N438" s="198">
        <f ca="1">IFERROR(__xludf.DUMMYFUNCTION("IMPORTRANGE(""https://docs.google.com/spreadsheets/d/1SX6NBoVAgQJ6U1MVXOaj8PK2l7WJ3RER9xtqwdhxkhw/edit?usp=sharing"",""สิงห์บุรี!M333"")"),0)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IFERROR(__xludf.DUMMYFUNCTION("IMPORTRANGE(""https://docs.google.com/spreadsheets/d/1SX6NBoVAgQJ6U1MVXOaj8PK2l7WJ3RER9xtqwdhxkhw/edit?usp=sharing"",""สิงห์บุรี!L334"")"),71000)</f>
        <v>71000</v>
      </c>
      <c r="M439" s="198"/>
      <c r="N439" s="198">
        <f ca="1">IFERROR(__xludf.DUMMYFUNCTION("IMPORTRANGE(""https://docs.google.com/spreadsheets/d/1SX6NBoVAgQJ6U1MVXOaj8PK2l7WJ3RER9xtqwdhxkhw/edit?usp=sharing"",""สิงห์บุรี!M334"")"),0)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IFERROR(__xludf.DUMMYFUNCTION("IMPORTRANGE(""https://docs.google.com/spreadsheets/d/1SX6NBoVAgQJ6U1MVXOaj8PK2l7WJ3RER9xtqwdhxkhw/edit?usp=sharing"",""สิงห์บุรี!M335"")"),0)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IFERROR(__xludf.DUMMYFUNCTION("IMPORTRANGE(""https://docs.google.com/spreadsheets/d/1SX6NBoVAgQJ6U1MVXOaj8PK2l7WJ3RER9xtqwdhxkhw/edit?usp=sharing"",""สิงห์บุรี!M336"")"),0)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IFERROR(__xludf.DUMMYFUNCTION("IMPORTRANGE(""https://docs.google.com/spreadsheets/d/1SX6NBoVAgQJ6U1MVXOaj8PK2l7WJ3RER9xtqwdhxkhw/edit?usp=sharing"",""สิงห์บุรี!M337"")"),0)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IFERROR(__xludf.DUMMYFUNCTION("IMPORTRANGE(""https://docs.google.com/spreadsheets/d/1SX6NBoVAgQJ6U1MVXOaj8PK2l7WJ3RER9xtqwdhxkhw/edit?usp=sharing"",""สิงห์บุรี!M338"")"),0)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IFERROR(__xludf.DUMMYFUNCTION("IMPORTRANGE(""https://docs.google.com/spreadsheets/d/1SX6NBoVAgQJ6U1MVXOaj8PK2l7WJ3RER9xtqwdhxkhw/edit?usp=sharing"",""สิงห์บุรี!J340"")"),0)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IFERROR(__xludf.DUMMYFUNCTION("IMPORTRANGE(""https://docs.google.com/spreadsheets/d/1SX6NBoVAgQJ6U1MVXOaj8PK2l7WJ3RER9xtqwdhxkhw/edit?usp=sharing"",""สิงห์บุรี!J341"")"),1)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IFERROR(__xludf.DUMMYFUNCTION("IMPORTRANGE(""https://docs.google.com/spreadsheets/d/1SX6NBoVAgQJ6U1MVXOaj8PK2l7WJ3RER9xtqwdhxkhw/edit?usp=sharing"",""สิงห์บุรี!J342"")"),1)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IFERROR(__xludf.DUMMYFUNCTION("IMPORTRANGE(""https://docs.google.com/spreadsheets/d/1SX6NBoVAgQJ6U1MVXOaj8PK2l7WJ3RER9xtqwdhxkhw/edit?usp=sharing"",""สิงห์บุรี!J343"")"),0)</f>
        <v>0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IFERROR(__xludf.DUMMYFUNCTION("IMPORTRANGE(""https://docs.google.com/spreadsheets/d/1SX6NBoVAgQJ6U1MVXOaj8PK2l7WJ3RER9xtqwdhxkhw/edit?usp=sharing"",""สิงห์บุรี!I344"")"),10)</f>
        <v>10</v>
      </c>
      <c r="J449" s="230">
        <f ca="1">IFERROR(__xludf.DUMMYFUNCTION("IMPORTRANGE(""https://docs.google.com/spreadsheets/d/1SX6NBoVAgQJ6U1MVXOaj8PK2l7WJ3RER9xtqwdhxkhw/edit?usp=sharing"",""สิงห์บุรี!J344"")"),10)</f>
        <v>10</v>
      </c>
      <c r="K449" s="195">
        <f t="shared" ref="K449:K452" ca="1" si="115">IF(I449&gt;0,J449*100/I449,0)</f>
        <v>100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IFERROR(__xludf.DUMMYFUNCTION("IMPORTRANGE(""https://docs.google.com/spreadsheets/d/1SX6NBoVAgQJ6U1MVXOaj8PK2l7WJ3RER9xtqwdhxkhw/edit?usp=sharing"",""สิงห์บุรี!I345"")"),10)</f>
        <v>10</v>
      </c>
      <c r="J450" s="219">
        <f ca="1">IFERROR(__xludf.DUMMYFUNCTION("IMPORTRANGE(""https://docs.google.com/spreadsheets/d/1SX6NBoVAgQJ6U1MVXOaj8PK2l7WJ3RER9xtqwdhxkhw/edit?usp=sharing"",""สิงห์บุรี!J345"")"),10)</f>
        <v>10</v>
      </c>
      <c r="K450" s="195">
        <f t="shared" ca="1" si="115"/>
        <v>100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IFERROR(__xludf.DUMMYFUNCTION("IMPORTRANGE(""https://docs.google.com/spreadsheets/d/1SX6NBoVAgQJ6U1MVXOaj8PK2l7WJ3RER9xtqwdhxkhw/edit?usp=sharing"",""สิงห์บุรี!I346"")"),0)</f>
        <v>0</v>
      </c>
      <c r="J451" s="218">
        <f ca="1">IFERROR(__xludf.DUMMYFUNCTION("IMPORTRANGE(""https://docs.google.com/spreadsheets/d/1SX6NBoVAgQJ6U1MVXOaj8PK2l7WJ3RER9xtqwdhxkhw/edit?usp=sharing"",""สิงห์บุรี!J346"")"),0)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IFERROR(__xludf.DUMMYFUNCTION("IMPORTRANGE(""https://docs.google.com/spreadsheets/d/1SX6NBoVAgQJ6U1MVXOaj8PK2l7WJ3RER9xtqwdhxkhw/edit?usp=sharing"",""สิงห์บุรี!I347"")"),0)</f>
        <v>0</v>
      </c>
      <c r="J452" s="218">
        <f ca="1">IFERROR(__xludf.DUMMYFUNCTION("IMPORTRANGE(""https://docs.google.com/spreadsheets/d/1SX6NBoVAgQJ6U1MVXOaj8PK2l7WJ3RER9xtqwdhxkhw/edit?usp=sharing"",""สิงห์บุรี!J347"")"),0)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IFERROR(__xludf.DUMMYFUNCTION("IMPORTRANGE(""https://docs.google.com/spreadsheets/d/1SX6NBoVAgQJ6U1MVXOaj8PK2l7WJ3RER9xtqwdhxkhw/edit?usp=sharing"",""สิงห์บุรี!J348"")"),0)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IFERROR(__xludf.DUMMYFUNCTION("IMPORTRANGE(""https://docs.google.com/spreadsheets/d/1SX6NBoVAgQJ6U1MVXOaj8PK2l7WJ3RER9xtqwdhxkhw/edit?usp=sharing"",""สิงห์บุรี!J349"")"),0)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IFERROR(__xludf.DUMMYFUNCTION("IMPORTRANGE(""https://docs.google.com/spreadsheets/d/1SX6NBoVAgQJ6U1MVXOaj8PK2l7WJ3RER9xtqwdhxkhw/edit?usp=sharing"",""สิงห์บุรี!I350"")"),0)</f>
        <v>0</v>
      </c>
      <c r="J455" s="387">
        <f ca="1">IFERROR(__xludf.DUMMYFUNCTION("IMPORTRANGE(""https://docs.google.com/spreadsheets/d/1SX6NBoVAgQJ6U1MVXOaj8PK2l7WJ3RER9xtqwdhxkhw/edit?usp=sharing"",""สิงห์บุรี!J350"")"),0)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IFERROR(__xludf.DUMMYFUNCTION("IMPORTRANGE(""https://docs.google.com/spreadsheets/d/1SX6NBoVAgQJ6U1MVXOaj8PK2l7WJ3RER9xtqwdhxkhw/edit?usp=sharing"",""สิงห์บุรี!L350"")"),0)</f>
        <v>0</v>
      </c>
      <c r="M455" s="389"/>
      <c r="N455" s="389">
        <f ca="1">IFERROR(__xludf.DUMMYFUNCTION("IMPORTRANGE(""https://docs.google.com/spreadsheets/d/1SX6NBoVAgQJ6U1MVXOaj8PK2l7WJ3RER9xtqwdhxkhw/edit?usp=sharing"",""สิงห์บุรี!M350"")"),0)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IFERROR(__xludf.DUMMYFUNCTION("IMPORTRANGE(""https://docs.google.com/spreadsheets/d/1SX6NBoVAgQJ6U1MVXOaj8PK2l7WJ3RER9xtqwdhxkhw/edit?usp=sharing"",""สิงห์บุรี!L351"")"),0)</f>
        <v>0</v>
      </c>
      <c r="M456" s="196"/>
      <c r="N456" s="198">
        <f ca="1">IFERROR(__xludf.DUMMYFUNCTION("IMPORTRANGE(""https://docs.google.com/spreadsheets/d/1SX6NBoVAgQJ6U1MVXOaj8PK2l7WJ3RER9xtqwdhxkhw/edit?usp=sharing"",""สิงห์บุรี!M351"")"),0)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IFERROR(__xludf.DUMMYFUNCTION("IMPORTRANGE(""https://docs.google.com/spreadsheets/d/1SX6NBoVAgQJ6U1MVXOaj8PK2l7WJ3RER9xtqwdhxkhw/edit?usp=sharing"",""สิงห์บุรี!L352"")"),0)</f>
        <v>0</v>
      </c>
      <c r="M457" s="196"/>
      <c r="N457" s="198">
        <f ca="1">IFERROR(__xludf.DUMMYFUNCTION("IMPORTRANGE(""https://docs.google.com/spreadsheets/d/1SX6NBoVAgQJ6U1MVXOaj8PK2l7WJ3RER9xtqwdhxkhw/edit?usp=sharing"",""สิงห์บุรี!M352"")"),0)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IFERROR(__xludf.DUMMYFUNCTION("IMPORTRANGE(""https://docs.google.com/spreadsheets/d/1SX6NBoVAgQJ6U1MVXOaj8PK2l7WJ3RER9xtqwdhxkhw/edit?usp=sharing"",""สิงห์บุรี!L353"")"),0)</f>
        <v>0</v>
      </c>
      <c r="M458" s="198"/>
      <c r="N458" s="198">
        <f ca="1">IFERROR(__xludf.DUMMYFUNCTION("IMPORTRANGE(""https://docs.google.com/spreadsheets/d/1SX6NBoVAgQJ6U1MVXOaj8PK2l7WJ3RER9xtqwdhxkhw/edit?usp=sharing"",""สิงห์บุรี!M353"")"),0)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IFERROR(__xludf.DUMMYFUNCTION("IMPORTRANGE(""https://docs.google.com/spreadsheets/d/1SX6NBoVAgQJ6U1MVXOaj8PK2l7WJ3RER9xtqwdhxkhw/edit?usp=sharing"",""สิงห์บุรี!L354"")"),0)</f>
        <v>0</v>
      </c>
      <c r="M459" s="198"/>
      <c r="N459" s="198">
        <f ca="1">IFERROR(__xludf.DUMMYFUNCTION("IMPORTRANGE(""https://docs.google.com/spreadsheets/d/1SX6NBoVAgQJ6U1MVXOaj8PK2l7WJ3RER9xtqwdhxkhw/edit?usp=sharing"",""สิงห์บุรี!M354"")"),0)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IFERROR(__xludf.DUMMYFUNCTION("IMPORTRANGE(""https://docs.google.com/spreadsheets/d/1SX6NBoVAgQJ6U1MVXOaj8PK2l7WJ3RER9xtqwdhxkhw/edit?usp=sharing"",""สิงห์บุรี!M355"")"),0)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IFERROR(__xludf.DUMMYFUNCTION("IMPORTRANGE(""https://docs.google.com/spreadsheets/d/1SX6NBoVAgQJ6U1MVXOaj8PK2l7WJ3RER9xtqwdhxkhw/edit?usp=sharing"",""สิงห์บุรี!M356"")"),0)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IFERROR(__xludf.DUMMYFUNCTION("IMPORTRANGE(""https://docs.google.com/spreadsheets/d/1SX6NBoVAgQJ6U1MVXOaj8PK2l7WJ3RER9xtqwdhxkhw/edit?usp=sharing"",""สิงห์บุรี!M357"")"),0)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IFERROR(__xludf.DUMMYFUNCTION("IMPORTRANGE(""https://docs.google.com/spreadsheets/d/1SX6NBoVAgQJ6U1MVXOaj8PK2l7WJ3RER9xtqwdhxkhw/edit?usp=sharing"",""สิงห์บุรี!M358"")"),0)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IFERROR(__xludf.DUMMYFUNCTION("IMPORTRANGE(""https://docs.google.com/spreadsheets/d/1SX6NBoVAgQJ6U1MVXOaj8PK2l7WJ3RER9xtqwdhxkhw/edit?usp=sharing"",""สิงห์บุรี!I359"")"),0)</f>
        <v>0</v>
      </c>
      <c r="J464" s="291">
        <f ca="1">IFERROR(__xludf.DUMMYFUNCTION("IMPORTRANGE(""https://docs.google.com/spreadsheets/d/1SX6NBoVAgQJ6U1MVXOaj8PK2l7WJ3RER9xtqwdhxkhw/edit?usp=sharing"",""สิงห์บุรี!J359"")"),0)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IFERROR(__xludf.DUMMYFUNCTION("IMPORTRANGE(""https://docs.google.com/spreadsheets/d/1SX6NBoVAgQJ6U1MVXOaj8PK2l7WJ3RER9xtqwdhxkhw/edit?usp=sharing"",""สิงห์บุรี!I360"")"),0)</f>
        <v>0</v>
      </c>
      <c r="J465" s="428">
        <f ca="1">IFERROR(__xludf.DUMMYFUNCTION("IMPORTRANGE(""https://docs.google.com/spreadsheets/d/1SX6NBoVAgQJ6U1MVXOaj8PK2l7WJ3RER9xtqwdhxkhw/edit?usp=sharing"",""สิงห์บุรี!J360"")"),0)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IFERROR(__xludf.DUMMYFUNCTION("IMPORTRANGE(""https://docs.google.com/spreadsheets/d/1SX6NBoVAgQJ6U1MVXOaj8PK2l7WJ3RER9xtqwdhxkhw/edit?usp=sharing"",""สิงห์บุรี!I361"")"),0)</f>
        <v>0</v>
      </c>
      <c r="J466" s="428">
        <f ca="1">IFERROR(__xludf.DUMMYFUNCTION("IMPORTRANGE(""https://docs.google.com/spreadsheets/d/1SX6NBoVAgQJ6U1MVXOaj8PK2l7WJ3RER9xtqwdhxkhw/edit?usp=sharing"",""สิงห์บุรี!J361"")"),0)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IFERROR(__xludf.DUMMYFUNCTION("IMPORTRANGE(""https://docs.google.com/spreadsheets/d/1SX6NBoVAgQJ6U1MVXOaj8PK2l7WJ3RER9xtqwdhxkhw/edit?usp=sharing"",""สิงห์บุรี!I362"")"),0)</f>
        <v>0</v>
      </c>
      <c r="J467" s="219">
        <f ca="1">IFERROR(__xludf.DUMMYFUNCTION("IMPORTRANGE(""https://docs.google.com/spreadsheets/d/1SX6NBoVAgQJ6U1MVXOaj8PK2l7WJ3RER9xtqwdhxkhw/edit?usp=sharing"",""สิงห์บุรี!J362"")"),0)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IFERROR(__xludf.DUMMYFUNCTION("IMPORTRANGE(""https://docs.google.com/spreadsheets/d/1SX6NBoVAgQJ6U1MVXOaj8PK2l7WJ3RER9xtqwdhxkhw/edit?usp=sharing"",""สิงห์บุรี!I363"")"),0)</f>
        <v>0</v>
      </c>
      <c r="J468" s="219">
        <f ca="1">IFERROR(__xludf.DUMMYFUNCTION("IMPORTRANGE(""https://docs.google.com/spreadsheets/d/1SX6NBoVAgQJ6U1MVXOaj8PK2l7WJ3RER9xtqwdhxkhw/edit?usp=sharing"",""สิงห์บุรี!J363"")"),0)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IFERROR(__xludf.DUMMYFUNCTION("IMPORTRANGE(""https://docs.google.com/spreadsheets/d/1SX6NBoVAgQJ6U1MVXOaj8PK2l7WJ3RER9xtqwdhxkhw/edit?usp=sharing"",""สิงห์บุรี!I364"")"),0)</f>
        <v>0</v>
      </c>
      <c r="J469" s="219">
        <f ca="1">IFERROR(__xludf.DUMMYFUNCTION("IMPORTRANGE(""https://docs.google.com/spreadsheets/d/1SX6NBoVAgQJ6U1MVXOaj8PK2l7WJ3RER9xtqwdhxkhw/edit?usp=sharing"",""สิงห์บุรี!J364"")"),0)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IFERROR(__xludf.DUMMYFUNCTION("IMPORTRANGE(""https://docs.google.com/spreadsheets/d/1SX6NBoVAgQJ6U1MVXOaj8PK2l7WJ3RER9xtqwdhxkhw/edit?usp=sharing"",""สิงห์บุรี!I365"")"),0)</f>
        <v>0</v>
      </c>
      <c r="J470" s="219">
        <f ca="1">IFERROR(__xludf.DUMMYFUNCTION("IMPORTRANGE(""https://docs.google.com/spreadsheets/d/1SX6NBoVAgQJ6U1MVXOaj8PK2l7WJ3RER9xtqwdhxkhw/edit?usp=sharing"",""สิงห์บุรี!J365"")"),0)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IFERROR(__xludf.DUMMYFUNCTION("IMPORTRANGE(""https://docs.google.com/spreadsheets/d/1SX6NBoVAgQJ6U1MVXOaj8PK2l7WJ3RER9xtqwdhxkhw/edit?usp=sharing"",""สิงห์บุรี!I366"")"),0)</f>
        <v>0</v>
      </c>
      <c r="J471" s="219">
        <f ca="1">IFERROR(__xludf.DUMMYFUNCTION("IMPORTRANGE(""https://docs.google.com/spreadsheets/d/1SX6NBoVAgQJ6U1MVXOaj8PK2l7WJ3RER9xtqwdhxkhw/edit?usp=sharing"",""สิงห์บุรี!J366"")"),0)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IFERROR(__xludf.DUMMYFUNCTION("IMPORTRANGE(""https://docs.google.com/spreadsheets/d/1SX6NBoVAgQJ6U1MVXOaj8PK2l7WJ3RER9xtqwdhxkhw/edit?usp=sharing"",""สิงห์บุรี!I367"")"),0)</f>
        <v>0</v>
      </c>
      <c r="J472" s="219">
        <f ca="1">IFERROR(__xludf.DUMMYFUNCTION("IMPORTRANGE(""https://docs.google.com/spreadsheets/d/1SX6NBoVAgQJ6U1MVXOaj8PK2l7WJ3RER9xtqwdhxkhw/edit?usp=sharing"",""สิงห์บุรี!J367"")"),0)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IFERROR(__xludf.DUMMYFUNCTION("IMPORTRANGE(""https://docs.google.com/spreadsheets/d/1SX6NBoVAgQJ6U1MVXOaj8PK2l7WJ3RER9xtqwdhxkhw/edit?usp=sharing"",""สิงห์บุรี!I368"")"),0)</f>
        <v>0</v>
      </c>
      <c r="J473" s="428">
        <f ca="1">IFERROR(__xludf.DUMMYFUNCTION("IMPORTRANGE(""https://docs.google.com/spreadsheets/d/1SX6NBoVAgQJ6U1MVXOaj8PK2l7WJ3RER9xtqwdhxkhw/edit?usp=sharing"",""สิงห์บุรี!J368"")"),0)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IFERROR(__xludf.DUMMYFUNCTION("IMPORTRANGE(""https://docs.google.com/spreadsheets/d/1SX6NBoVAgQJ6U1MVXOaj8PK2l7WJ3RER9xtqwdhxkhw/edit?usp=sharing"",""สิงห์บุรี!I369"")"),0)</f>
        <v>0</v>
      </c>
      <c r="J474" s="428">
        <f ca="1">IFERROR(__xludf.DUMMYFUNCTION("IMPORTRANGE(""https://docs.google.com/spreadsheets/d/1SX6NBoVAgQJ6U1MVXOaj8PK2l7WJ3RER9xtqwdhxkhw/edit?usp=sharing"",""สิงห์บุรี!J369"")"),0)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IFERROR(__xludf.DUMMYFUNCTION("IMPORTRANGE(""https://docs.google.com/spreadsheets/d/1SX6NBoVAgQJ6U1MVXOaj8PK2l7WJ3RER9xtqwdhxkhw/edit?usp=sharing"",""สิงห์บุรี!I370"")"),0)</f>
        <v>0</v>
      </c>
      <c r="J475" s="219">
        <f ca="1">IFERROR(__xludf.DUMMYFUNCTION("IMPORTRANGE(""https://docs.google.com/spreadsheets/d/1SX6NBoVAgQJ6U1MVXOaj8PK2l7WJ3RER9xtqwdhxkhw/edit?usp=sharing"",""สิงห์บุรี!J370"")"),0)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IFERROR(__xludf.DUMMYFUNCTION("IMPORTRANGE(""https://docs.google.com/spreadsheets/d/1SX6NBoVAgQJ6U1MVXOaj8PK2l7WJ3RER9xtqwdhxkhw/edit?usp=sharing"",""สิงห์บุรี!I371"")"),0)</f>
        <v>0</v>
      </c>
      <c r="J476" s="219">
        <f ca="1">IFERROR(__xludf.DUMMYFUNCTION("IMPORTRANGE(""https://docs.google.com/spreadsheets/d/1SX6NBoVAgQJ6U1MVXOaj8PK2l7WJ3RER9xtqwdhxkhw/edit?usp=sharing"",""สิงห์บุรี!J371"")"),0)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IFERROR(__xludf.DUMMYFUNCTION("IMPORTRANGE(""https://docs.google.com/spreadsheets/d/1SX6NBoVAgQJ6U1MVXOaj8PK2l7WJ3RER9xtqwdhxkhw/edit?usp=sharing"",""สิงห์บุรี!I372"")"),0)</f>
        <v>0</v>
      </c>
      <c r="J477" s="219">
        <f ca="1">IFERROR(__xludf.DUMMYFUNCTION("IMPORTRANGE(""https://docs.google.com/spreadsheets/d/1SX6NBoVAgQJ6U1MVXOaj8PK2l7WJ3RER9xtqwdhxkhw/edit?usp=sharing"",""สิงห์บุรี!J372"")"),0)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IFERROR(__xludf.DUMMYFUNCTION("IMPORTRANGE(""https://docs.google.com/spreadsheets/d/1SX6NBoVAgQJ6U1MVXOaj8PK2l7WJ3RER9xtqwdhxkhw/edit?usp=sharing"",""สิงห์บุรี!I373"")"),0)</f>
        <v>0</v>
      </c>
      <c r="J478" s="219">
        <f ca="1">IFERROR(__xludf.DUMMYFUNCTION("IMPORTRANGE(""https://docs.google.com/spreadsheets/d/1SX6NBoVAgQJ6U1MVXOaj8PK2l7WJ3RER9xtqwdhxkhw/edit?usp=sharing"",""สิงห์บุรี!J373"")"),0)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IFERROR(__xludf.DUMMYFUNCTION("IMPORTRANGE(""https://docs.google.com/spreadsheets/d/1SX6NBoVAgQJ6U1MVXOaj8PK2l7WJ3RER9xtqwdhxkhw/edit?usp=sharing"",""สิงห์บุรี!I374"")"),0)</f>
        <v>0</v>
      </c>
      <c r="J479" s="219">
        <f ca="1">IFERROR(__xludf.DUMMYFUNCTION("IMPORTRANGE(""https://docs.google.com/spreadsheets/d/1SX6NBoVAgQJ6U1MVXOaj8PK2l7WJ3RER9xtqwdhxkhw/edit?usp=sharing"",""สิงห์บุรี!J374"")"),0)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IFERROR(__xludf.DUMMYFUNCTION("IMPORTRANGE(""https://docs.google.com/spreadsheets/d/1SX6NBoVAgQJ6U1MVXOaj8PK2l7WJ3RER9xtqwdhxkhw/edit?usp=sharing"",""สิงห์บุรี!I375"")"),0)</f>
        <v>0</v>
      </c>
      <c r="J480" s="219">
        <f ca="1">IFERROR(__xludf.DUMMYFUNCTION("IMPORTRANGE(""https://docs.google.com/spreadsheets/d/1SX6NBoVAgQJ6U1MVXOaj8PK2l7WJ3RER9xtqwdhxkhw/edit?usp=sharing"",""สิงห์บุรี!J375"")"),0)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IFERROR(__xludf.DUMMYFUNCTION("IMPORTRANGE(""https://docs.google.com/spreadsheets/d/1SX6NBoVAgQJ6U1MVXOaj8PK2l7WJ3RER9xtqwdhxkhw/edit?usp=sharing"",""สิงห์บุรี!I376"")"),0)</f>
        <v>0</v>
      </c>
      <c r="J481" s="428">
        <f ca="1">IFERROR(__xludf.DUMMYFUNCTION("IMPORTRANGE(""https://docs.google.com/spreadsheets/d/1SX6NBoVAgQJ6U1MVXOaj8PK2l7WJ3RER9xtqwdhxkhw/edit?usp=sharing"",""สิงห์บุรี!J376"")"),0)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IFERROR(__xludf.DUMMYFUNCTION("IMPORTRANGE(""https://docs.google.com/spreadsheets/d/1SX6NBoVAgQJ6U1MVXOaj8PK2l7WJ3RER9xtqwdhxkhw/edit?usp=sharing"",""สิงห์บุรี!I377"")"),0)</f>
        <v>0</v>
      </c>
      <c r="J482" s="428">
        <f ca="1">IFERROR(__xludf.DUMMYFUNCTION("IMPORTRANGE(""https://docs.google.com/spreadsheets/d/1SX6NBoVAgQJ6U1MVXOaj8PK2l7WJ3RER9xtqwdhxkhw/edit?usp=sharing"",""สิงห์บุรี!J377"")"),0)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IFERROR(__xludf.DUMMYFUNCTION("IMPORTRANGE(""https://docs.google.com/spreadsheets/d/1SX6NBoVAgQJ6U1MVXOaj8PK2l7WJ3RER9xtqwdhxkhw/edit?usp=sharing"",""สิงห์บุรี!I378"")"),0)</f>
        <v>0</v>
      </c>
      <c r="J483" s="219">
        <f ca="1">IFERROR(__xludf.DUMMYFUNCTION("IMPORTRANGE(""https://docs.google.com/spreadsheets/d/1SX6NBoVAgQJ6U1MVXOaj8PK2l7WJ3RER9xtqwdhxkhw/edit?usp=sharing"",""สิงห์บุรี!J378"")"),0)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IFERROR(__xludf.DUMMYFUNCTION("IMPORTRANGE(""https://docs.google.com/spreadsheets/d/1SX6NBoVAgQJ6U1MVXOaj8PK2l7WJ3RER9xtqwdhxkhw/edit?usp=sharing"",""สิงห์บุรี!I379"")"),0)</f>
        <v>0</v>
      </c>
      <c r="J484" s="219">
        <f ca="1">IFERROR(__xludf.DUMMYFUNCTION("IMPORTRANGE(""https://docs.google.com/spreadsheets/d/1SX6NBoVAgQJ6U1MVXOaj8PK2l7WJ3RER9xtqwdhxkhw/edit?usp=sharing"",""สิงห์บุรี!J379"")"),0)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IFERROR(__xludf.DUMMYFUNCTION("IMPORTRANGE(""https://docs.google.com/spreadsheets/d/1SX6NBoVAgQJ6U1MVXOaj8PK2l7WJ3RER9xtqwdhxkhw/edit?usp=sharing"",""สิงห์บุรี!I380"")"),0)</f>
        <v>0</v>
      </c>
      <c r="J485" s="219">
        <f ca="1">IFERROR(__xludf.DUMMYFUNCTION("IMPORTRANGE(""https://docs.google.com/spreadsheets/d/1SX6NBoVAgQJ6U1MVXOaj8PK2l7WJ3RER9xtqwdhxkhw/edit?usp=sharing"",""สิงห์บุรี!J380"")"),0)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IFERROR(__xludf.DUMMYFUNCTION("IMPORTRANGE(""https://docs.google.com/spreadsheets/d/1SX6NBoVAgQJ6U1MVXOaj8PK2l7WJ3RER9xtqwdhxkhw/edit?usp=sharing"",""สิงห์บุรี!I381"")"),0)</f>
        <v>0</v>
      </c>
      <c r="J486" s="219">
        <f ca="1">IFERROR(__xludf.DUMMYFUNCTION("IMPORTRANGE(""https://docs.google.com/spreadsheets/d/1SX6NBoVAgQJ6U1MVXOaj8PK2l7WJ3RER9xtqwdhxkhw/edit?usp=sharing"",""สิงห์บุรี!J381"")"),0)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IFERROR(__xludf.DUMMYFUNCTION("IMPORTRANGE(""https://docs.google.com/spreadsheets/d/1SX6NBoVAgQJ6U1MVXOaj8PK2l7WJ3RER9xtqwdhxkhw/edit?usp=sharing"",""สิงห์บุรี!I382"")"),0)</f>
        <v>0</v>
      </c>
      <c r="J487" s="428">
        <f ca="1">IFERROR(__xludf.DUMMYFUNCTION("IMPORTRANGE(""https://docs.google.com/spreadsheets/d/1SX6NBoVAgQJ6U1MVXOaj8PK2l7WJ3RER9xtqwdhxkhw/edit?usp=sharing"",""สิงห์บุรี!J382"")"),0)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IFERROR(__xludf.DUMMYFUNCTION("IMPORTRANGE(""https://docs.google.com/spreadsheets/d/1SX6NBoVAgQJ6U1MVXOaj8PK2l7WJ3RER9xtqwdhxkhw/edit?usp=sharing"",""สิงห์บุรี!I383"")"),0)</f>
        <v>0</v>
      </c>
      <c r="J488" s="428">
        <f ca="1">IFERROR(__xludf.DUMMYFUNCTION("IMPORTRANGE(""https://docs.google.com/spreadsheets/d/1SX6NBoVAgQJ6U1MVXOaj8PK2l7WJ3RER9xtqwdhxkhw/edit?usp=sharing"",""สิงห์บุรี!J383"")"),0)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IFERROR(__xludf.DUMMYFUNCTION("IMPORTRANGE(""https://docs.google.com/spreadsheets/d/1SX6NBoVAgQJ6U1MVXOaj8PK2l7WJ3RER9xtqwdhxkhw/edit?usp=sharing"",""สิงห์บุรี!I384"")"),0)</f>
        <v>0</v>
      </c>
      <c r="J489" s="219">
        <f ca="1">IFERROR(__xludf.DUMMYFUNCTION("IMPORTRANGE(""https://docs.google.com/spreadsheets/d/1SX6NBoVAgQJ6U1MVXOaj8PK2l7WJ3RER9xtqwdhxkhw/edit?usp=sharing"",""สิงห์บุรี!J384"")"),0)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IFERROR(__xludf.DUMMYFUNCTION("IMPORTRANGE(""https://docs.google.com/spreadsheets/d/1SX6NBoVAgQJ6U1MVXOaj8PK2l7WJ3RER9xtqwdhxkhw/edit?usp=sharing"",""สิงห์บุรี!I385"")"),0)</f>
        <v>0</v>
      </c>
      <c r="J490" s="219">
        <f ca="1">IFERROR(__xludf.DUMMYFUNCTION("IMPORTRANGE(""https://docs.google.com/spreadsheets/d/1SX6NBoVAgQJ6U1MVXOaj8PK2l7WJ3RER9xtqwdhxkhw/edit?usp=sharing"",""สิงห์บุรี!J385"")"),0)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IFERROR(__xludf.DUMMYFUNCTION("IMPORTRANGE(""https://docs.google.com/spreadsheets/d/1SX6NBoVAgQJ6U1MVXOaj8PK2l7WJ3RER9xtqwdhxkhw/edit?usp=sharing"",""สิงห์บุรี!I386"")"),0)</f>
        <v>0</v>
      </c>
      <c r="J491" s="219">
        <f ca="1">IFERROR(__xludf.DUMMYFUNCTION("IMPORTRANGE(""https://docs.google.com/spreadsheets/d/1SX6NBoVAgQJ6U1MVXOaj8PK2l7WJ3RER9xtqwdhxkhw/edit?usp=sharing"",""สิงห์บุรี!J386"")"),0)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IFERROR(__xludf.DUMMYFUNCTION("IMPORTRANGE(""https://docs.google.com/spreadsheets/d/1SX6NBoVAgQJ6U1MVXOaj8PK2l7WJ3RER9xtqwdhxkhw/edit?usp=sharing"",""สิงห์บุรี!I387"")"),0)</f>
        <v>0</v>
      </c>
      <c r="J492" s="219">
        <f ca="1">IFERROR(__xludf.DUMMYFUNCTION("IMPORTRANGE(""https://docs.google.com/spreadsheets/d/1SX6NBoVAgQJ6U1MVXOaj8PK2l7WJ3RER9xtqwdhxkhw/edit?usp=sharing"",""สิงห์บุรี!J387"")"),0)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IFERROR(__xludf.DUMMYFUNCTION("IMPORTRANGE(""https://docs.google.com/spreadsheets/d/1SX6NBoVAgQJ6U1MVXOaj8PK2l7WJ3RER9xtqwdhxkhw/edit?usp=sharing"",""สิงห์บุรี!I388"")"),0)</f>
        <v>0</v>
      </c>
      <c r="J493" s="219">
        <f ca="1">IFERROR(__xludf.DUMMYFUNCTION("IMPORTRANGE(""https://docs.google.com/spreadsheets/d/1SX6NBoVAgQJ6U1MVXOaj8PK2l7WJ3RER9xtqwdhxkhw/edit?usp=sharing"",""สิงห์บุรี!J388"")"),0)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IFERROR(__xludf.DUMMYFUNCTION("IMPORTRANGE(""https://docs.google.com/spreadsheets/d/1SX6NBoVAgQJ6U1MVXOaj8PK2l7WJ3RER9xtqwdhxkhw/edit?usp=sharing"",""สิงห์บุรี!I389"")"),0)</f>
        <v>0</v>
      </c>
      <c r="J494" s="444">
        <f ca="1">IFERROR(__xludf.DUMMYFUNCTION("IMPORTRANGE(""https://docs.google.com/spreadsheets/d/1SX6NBoVAgQJ6U1MVXOaj8PK2l7WJ3RER9xtqwdhxkhw/edit?usp=sharing"",""สิงห์บุรี!J389"")"),0)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IFERROR(__xludf.DUMMYFUNCTION("IMPORTRANGE(""https://docs.google.com/spreadsheets/d/1SX6NBoVAgQJ6U1MVXOaj8PK2l7WJ3RER9xtqwdhxkhw/edit?usp=sharing"",""สิงห์บุรี!I390"")"),0)</f>
        <v>0</v>
      </c>
      <c r="J495" s="444">
        <f ca="1">IFERROR(__xludf.DUMMYFUNCTION("IMPORTRANGE(""https://docs.google.com/spreadsheets/d/1SX6NBoVAgQJ6U1MVXOaj8PK2l7WJ3RER9xtqwdhxkhw/edit?usp=sharing"",""สิงห์บุรี!J390"")"),0)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IFERROR(__xludf.DUMMYFUNCTION("IMPORTRANGE(""https://docs.google.com/spreadsheets/d/1SX6NBoVAgQJ6U1MVXOaj8PK2l7WJ3RER9xtqwdhxkhw/edit?usp=sharing"",""สิงห์บุรี!I391"")"),0)</f>
        <v>0</v>
      </c>
      <c r="J496" s="444">
        <f ca="1">IFERROR(__xludf.DUMMYFUNCTION("IMPORTRANGE(""https://docs.google.com/spreadsheets/d/1SX6NBoVAgQJ6U1MVXOaj8PK2l7WJ3RER9xtqwdhxkhw/edit?usp=sharing"",""สิงห์บุรี!J391"")"),0)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IFERROR(__xludf.DUMMYFUNCTION("IMPORTRANGE(""https://docs.google.com/spreadsheets/d/1SX6NBoVAgQJ6U1MVXOaj8PK2l7WJ3RER9xtqwdhxkhw/edit?usp=sharing"",""สิงห์บุรี!I392"")"),0)</f>
        <v>0</v>
      </c>
      <c r="J497" s="451">
        <f ca="1">IFERROR(__xludf.DUMMYFUNCTION("IMPORTRANGE(""https://docs.google.com/spreadsheets/d/1SX6NBoVAgQJ6U1MVXOaj8PK2l7WJ3RER9xtqwdhxkhw/edit?usp=sharing"",""สิงห์บุรี!J392"")"),0)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IFERROR(__xludf.DUMMYFUNCTION("IMPORTRANGE(""https://docs.google.com/spreadsheets/d/1SX6NBoVAgQJ6U1MVXOaj8PK2l7WJ3RER9xtqwdhxkhw/edit?usp=sharing"",""สิงห์บุรี!I393"")"),0)</f>
        <v>0</v>
      </c>
      <c r="J498" s="428">
        <f ca="1">IFERROR(__xludf.DUMMYFUNCTION("IMPORTRANGE(""https://docs.google.com/spreadsheets/d/1SX6NBoVAgQJ6U1MVXOaj8PK2l7WJ3RER9xtqwdhxkhw/edit?usp=sharing"",""สิงห์บุรี!J393"")"),0)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IFERROR(__xludf.DUMMYFUNCTION("IMPORTRANGE(""https://docs.google.com/spreadsheets/d/1SX6NBoVAgQJ6U1MVXOaj8PK2l7WJ3RER9xtqwdhxkhw/edit?usp=sharing"",""สิงห์บุรี!I394"")"),0)</f>
        <v>0</v>
      </c>
      <c r="J499" s="428">
        <f ca="1">IFERROR(__xludf.DUMMYFUNCTION("IMPORTRANGE(""https://docs.google.com/spreadsheets/d/1SX6NBoVAgQJ6U1MVXOaj8PK2l7WJ3RER9xtqwdhxkhw/edit?usp=sharing"",""สิงห์บุรี!J394"")"),0)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IFERROR(__xludf.DUMMYFUNCTION("IMPORTRANGE(""https://docs.google.com/spreadsheets/d/1SX6NBoVAgQJ6U1MVXOaj8PK2l7WJ3RER9xtqwdhxkhw/edit?usp=sharing"",""สิงห์บุรี!I395"")"),0)</f>
        <v>0</v>
      </c>
      <c r="J500" s="194">
        <f ca="1">IFERROR(__xludf.DUMMYFUNCTION("IMPORTRANGE(""https://docs.google.com/spreadsheets/d/1SX6NBoVAgQJ6U1MVXOaj8PK2l7WJ3RER9xtqwdhxkhw/edit?usp=sharing"",""สิงห์บุรี!J395"")"),0)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IFERROR(__xludf.DUMMYFUNCTION("IMPORTRANGE(""https://docs.google.com/spreadsheets/d/1SX6NBoVAgQJ6U1MVXOaj8PK2l7WJ3RER9xtqwdhxkhw/edit?usp=sharing"",""สิงห์บุรี!I396"")"),0)</f>
        <v>0</v>
      </c>
      <c r="J501" s="194">
        <f ca="1">IFERROR(__xludf.DUMMYFUNCTION("IMPORTRANGE(""https://docs.google.com/spreadsheets/d/1SX6NBoVAgQJ6U1MVXOaj8PK2l7WJ3RER9xtqwdhxkhw/edit?usp=sharing"",""สิงห์บุรี!J396"")"),0)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IFERROR(__xludf.DUMMYFUNCTION("IMPORTRANGE(""https://docs.google.com/spreadsheets/d/1SX6NBoVAgQJ6U1MVXOaj8PK2l7WJ3RER9xtqwdhxkhw/edit?usp=sharing"",""สิงห์บุรี!I397"")"),0)</f>
        <v>0</v>
      </c>
      <c r="J502" s="219">
        <f ca="1">IFERROR(__xludf.DUMMYFUNCTION("IMPORTRANGE(""https://docs.google.com/spreadsheets/d/1SX6NBoVAgQJ6U1MVXOaj8PK2l7WJ3RER9xtqwdhxkhw/edit?usp=sharing"",""สิงห์บุรี!J397"")"),0)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IFERROR(__xludf.DUMMYFUNCTION("IMPORTRANGE(""https://docs.google.com/spreadsheets/d/1SX6NBoVAgQJ6U1MVXOaj8PK2l7WJ3RER9xtqwdhxkhw/edit?usp=sharing"",""สิงห์บุรี!I398"")"),0)</f>
        <v>0</v>
      </c>
      <c r="J503" s="219">
        <f ca="1">IFERROR(__xludf.DUMMYFUNCTION("IMPORTRANGE(""https://docs.google.com/spreadsheets/d/1SX6NBoVAgQJ6U1MVXOaj8PK2l7WJ3RER9xtqwdhxkhw/edit?usp=sharing"",""สิงห์บุรี!J398"")"),0)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IFERROR(__xludf.DUMMYFUNCTION("IMPORTRANGE(""https://docs.google.com/spreadsheets/d/1SX6NBoVAgQJ6U1MVXOaj8PK2l7WJ3RER9xtqwdhxkhw/edit?usp=sharing"",""สิงห์บุรี!I399"")"),0)</f>
        <v>0</v>
      </c>
      <c r="J504" s="219">
        <f ca="1">IFERROR(__xludf.DUMMYFUNCTION("IMPORTRANGE(""https://docs.google.com/spreadsheets/d/1SX6NBoVAgQJ6U1MVXOaj8PK2l7WJ3RER9xtqwdhxkhw/edit?usp=sharing"",""สิงห์บุรี!J399"")"),0)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IFERROR(__xludf.DUMMYFUNCTION("IMPORTRANGE(""https://docs.google.com/spreadsheets/d/1SX6NBoVAgQJ6U1MVXOaj8PK2l7WJ3RER9xtqwdhxkhw/edit?usp=sharing"",""สิงห์บุรี!I400"")"),0)</f>
        <v>0</v>
      </c>
      <c r="J505" s="219">
        <f ca="1">IFERROR(__xludf.DUMMYFUNCTION("IMPORTRANGE(""https://docs.google.com/spreadsheets/d/1SX6NBoVAgQJ6U1MVXOaj8PK2l7WJ3RER9xtqwdhxkhw/edit?usp=sharing"",""สิงห์บุรี!J400"")"),0)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IFERROR(__xludf.DUMMYFUNCTION("IMPORTRANGE(""https://docs.google.com/spreadsheets/d/1SX6NBoVAgQJ6U1MVXOaj8PK2l7WJ3RER9xtqwdhxkhw/edit?usp=sharing"",""สิงห์บุรี!I401"")"),0)</f>
        <v>0</v>
      </c>
      <c r="J506" s="219">
        <f ca="1">IFERROR(__xludf.DUMMYFUNCTION("IMPORTRANGE(""https://docs.google.com/spreadsheets/d/1SX6NBoVAgQJ6U1MVXOaj8PK2l7WJ3RER9xtqwdhxkhw/edit?usp=sharing"",""สิงห์บุรี!J401"")"),0)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IFERROR(__xludf.DUMMYFUNCTION("IMPORTRANGE(""https://docs.google.com/spreadsheets/d/1SX6NBoVAgQJ6U1MVXOaj8PK2l7WJ3RER9xtqwdhxkhw/edit?usp=sharing"",""สิงห์บุรี!I402"")"),0)</f>
        <v>0</v>
      </c>
      <c r="J507" s="219">
        <f ca="1">IFERROR(__xludf.DUMMYFUNCTION("IMPORTRANGE(""https://docs.google.com/spreadsheets/d/1SX6NBoVAgQJ6U1MVXOaj8PK2l7WJ3RER9xtqwdhxkhw/edit?usp=sharing"",""สิงห์บุรี!J402"")"),0)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IFERROR(__xludf.DUMMYFUNCTION("IMPORTRANGE(""https://docs.google.com/spreadsheets/d/1SX6NBoVAgQJ6U1MVXOaj8PK2l7WJ3RER9xtqwdhxkhw/edit?usp=sharing"",""สิงห์บุรี!I403"")"),0)</f>
        <v>0</v>
      </c>
      <c r="J508" s="194">
        <f ca="1">IFERROR(__xludf.DUMMYFUNCTION("IMPORTRANGE(""https://docs.google.com/spreadsheets/d/1SX6NBoVAgQJ6U1MVXOaj8PK2l7WJ3RER9xtqwdhxkhw/edit?usp=sharing"",""สิงห์บุรี!J403"")"),0)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IFERROR(__xludf.DUMMYFUNCTION("IMPORTRANGE(""https://docs.google.com/spreadsheets/d/1SX6NBoVAgQJ6U1MVXOaj8PK2l7WJ3RER9xtqwdhxkhw/edit?usp=sharing"",""สิงห์บุรี!I404"")"),0)</f>
        <v>0</v>
      </c>
      <c r="J509" s="194">
        <f ca="1">IFERROR(__xludf.DUMMYFUNCTION("IMPORTRANGE(""https://docs.google.com/spreadsheets/d/1SX6NBoVAgQJ6U1MVXOaj8PK2l7WJ3RER9xtqwdhxkhw/edit?usp=sharing"",""สิงห์บุรี!J404"")"),0)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IFERROR(__xludf.DUMMYFUNCTION("IMPORTRANGE(""https://docs.google.com/spreadsheets/d/1SX6NBoVAgQJ6U1MVXOaj8PK2l7WJ3RER9xtqwdhxkhw/edit?usp=sharing"",""สิงห์บุรี!I405"")"),0)</f>
        <v>0</v>
      </c>
      <c r="J510" s="219">
        <f ca="1">IFERROR(__xludf.DUMMYFUNCTION("IMPORTRANGE(""https://docs.google.com/spreadsheets/d/1SX6NBoVAgQJ6U1MVXOaj8PK2l7WJ3RER9xtqwdhxkhw/edit?usp=sharing"",""สิงห์บุรี!J405"")"),0)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IFERROR(__xludf.DUMMYFUNCTION("IMPORTRANGE(""https://docs.google.com/spreadsheets/d/1SX6NBoVAgQJ6U1MVXOaj8PK2l7WJ3RER9xtqwdhxkhw/edit?usp=sharing"",""สิงห์บุรี!I406"")"),0)</f>
        <v>0</v>
      </c>
      <c r="J511" s="219">
        <f ca="1">IFERROR(__xludf.DUMMYFUNCTION("IMPORTRANGE(""https://docs.google.com/spreadsheets/d/1SX6NBoVAgQJ6U1MVXOaj8PK2l7WJ3RER9xtqwdhxkhw/edit?usp=sharing"",""สิงห์บุรี!J406"")"),0)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IFERROR(__xludf.DUMMYFUNCTION("IMPORTRANGE(""https://docs.google.com/spreadsheets/d/1SX6NBoVAgQJ6U1MVXOaj8PK2l7WJ3RER9xtqwdhxkhw/edit?usp=sharing"",""สิงห์บุรี!I407"")"),0)</f>
        <v>0</v>
      </c>
      <c r="J512" s="219">
        <f ca="1">IFERROR(__xludf.DUMMYFUNCTION("IMPORTRANGE(""https://docs.google.com/spreadsheets/d/1SX6NBoVAgQJ6U1MVXOaj8PK2l7WJ3RER9xtqwdhxkhw/edit?usp=sharing"",""สิงห์บุรี!J407"")"),0)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IFERROR(__xludf.DUMMYFUNCTION("IMPORTRANGE(""https://docs.google.com/spreadsheets/d/1SX6NBoVAgQJ6U1MVXOaj8PK2l7WJ3RER9xtqwdhxkhw/edit?usp=sharing"",""สิงห์บุรี!I408"")"),0)</f>
        <v>0</v>
      </c>
      <c r="J513" s="219">
        <f ca="1">IFERROR(__xludf.DUMMYFUNCTION("IMPORTRANGE(""https://docs.google.com/spreadsheets/d/1SX6NBoVAgQJ6U1MVXOaj8PK2l7WJ3RER9xtqwdhxkhw/edit?usp=sharing"",""สิงห์บุรี!J408"")"),0)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IFERROR(__xludf.DUMMYFUNCTION("IMPORTRANGE(""https://docs.google.com/spreadsheets/d/1SX6NBoVAgQJ6U1MVXOaj8PK2l7WJ3RER9xtqwdhxkhw/edit?usp=sharing"",""สิงห์บุรี!I409"")"),0)</f>
        <v>0</v>
      </c>
      <c r="J514" s="219">
        <f ca="1">IFERROR(__xludf.DUMMYFUNCTION("IMPORTRANGE(""https://docs.google.com/spreadsheets/d/1SX6NBoVAgQJ6U1MVXOaj8PK2l7WJ3RER9xtqwdhxkhw/edit?usp=sharing"",""สิงห์บุรี!J409"")"),0)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IFERROR(__xludf.DUMMYFUNCTION("IMPORTRANGE(""https://docs.google.com/spreadsheets/d/1SX6NBoVAgQJ6U1MVXOaj8PK2l7WJ3RER9xtqwdhxkhw/edit?usp=sharing"",""สิงห์บุรี!I410"")"),0)</f>
        <v>0</v>
      </c>
      <c r="J515" s="219">
        <f ca="1">IFERROR(__xludf.DUMMYFUNCTION("IMPORTRANGE(""https://docs.google.com/spreadsheets/d/1SX6NBoVAgQJ6U1MVXOaj8PK2l7WJ3RER9xtqwdhxkhw/edit?usp=sharing"",""สิงห์บุรี!J410"")"),0)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IFERROR(__xludf.DUMMYFUNCTION("IMPORTRANGE(""https://docs.google.com/spreadsheets/d/1SX6NBoVAgQJ6U1MVXOaj8PK2l7WJ3RER9xtqwdhxkhw/edit?usp=sharing"",""สิงห์บุรี!I411"")"),0)</f>
        <v>0</v>
      </c>
      <c r="J516" s="291">
        <f ca="1">IFERROR(__xludf.DUMMYFUNCTION("IMPORTRANGE(""https://docs.google.com/spreadsheets/d/1SX6NBoVAgQJ6U1MVXOaj8PK2l7WJ3RER9xtqwdhxkhw/edit?usp=sharing"",""สิงห์บุรี!J411"")"),0)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IFERROR(__xludf.DUMMYFUNCTION("IMPORTRANGE(""https://docs.google.com/spreadsheets/d/1SX6NBoVAgQJ6U1MVXOaj8PK2l7WJ3RER9xtqwdhxkhw/edit?usp=sharing"",""สิงห์บุรี!I412"")"),0)</f>
        <v>0</v>
      </c>
      <c r="J517" s="304">
        <f ca="1">IFERROR(__xludf.DUMMYFUNCTION("IMPORTRANGE(""https://docs.google.com/spreadsheets/d/1SX6NBoVAgQJ6U1MVXOaj8PK2l7WJ3RER9xtqwdhxkhw/edit?usp=sharing"",""สิงห์บุรี!J412"")"),0)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IFERROR(__xludf.DUMMYFUNCTION("IMPORTRANGE(""https://docs.google.com/spreadsheets/d/1SX6NBoVAgQJ6U1MVXOaj8PK2l7WJ3RER9xtqwdhxkhw/edit?usp=sharing"",""สิงห์บุรี!I413"")"),0)</f>
        <v>0</v>
      </c>
      <c r="J518" s="304">
        <f ca="1">IFERROR(__xludf.DUMMYFUNCTION("IMPORTRANGE(""https://docs.google.com/spreadsheets/d/1SX6NBoVAgQJ6U1MVXOaj8PK2l7WJ3RER9xtqwdhxkhw/edit?usp=sharing"",""สิงห์บุรี!J413"")"),0)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IFERROR(__xludf.DUMMYFUNCTION("IMPORTRANGE(""https://docs.google.com/spreadsheets/d/1SX6NBoVAgQJ6U1MVXOaj8PK2l7WJ3RER9xtqwdhxkhw/edit?usp=sharing"",""สิงห์บุรี!I414"")"),0)</f>
        <v>0</v>
      </c>
      <c r="J519" s="218">
        <f ca="1">IFERROR(__xludf.DUMMYFUNCTION("IMPORTRANGE(""https://docs.google.com/spreadsheets/d/1SX6NBoVAgQJ6U1MVXOaj8PK2l7WJ3RER9xtqwdhxkhw/edit?usp=sharing"",""สิงห์บุรี!J414"")"),0)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IFERROR(__xludf.DUMMYFUNCTION("IMPORTRANGE(""https://docs.google.com/spreadsheets/d/1SX6NBoVAgQJ6U1MVXOaj8PK2l7WJ3RER9xtqwdhxkhw/edit?usp=sharing"",""สิงห์บุรี!I415"")"),0)</f>
        <v>0</v>
      </c>
      <c r="J520" s="218">
        <f ca="1">IFERROR(__xludf.DUMMYFUNCTION("IMPORTRANGE(""https://docs.google.com/spreadsheets/d/1SX6NBoVAgQJ6U1MVXOaj8PK2l7WJ3RER9xtqwdhxkhw/edit?usp=sharing"",""สิงห์บุรี!J415"")"),0)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IFERROR(__xludf.DUMMYFUNCTION("IMPORTRANGE(""https://docs.google.com/spreadsheets/d/1SX6NBoVAgQJ6U1MVXOaj8PK2l7WJ3RER9xtqwdhxkhw/edit?usp=sharing"",""สิงห์บุรี!I416"")"),0)</f>
        <v>0</v>
      </c>
      <c r="J521" s="218">
        <f ca="1">IFERROR(__xludf.DUMMYFUNCTION("IMPORTRANGE(""https://docs.google.com/spreadsheets/d/1SX6NBoVAgQJ6U1MVXOaj8PK2l7WJ3RER9xtqwdhxkhw/edit?usp=sharing"",""สิงห์บุรี!J416"")"),0)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IFERROR(__xludf.DUMMYFUNCTION("IMPORTRANGE(""https://docs.google.com/spreadsheets/d/1SX6NBoVAgQJ6U1MVXOaj8PK2l7WJ3RER9xtqwdhxkhw/edit?usp=sharing"",""สิงห์บุรี!I417"")"),0)</f>
        <v>0</v>
      </c>
      <c r="J522" s="218">
        <f ca="1">IFERROR(__xludf.DUMMYFUNCTION("IMPORTRANGE(""https://docs.google.com/spreadsheets/d/1SX6NBoVAgQJ6U1MVXOaj8PK2l7WJ3RER9xtqwdhxkhw/edit?usp=sharing"",""สิงห์บุรี!J417"")"),0)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IFERROR(__xludf.DUMMYFUNCTION("IMPORTRANGE(""https://docs.google.com/spreadsheets/d/1SX6NBoVAgQJ6U1MVXOaj8PK2l7WJ3RER9xtqwdhxkhw/edit?usp=sharing"",""สิงห์บุรี!I418"")"),0)</f>
        <v>0</v>
      </c>
      <c r="J523" s="218">
        <f ca="1">IFERROR(__xludf.DUMMYFUNCTION("IMPORTRANGE(""https://docs.google.com/spreadsheets/d/1SX6NBoVAgQJ6U1MVXOaj8PK2l7WJ3RER9xtqwdhxkhw/edit?usp=sharing"",""สิงห์บุรี!J418"")"),0)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IFERROR(__xludf.DUMMYFUNCTION("IMPORTRANGE(""https://docs.google.com/spreadsheets/d/1SX6NBoVAgQJ6U1MVXOaj8PK2l7WJ3RER9xtqwdhxkhw/edit?usp=sharing"",""สิงห์บุรี!I419"")"),0)</f>
        <v>0</v>
      </c>
      <c r="J524" s="218">
        <f ca="1">IFERROR(__xludf.DUMMYFUNCTION("IMPORTRANGE(""https://docs.google.com/spreadsheets/d/1SX6NBoVAgQJ6U1MVXOaj8PK2l7WJ3RER9xtqwdhxkhw/edit?usp=sharing"",""สิงห์บุรี!J419"")"),0)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IFERROR(__xludf.DUMMYFUNCTION("IMPORTRANGE(""https://docs.google.com/spreadsheets/d/1SX6NBoVAgQJ6U1MVXOaj8PK2l7WJ3RER9xtqwdhxkhw/edit?usp=sharing"",""สิงห์บุรี!I420"")"),0)</f>
        <v>0</v>
      </c>
      <c r="J525" s="304">
        <f ca="1">IFERROR(__xludf.DUMMYFUNCTION("IMPORTRANGE(""https://docs.google.com/spreadsheets/d/1SX6NBoVAgQJ6U1MVXOaj8PK2l7WJ3RER9xtqwdhxkhw/edit?usp=sharing"",""สิงห์บุรี!J420"")"),0)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IFERROR(__xludf.DUMMYFUNCTION("IMPORTRANGE(""https://docs.google.com/spreadsheets/d/1SX6NBoVAgQJ6U1MVXOaj8PK2l7WJ3RER9xtqwdhxkhw/edit?usp=sharing"",""สิงห์บุรี!I421"")"),0)</f>
        <v>0</v>
      </c>
      <c r="J526" s="304">
        <f ca="1">IFERROR(__xludf.DUMMYFUNCTION("IMPORTRANGE(""https://docs.google.com/spreadsheets/d/1SX6NBoVAgQJ6U1MVXOaj8PK2l7WJ3RER9xtqwdhxkhw/edit?usp=sharing"",""สิงห์บุรี!J421"")"),0)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IFERROR(__xludf.DUMMYFUNCTION("IMPORTRANGE(""https://docs.google.com/spreadsheets/d/1SX6NBoVAgQJ6U1MVXOaj8PK2l7WJ3RER9xtqwdhxkhw/edit?usp=sharing"",""สิงห์บุรี!I422"")"),0)</f>
        <v>0</v>
      </c>
      <c r="J527" s="219">
        <f ca="1">IFERROR(__xludf.DUMMYFUNCTION("IMPORTRANGE(""https://docs.google.com/spreadsheets/d/1SX6NBoVAgQJ6U1MVXOaj8PK2l7WJ3RER9xtqwdhxkhw/edit?usp=sharing"",""สิงห์บุรี!J422"")"),0)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IFERROR(__xludf.DUMMYFUNCTION("IMPORTRANGE(""https://docs.google.com/spreadsheets/d/1SX6NBoVAgQJ6U1MVXOaj8PK2l7WJ3RER9xtqwdhxkhw/edit?usp=sharing"",""สิงห์บุรี!I423"")"),0)</f>
        <v>0</v>
      </c>
      <c r="J528" s="219">
        <f ca="1">IFERROR(__xludf.DUMMYFUNCTION("IMPORTRANGE(""https://docs.google.com/spreadsheets/d/1SX6NBoVAgQJ6U1MVXOaj8PK2l7WJ3RER9xtqwdhxkhw/edit?usp=sharing"",""สิงห์บุรี!J423"")"),0)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IFERROR(__xludf.DUMMYFUNCTION("IMPORTRANGE(""https://docs.google.com/spreadsheets/d/1SX6NBoVAgQJ6U1MVXOaj8PK2l7WJ3RER9xtqwdhxkhw/edit?usp=sharing"",""สิงห์บุรี!I424"")"),0)</f>
        <v>0</v>
      </c>
      <c r="J529" s="219">
        <f ca="1">IFERROR(__xludf.DUMMYFUNCTION("IMPORTRANGE(""https://docs.google.com/spreadsheets/d/1SX6NBoVAgQJ6U1MVXOaj8PK2l7WJ3RER9xtqwdhxkhw/edit?usp=sharing"",""สิงห์บุรี!J424"")"),0)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IFERROR(__xludf.DUMMYFUNCTION("IMPORTRANGE(""https://docs.google.com/spreadsheets/d/1SX6NBoVAgQJ6U1MVXOaj8PK2l7WJ3RER9xtqwdhxkhw/edit?usp=sharing"",""สิงห์บุรี!I425"")"),0)</f>
        <v>0</v>
      </c>
      <c r="J530" s="219">
        <f ca="1">IFERROR(__xludf.DUMMYFUNCTION("IMPORTRANGE(""https://docs.google.com/spreadsheets/d/1SX6NBoVAgQJ6U1MVXOaj8PK2l7WJ3RER9xtqwdhxkhw/edit?usp=sharing"",""สิงห์บุรี!J425"")"),0)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IFERROR(__xludf.DUMMYFUNCTION("IMPORTRANGE(""https://docs.google.com/spreadsheets/d/1SX6NBoVAgQJ6U1MVXOaj8PK2l7WJ3RER9xtqwdhxkhw/edit?usp=sharing"",""สิงห์บุรี!I426"")"),0)</f>
        <v>0</v>
      </c>
      <c r="J531" s="219">
        <f ca="1">IFERROR(__xludf.DUMMYFUNCTION("IMPORTRANGE(""https://docs.google.com/spreadsheets/d/1SX6NBoVAgQJ6U1MVXOaj8PK2l7WJ3RER9xtqwdhxkhw/edit?usp=sharing"",""สิงห์บุรี!J426"")"),0)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IFERROR(__xludf.DUMMYFUNCTION("IMPORTRANGE(""https://docs.google.com/spreadsheets/d/1SX6NBoVAgQJ6U1MVXOaj8PK2l7WJ3RER9xtqwdhxkhw/edit?usp=sharing"",""สิงห์บุรี!I427"")"),0)</f>
        <v>0</v>
      </c>
      <c r="J532" s="472">
        <f ca="1">IFERROR(__xludf.DUMMYFUNCTION("IMPORTRANGE(""https://docs.google.com/spreadsheets/d/1SX6NBoVAgQJ6U1MVXOaj8PK2l7WJ3RER9xtqwdhxkhw/edit?usp=sharing"",""สิงห์บุรี!J427"")"),0)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IFERROR(__xludf.DUMMYFUNCTION("IMPORTRANGE(""https://docs.google.com/spreadsheets/d/1SX6NBoVAgQJ6U1MVXOaj8PK2l7WJ3RER9xtqwdhxkhw/edit?usp=sharing"",""สิงห์บุรี!I428"")"),10)</f>
        <v>10</v>
      </c>
      <c r="J533" s="420">
        <f ca="1">IFERROR(__xludf.DUMMYFUNCTION("IMPORTRANGE(""https://docs.google.com/spreadsheets/d/1SX6NBoVAgQJ6U1MVXOaj8PK2l7WJ3RER9xtqwdhxkhw/edit?usp=sharing"",""สิงห์บุรี!J428"")"),10)</f>
        <v>10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IFERROR(__xludf.DUMMYFUNCTION("IMPORTRANGE(""https://docs.google.com/spreadsheets/d/1SX6NBoVAgQJ6U1MVXOaj8PK2l7WJ3RER9xtqwdhxkhw/edit?usp=sharing"",""สิงห์บุรี!L428"")"),24140)</f>
        <v>24140</v>
      </c>
      <c r="M533" s="422"/>
      <c r="N533" s="422">
        <f ca="1">IFERROR(__xludf.DUMMYFUNCTION("IMPORTRANGE(""https://docs.google.com/spreadsheets/d/1SX6NBoVAgQJ6U1MVXOaj8PK2l7WJ3RER9xtqwdhxkhw/edit?usp=sharing"",""สิงห์บุรี!M428"")"),12935)</f>
        <v>12935</v>
      </c>
      <c r="O533" s="422">
        <f t="shared" ref="O533:O537" ca="1" si="118">+IF(L533&gt;0,N533*100/L533,0)</f>
        <v>53.583264291632148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IFERROR(__xludf.DUMMYFUNCTION("IMPORTRANGE(""https://docs.google.com/spreadsheets/d/1SX6NBoVAgQJ6U1MVXOaj8PK2l7WJ3RER9xtqwdhxkhw/edit?usp=sharing"",""สิงห์บุรี!L429"")"),0)</f>
        <v>0</v>
      </c>
      <c r="M534" s="196"/>
      <c r="N534" s="198">
        <f ca="1">IFERROR(__xludf.DUMMYFUNCTION("IMPORTRANGE(""https://docs.google.com/spreadsheets/d/1SX6NBoVAgQJ6U1MVXOaj8PK2l7WJ3RER9xtqwdhxkhw/edit?usp=sharing"",""สิงห์บุรี!M429"")"),0)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IFERROR(__xludf.DUMMYFUNCTION("IMPORTRANGE(""https://docs.google.com/spreadsheets/d/1SX6NBoVAgQJ6U1MVXOaj8PK2l7WJ3RER9xtqwdhxkhw/edit?usp=sharing"",""สิงห์บุรี!L430"")"),24140)</f>
        <v>24140</v>
      </c>
      <c r="M535" s="196"/>
      <c r="N535" s="198">
        <f ca="1">IFERROR(__xludf.DUMMYFUNCTION("IMPORTRANGE(""https://docs.google.com/spreadsheets/d/1SX6NBoVAgQJ6U1MVXOaj8PK2l7WJ3RER9xtqwdhxkhw/edit?usp=sharing"",""สิงห์บุรี!M430"")"),12935)</f>
        <v>12935</v>
      </c>
      <c r="O535" s="198">
        <f t="shared" ca="1" si="118"/>
        <v>53.583264291632148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IFERROR(__xludf.DUMMYFUNCTION("IMPORTRANGE(""https://docs.google.com/spreadsheets/d/1SX6NBoVAgQJ6U1MVXOaj8PK2l7WJ3RER9xtqwdhxkhw/edit?usp=sharing"",""สิงห์บุรี!L431"")"),0)</f>
        <v>0</v>
      </c>
      <c r="M536" s="198"/>
      <c r="N536" s="198">
        <f ca="1">IFERROR(__xludf.DUMMYFUNCTION("IMPORTRANGE(""https://docs.google.com/spreadsheets/d/1SX6NBoVAgQJ6U1MVXOaj8PK2l7WJ3RER9xtqwdhxkhw/edit?usp=sharing"",""สิงห์บุรี!M431"")"),0)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IFERROR(__xludf.DUMMYFUNCTION("IMPORTRANGE(""https://docs.google.com/spreadsheets/d/1SX6NBoVAgQJ6U1MVXOaj8PK2l7WJ3RER9xtqwdhxkhw/edit?usp=sharing"",""สิงห์บุรี!L432"")"),24140)</f>
        <v>24140</v>
      </c>
      <c r="M537" s="198"/>
      <c r="N537" s="198">
        <f ca="1">IFERROR(__xludf.DUMMYFUNCTION("IMPORTRANGE(""https://docs.google.com/spreadsheets/d/1SX6NBoVAgQJ6U1MVXOaj8PK2l7WJ3RER9xtqwdhxkhw/edit?usp=sharing"",""สิงห์บุรี!M432"")"),12935)</f>
        <v>12935</v>
      </c>
      <c r="O537" s="198">
        <f t="shared" ca="1" si="118"/>
        <v>53.583264291632148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IFERROR(__xludf.DUMMYFUNCTION("IMPORTRANGE(""https://docs.google.com/spreadsheets/d/1SX6NBoVAgQJ6U1MVXOaj8PK2l7WJ3RER9xtqwdhxkhw/edit?usp=sharing"",""สิงห์บุรี!M433"")"),6627)</f>
        <v>6627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IFERROR(__xludf.DUMMYFUNCTION("IMPORTRANGE(""https://docs.google.com/spreadsheets/d/1SX6NBoVAgQJ6U1MVXOaj8PK2l7WJ3RER9xtqwdhxkhw/edit?usp=sharing"",""สิงห์บุรี!M434"")"),0)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IFERROR(__xludf.DUMMYFUNCTION("IMPORTRANGE(""https://docs.google.com/spreadsheets/d/1SX6NBoVAgQJ6U1MVXOaj8PK2l7WJ3RER9xtqwdhxkhw/edit?usp=sharing"",""สิงห์บุรี!M435"")"),0)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IFERROR(__xludf.DUMMYFUNCTION("IMPORTRANGE(""https://docs.google.com/spreadsheets/d/1SX6NBoVAgQJ6U1MVXOaj8PK2l7WJ3RER9xtqwdhxkhw/edit?usp=sharing"",""สิงห์บุรี!M436"")"),6308)</f>
        <v>6308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IFERROR(__xludf.DUMMYFUNCTION("IMPORTRANGE(""https://docs.google.com/spreadsheets/d/1SX6NBoVAgQJ6U1MVXOaj8PK2l7WJ3RER9xtqwdhxkhw/edit?usp=sharing"",""สิงห์บุรี!J438"")"),0)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IFERROR(__xludf.DUMMYFUNCTION("IMPORTRANGE(""https://docs.google.com/spreadsheets/d/1SX6NBoVAgQJ6U1MVXOaj8PK2l7WJ3RER9xtqwdhxkhw/edit?usp=sharing"",""สิงห์บุรี!J439"")"),1)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IFERROR(__xludf.DUMMYFUNCTION("IMPORTRANGE(""https://docs.google.com/spreadsheets/d/1SX6NBoVAgQJ6U1MVXOaj8PK2l7WJ3RER9xtqwdhxkhw/edit?usp=sharing"",""สิงห์บุรี!J440"")"),1)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IFERROR(__xludf.DUMMYFUNCTION("IMPORTRANGE(""https://docs.google.com/spreadsheets/d/1SX6NBoVAgQJ6U1MVXOaj8PK2l7WJ3RER9xtqwdhxkhw/edit?usp=sharing"",""สิงห์บุรี!J441"")"),1)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IFERROR(__xludf.DUMMYFUNCTION("IMPORTRANGE(""https://docs.google.com/spreadsheets/d/1SX6NBoVAgQJ6U1MVXOaj8PK2l7WJ3RER9xtqwdhxkhw/edit?usp=sharing"",""สิงห์บุรี!I442"")"),10)</f>
        <v>10</v>
      </c>
      <c r="J547" s="219">
        <f ca="1">IFERROR(__xludf.DUMMYFUNCTION("IMPORTRANGE(""https://docs.google.com/spreadsheets/d/1SX6NBoVAgQJ6U1MVXOaj8PK2l7WJ3RER9xtqwdhxkhw/edit?usp=sharing"",""สิงห์บุรี!J442"")"),10)</f>
        <v>10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IFERROR(__xludf.DUMMYFUNCTION("IMPORTRANGE(""https://docs.google.com/spreadsheets/d/1SX6NBoVAgQJ6U1MVXOaj8PK2l7WJ3RER9xtqwdhxkhw/edit?usp=sharing"",""สิงห์บุรี!J166"")"),0)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IFERROR(__xludf.DUMMYFUNCTION("IMPORTRANGE(""https://docs.google.com/spreadsheets/d/1SX6NBoVAgQJ6U1MVXOaj8PK2l7WJ3RER9xtqwdhxkhw/edit?usp=sharing"",""สิงห์บุรี!J444"")"),0)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IFERROR(__xludf.DUMMYFUNCTION("IMPORTRANGE(""https://docs.google.com/spreadsheets/d/1SX6NBoVAgQJ6U1MVXOaj8PK2l7WJ3RER9xtqwdhxkhw/edit?usp=sharing"",""สิงห์บุรี!J445"")"),0)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IFERROR(__xludf.DUMMYFUNCTION("IMPORTRANGE(""https://docs.google.com/spreadsheets/d/1SX6NBoVAgQJ6U1MVXOaj8PK2l7WJ3RER9xtqwdhxkhw/edit?usp=sharing"",""สิงห์บุรี!I446"")"),0)</f>
        <v>0</v>
      </c>
      <c r="J551" s="420">
        <f ca="1">IFERROR(__xludf.DUMMYFUNCTION("IMPORTRANGE(""https://docs.google.com/spreadsheets/d/1SX6NBoVAgQJ6U1MVXOaj8PK2l7WJ3RER9xtqwdhxkhw/edit?usp=sharing"",""สิงห์บุรี!J446"")"),0)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IFERROR(__xludf.DUMMYFUNCTION("IMPORTRANGE(""https://docs.google.com/spreadsheets/d/1SX6NBoVAgQJ6U1MVXOaj8PK2l7WJ3RER9xtqwdhxkhw/edit?usp=sharing"",""สิงห์บุรี!L446"")"),0)</f>
        <v>0</v>
      </c>
      <c r="M551" s="422"/>
      <c r="N551" s="422">
        <f ca="1">IFERROR(__xludf.DUMMYFUNCTION("IMPORTRANGE(""https://docs.google.com/spreadsheets/d/1SX6NBoVAgQJ6U1MVXOaj8PK2l7WJ3RER9xtqwdhxkhw/edit?usp=sharing"",""สิงห์บุรี!M446"")"),0)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IFERROR(__xludf.DUMMYFUNCTION("IMPORTRANGE(""https://docs.google.com/spreadsheets/d/1SX6NBoVAgQJ6U1MVXOaj8PK2l7WJ3RER9xtqwdhxkhw/edit?usp=sharing"",""สิงห์บุรี!L447"")"),0)</f>
        <v>0</v>
      </c>
      <c r="M552" s="196"/>
      <c r="N552" s="198">
        <f ca="1">IFERROR(__xludf.DUMMYFUNCTION("IMPORTRANGE(""https://docs.google.com/spreadsheets/d/1SX6NBoVAgQJ6U1MVXOaj8PK2l7WJ3RER9xtqwdhxkhw/edit?usp=sharing"",""สิงห์บุรี!M447"")"),0)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IFERROR(__xludf.DUMMYFUNCTION("IMPORTRANGE(""https://docs.google.com/spreadsheets/d/1SX6NBoVAgQJ6U1MVXOaj8PK2l7WJ3RER9xtqwdhxkhw/edit?usp=sharing"",""สิงห์บุรี!L448"")"),0)</f>
        <v>0</v>
      </c>
      <c r="M553" s="196"/>
      <c r="N553" s="198">
        <f ca="1">IFERROR(__xludf.DUMMYFUNCTION("IMPORTRANGE(""https://docs.google.com/spreadsheets/d/1SX6NBoVAgQJ6U1MVXOaj8PK2l7WJ3RER9xtqwdhxkhw/edit?usp=sharing"",""สิงห์บุรี!M448"")"),0)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IFERROR(__xludf.DUMMYFUNCTION("IMPORTRANGE(""https://docs.google.com/spreadsheets/d/1SX6NBoVAgQJ6U1MVXOaj8PK2l7WJ3RER9xtqwdhxkhw/edit?usp=sharing"",""สิงห์บุรี!L449"")"),0)</f>
        <v>0</v>
      </c>
      <c r="M554" s="198"/>
      <c r="N554" s="198">
        <f ca="1">IFERROR(__xludf.DUMMYFUNCTION("IMPORTRANGE(""https://docs.google.com/spreadsheets/d/1SX6NBoVAgQJ6U1MVXOaj8PK2l7WJ3RER9xtqwdhxkhw/edit?usp=sharing"",""สิงห์บุรี!M449"")"),0)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IFERROR(__xludf.DUMMYFUNCTION("IMPORTRANGE(""https://docs.google.com/spreadsheets/d/1SX6NBoVAgQJ6U1MVXOaj8PK2l7WJ3RER9xtqwdhxkhw/edit?usp=sharing"",""สิงห์บุรี!L450"")"),0)</f>
        <v>0</v>
      </c>
      <c r="M555" s="198"/>
      <c r="N555" s="198">
        <f ca="1">IFERROR(__xludf.DUMMYFUNCTION("IMPORTRANGE(""https://docs.google.com/spreadsheets/d/1SX6NBoVAgQJ6U1MVXOaj8PK2l7WJ3RER9xtqwdhxkhw/edit?usp=sharing"",""สิงห์บุรี!M450"")"),0)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IFERROR(__xludf.DUMMYFUNCTION("IMPORTRANGE(""https://docs.google.com/spreadsheets/d/1SX6NBoVAgQJ6U1MVXOaj8PK2l7WJ3RER9xtqwdhxkhw/edit?usp=sharing"",""สิงห์บุรี!M451"")"),0)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IFERROR(__xludf.DUMMYFUNCTION("IMPORTRANGE(""https://docs.google.com/spreadsheets/d/1SX6NBoVAgQJ6U1MVXOaj8PK2l7WJ3RER9xtqwdhxkhw/edit?usp=sharing"",""สิงห์บุรี!M452"")"),0)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IFERROR(__xludf.DUMMYFUNCTION("IMPORTRANGE(""https://docs.google.com/spreadsheets/d/1SX6NBoVAgQJ6U1MVXOaj8PK2l7WJ3RER9xtqwdhxkhw/edit?usp=sharing"",""สิงห์บุรี!M453"")"),0)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IFERROR(__xludf.DUMMYFUNCTION("IMPORTRANGE(""https://docs.google.com/spreadsheets/d/1SX6NBoVAgQJ6U1MVXOaj8PK2l7WJ3RER9xtqwdhxkhw/edit?usp=sharing"",""สิงห์บุรี!M454"")"),0)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IFERROR(__xludf.DUMMYFUNCTION("IMPORTRANGE(""https://docs.google.com/spreadsheets/d/1SX6NBoVAgQJ6U1MVXOaj8PK2l7WJ3RER9xtqwdhxkhw/edit?usp=sharing"",""สิงห์บุรี!I455"")"),0)</f>
        <v>0</v>
      </c>
      <c r="J560" s="194">
        <f ca="1">IFERROR(__xludf.DUMMYFUNCTION("IMPORTRANGE(""https://docs.google.com/spreadsheets/d/1SX6NBoVAgQJ6U1MVXOaj8PK2l7WJ3RER9xtqwdhxkhw/edit?usp=sharing"",""สิงห์บุรี!J455"")"),0)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IFERROR(__xludf.DUMMYFUNCTION("IMPORTRANGE(""https://docs.google.com/spreadsheets/d/1SX6NBoVAgQJ6U1MVXOaj8PK2l7WJ3RER9xtqwdhxkhw/edit?usp=sharing"",""สิงห์บุรี!I456"")"),0)</f>
        <v>0</v>
      </c>
      <c r="J561" s="218">
        <f ca="1">IFERROR(__xludf.DUMMYFUNCTION("IMPORTRANGE(""https://docs.google.com/spreadsheets/d/1SX6NBoVAgQJ6U1MVXOaj8PK2l7WJ3RER9xtqwdhxkhw/edit?usp=sharing"",""สิงห์บุรี!J456"")"),0)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IFERROR(__xludf.DUMMYFUNCTION("IMPORTRANGE(""https://docs.google.com/spreadsheets/d/1SX6NBoVAgQJ6U1MVXOaj8PK2l7WJ3RER9xtqwdhxkhw/edit?usp=sharing"",""สิงห์บุรี!I457"")"),"")</f>
        <v/>
      </c>
      <c r="J562" s="218" t="str">
        <f ca="1">IFERROR(__xludf.DUMMYFUNCTION("IMPORTRANGE(""https://docs.google.com/spreadsheets/d/1SX6NBoVAgQJ6U1MVXOaj8PK2l7WJ3RER9xtqwdhxkhw/edit?usp=sharing"",""สิงห์บุรี!J457"")"),"")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IFERROR(__xludf.DUMMYFUNCTION("IMPORTRANGE(""https://docs.google.com/spreadsheets/d/1SX6NBoVAgQJ6U1MVXOaj8PK2l7WJ3RER9xtqwdhxkhw/edit?usp=sharing"",""สิงห์บุรี!I458"")"),"")</f>
        <v/>
      </c>
      <c r="J563" s="218" t="str">
        <f ca="1">IFERROR(__xludf.DUMMYFUNCTION("IMPORTRANGE(""https://docs.google.com/spreadsheets/d/1SX6NBoVAgQJ6U1MVXOaj8PK2l7WJ3RER9xtqwdhxkhw/edit?usp=sharing"",""สิงห์บุรี!J458"")"),"")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IFERROR(__xludf.DUMMYFUNCTION("IMPORTRANGE(""https://docs.google.com/spreadsheets/d/1SX6NBoVAgQJ6U1MVXOaj8PK2l7WJ3RER9xtqwdhxkhw/edit?usp=sharing"",""สิงห์บุรี!I459"")"),20)</f>
        <v>20</v>
      </c>
      <c r="J564" s="387">
        <f ca="1">IFERROR(__xludf.DUMMYFUNCTION("IMPORTRANGE(""https://docs.google.com/spreadsheets/d/1SX6NBoVAgQJ6U1MVXOaj8PK2l7WJ3RER9xtqwdhxkhw/edit?usp=sharing"",""สิงห์บุรี!J459"")"),5)</f>
        <v>5</v>
      </c>
      <c r="K564" s="388">
        <f t="shared" ca="1" si="121"/>
        <v>25</v>
      </c>
      <c r="L564" s="389">
        <f ca="1">IFERROR(__xludf.DUMMYFUNCTION("IMPORTRANGE(""https://docs.google.com/spreadsheets/d/1SX6NBoVAgQJ6U1MVXOaj8PK2l7WJ3RER9xtqwdhxkhw/edit?usp=sharing"",""สิงห์บุรี!L459"")"),117840)</f>
        <v>117840</v>
      </c>
      <c r="M564" s="389"/>
      <c r="N564" s="389">
        <f ca="1">IFERROR(__xludf.DUMMYFUNCTION("IMPORTRANGE(""https://docs.google.com/spreadsheets/d/1SX6NBoVAgQJ6U1MVXOaj8PK2l7WJ3RER9xtqwdhxkhw/edit?usp=sharing"",""สิงห์บุรี!M459"")"),11000)</f>
        <v>11000</v>
      </c>
      <c r="O564" s="389">
        <f t="shared" ref="O564:O568" ca="1" si="122">+IF(L564&gt;0,N564*100/L564,0)</f>
        <v>9.3346911065852005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IFERROR(__xludf.DUMMYFUNCTION("IMPORTRANGE(""https://docs.google.com/spreadsheets/d/1SX6NBoVAgQJ6U1MVXOaj8PK2l7WJ3RER9xtqwdhxkhw/edit?usp=sharing"",""สิงห์บุรี!L460"")"),0)</f>
        <v>0</v>
      </c>
      <c r="M565" s="196"/>
      <c r="N565" s="198">
        <f ca="1">IFERROR(__xludf.DUMMYFUNCTION("IMPORTRANGE(""https://docs.google.com/spreadsheets/d/1SX6NBoVAgQJ6U1MVXOaj8PK2l7WJ3RER9xtqwdhxkhw/edit?usp=sharing"",""สิงห์บุรี!M460"")"),0)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IFERROR(__xludf.DUMMYFUNCTION("IMPORTRANGE(""https://docs.google.com/spreadsheets/d/1SX6NBoVAgQJ6U1MVXOaj8PK2l7WJ3RER9xtqwdhxkhw/edit?usp=sharing"",""สิงห์บุรี!L461"")"),117840)</f>
        <v>117840</v>
      </c>
      <c r="M566" s="196"/>
      <c r="N566" s="198">
        <f ca="1">IFERROR(__xludf.DUMMYFUNCTION("IMPORTRANGE(""https://docs.google.com/spreadsheets/d/1SX6NBoVAgQJ6U1MVXOaj8PK2l7WJ3RER9xtqwdhxkhw/edit?usp=sharing"",""สิงห์บุรี!M461"")"),11000)</f>
        <v>11000</v>
      </c>
      <c r="O566" s="198">
        <f t="shared" ca="1" si="122"/>
        <v>9.3346911065852005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IFERROR(__xludf.DUMMYFUNCTION("IMPORTRANGE(""https://docs.google.com/spreadsheets/d/1SX6NBoVAgQJ6U1MVXOaj8PK2l7WJ3RER9xtqwdhxkhw/edit?usp=sharing"",""สิงห์บุรี!L462"")"),0)</f>
        <v>0</v>
      </c>
      <c r="M567" s="198"/>
      <c r="N567" s="198">
        <f ca="1">IFERROR(__xludf.DUMMYFUNCTION("IMPORTRANGE(""https://docs.google.com/spreadsheets/d/1SX6NBoVAgQJ6U1MVXOaj8PK2l7WJ3RER9xtqwdhxkhw/edit?usp=sharing"",""สิงห์บุรี!M462"")"),0)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IFERROR(__xludf.DUMMYFUNCTION("IMPORTRANGE(""https://docs.google.com/spreadsheets/d/1SX6NBoVAgQJ6U1MVXOaj8PK2l7WJ3RER9xtqwdhxkhw/edit?usp=sharing"",""สิงห์บุรี!L463"")"),117840)</f>
        <v>117840</v>
      </c>
      <c r="M568" s="198"/>
      <c r="N568" s="198">
        <f ca="1">IFERROR(__xludf.DUMMYFUNCTION("IMPORTRANGE(""https://docs.google.com/spreadsheets/d/1SX6NBoVAgQJ6U1MVXOaj8PK2l7WJ3RER9xtqwdhxkhw/edit?usp=sharing"",""สิงห์บุรี!M463"")"),11000)</f>
        <v>11000</v>
      </c>
      <c r="O568" s="198">
        <f t="shared" ca="1" si="122"/>
        <v>9.3346911065852005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IFERROR(__xludf.DUMMYFUNCTION("IMPORTRANGE(""https://docs.google.com/spreadsheets/d/1SX6NBoVAgQJ6U1MVXOaj8PK2l7WJ3RER9xtqwdhxkhw/edit?usp=sharing"",""สิงห์บุรี!M464"")"),0)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IFERROR(__xludf.DUMMYFUNCTION("IMPORTRANGE(""https://docs.google.com/spreadsheets/d/1SX6NBoVAgQJ6U1MVXOaj8PK2l7WJ3RER9xtqwdhxkhw/edit?usp=sharing"",""สิงห์บุรี!M465"")"),0)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IFERROR(__xludf.DUMMYFUNCTION("IMPORTRANGE(""https://docs.google.com/spreadsheets/d/1SX6NBoVAgQJ6U1MVXOaj8PK2l7WJ3RER9xtqwdhxkhw/edit?usp=sharing"",""สิงห์บุรี!M466"")"),11000)</f>
        <v>11000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IFERROR(__xludf.DUMMYFUNCTION("IMPORTRANGE(""https://docs.google.com/spreadsheets/d/1SX6NBoVAgQJ6U1MVXOaj8PK2l7WJ3RER9xtqwdhxkhw/edit?usp=sharing"",""สิงห์บุรี!M467"")"),0)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IFERROR(__xludf.DUMMYFUNCTION("IMPORTRANGE(""https://docs.google.com/spreadsheets/d/1SX6NBoVAgQJ6U1MVXOaj8PK2l7WJ3RER9xtqwdhxkhw/edit?usp=sharing"",""สิงห์บุรี!I468"")"),20)</f>
        <v>20</v>
      </c>
      <c r="J573" s="428">
        <f ca="1">IFERROR(__xludf.DUMMYFUNCTION("IMPORTRANGE(""https://docs.google.com/spreadsheets/d/1SX6NBoVAgQJ6U1MVXOaj8PK2l7WJ3RER9xtqwdhxkhw/edit?usp=sharing"",""สิงห์บุรี!J468"")"),5)</f>
        <v>5</v>
      </c>
      <c r="K573" s="231">
        <f ca="1">IF(I573&gt;0,J573*100/I573,0)</f>
        <v>25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IFERROR(__xludf.DUMMYFUNCTION("IMPORTRANGE(""https://docs.google.com/spreadsheets/d/1SX6NBoVAgQJ6U1MVXOaj8PK2l7WJ3RER9xtqwdhxkhw/edit?usp=sharing"",""สิงห์บุรี!I470"")"),0)</f>
        <v>0</v>
      </c>
      <c r="J575" s="219">
        <f ca="1">IFERROR(__xludf.DUMMYFUNCTION("IMPORTRANGE(""https://docs.google.com/spreadsheets/d/1SX6NBoVAgQJ6U1MVXOaj8PK2l7WJ3RER9xtqwdhxkhw/edit?usp=sharing"",""สิงห์บุรี!J470"")"),0)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IFERROR(__xludf.DUMMYFUNCTION("IMPORTRANGE(""https://docs.google.com/spreadsheets/d/1SX6NBoVAgQJ6U1MVXOaj8PK2l7WJ3RER9xtqwdhxkhw/edit?usp=sharing"",""สิงห์บุรี!I471"")"),0)</f>
        <v>0</v>
      </c>
      <c r="J576" s="219">
        <f ca="1">IFERROR(__xludf.DUMMYFUNCTION("IMPORTRANGE(""https://docs.google.com/spreadsheets/d/1SX6NBoVAgQJ6U1MVXOaj8PK2l7WJ3RER9xtqwdhxkhw/edit?usp=sharing"",""สิงห์บุรี!J471"")"),0)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IFERROR(__xludf.DUMMYFUNCTION("IMPORTRANGE(""https://docs.google.com/spreadsheets/d/1SX6NBoVAgQJ6U1MVXOaj8PK2l7WJ3RER9xtqwdhxkhw/edit?usp=sharing"",""สิงห์บุรี!I472"")"),0)</f>
        <v>0</v>
      </c>
      <c r="J577" s="219">
        <f ca="1">IFERROR(__xludf.DUMMYFUNCTION("IMPORTRANGE(""https://docs.google.com/spreadsheets/d/1SX6NBoVAgQJ6U1MVXOaj8PK2l7WJ3RER9xtqwdhxkhw/edit?usp=sharing"",""สิงห์บุรี!J472"")"),5)</f>
        <v>5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IFERROR(__xludf.DUMMYFUNCTION("IMPORTRANGE(""https://docs.google.com/spreadsheets/d/1SX6NBoVAgQJ6U1MVXOaj8PK2l7WJ3RER9xtqwdhxkhw/edit?usp=sharing"",""สิงห์บุรี!I473"")"),0)</f>
        <v>0</v>
      </c>
      <c r="J578" s="219">
        <f ca="1">IFERROR(__xludf.DUMMYFUNCTION("IMPORTRANGE(""https://docs.google.com/spreadsheets/d/1SX6NBoVAgQJ6U1MVXOaj8PK2l7WJ3RER9xtqwdhxkhw/edit?usp=sharing"",""สิงห์บุรี!J473"")"),0)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IFERROR(__xludf.DUMMYFUNCTION("IMPORTRANGE(""https://docs.google.com/spreadsheets/d/1SX6NBoVAgQJ6U1MVXOaj8PK2l7WJ3RER9xtqwdhxkhw/edit?usp=sharing"",""สิงห์บุรี!I474"")"),0)</f>
        <v>0</v>
      </c>
      <c r="J579" s="219">
        <f ca="1">IFERROR(__xludf.DUMMYFUNCTION("IMPORTRANGE(""https://docs.google.com/spreadsheets/d/1SX6NBoVAgQJ6U1MVXOaj8PK2l7WJ3RER9xtqwdhxkhw/edit?usp=sharing"",""สิงห์บุรี!J474"")"),0)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IFERROR(__xludf.DUMMYFUNCTION("IMPORTRANGE(""https://docs.google.com/spreadsheets/d/1SX6NBoVAgQJ6U1MVXOaj8PK2l7WJ3RER9xtqwdhxkhw/edit?usp=sharing"",""สิงห์บุรี!I475"")"),0)</f>
        <v>0</v>
      </c>
      <c r="J580" s="387">
        <f ca="1">IFERROR(__xludf.DUMMYFUNCTION("IMPORTRANGE(""https://docs.google.com/spreadsheets/d/1SX6NBoVAgQJ6U1MVXOaj8PK2l7WJ3RER9xtqwdhxkhw/edit?usp=sharing"",""สิงห์บุรี!J475"")"),0)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IFERROR(__xludf.DUMMYFUNCTION("IMPORTRANGE(""https://docs.google.com/spreadsheets/d/1SX6NBoVAgQJ6U1MVXOaj8PK2l7WJ3RER9xtqwdhxkhw/edit?usp=sharing"",""สิงห์บุรี!L475"")"),0)</f>
        <v>0</v>
      </c>
      <c r="M580" s="389"/>
      <c r="N580" s="389">
        <f ca="1">IFERROR(__xludf.DUMMYFUNCTION("IMPORTRANGE(""https://docs.google.com/spreadsheets/d/1SX6NBoVAgQJ6U1MVXOaj8PK2l7WJ3RER9xtqwdhxkhw/edit?usp=sharing"",""สิงห์บุรี!M475"")"),0)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IFERROR(__xludf.DUMMYFUNCTION("IMPORTRANGE(""https://docs.google.com/spreadsheets/d/1SX6NBoVAgQJ6U1MVXOaj8PK2l7WJ3RER9xtqwdhxkhw/edit?usp=sharing"",""สิงห์บุรี!L476"")"),0)</f>
        <v>0</v>
      </c>
      <c r="M581" s="196"/>
      <c r="N581" s="198">
        <f ca="1">IFERROR(__xludf.DUMMYFUNCTION("IMPORTRANGE(""https://docs.google.com/spreadsheets/d/1SX6NBoVAgQJ6U1MVXOaj8PK2l7WJ3RER9xtqwdhxkhw/edit?usp=sharing"",""สิงห์บุรี!M476"")"),0)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IFERROR(__xludf.DUMMYFUNCTION("IMPORTRANGE(""https://docs.google.com/spreadsheets/d/1SX6NBoVAgQJ6U1MVXOaj8PK2l7WJ3RER9xtqwdhxkhw/edit?usp=sharing"",""สิงห์บุรี!L477"")"),0)</f>
        <v>0</v>
      </c>
      <c r="M582" s="196"/>
      <c r="N582" s="198">
        <f ca="1">IFERROR(__xludf.DUMMYFUNCTION("IMPORTRANGE(""https://docs.google.com/spreadsheets/d/1SX6NBoVAgQJ6U1MVXOaj8PK2l7WJ3RER9xtqwdhxkhw/edit?usp=sharing"",""สิงห์บุรี!M477"")"),0)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IFERROR(__xludf.DUMMYFUNCTION("IMPORTRANGE(""https://docs.google.com/spreadsheets/d/1SX6NBoVAgQJ6U1MVXOaj8PK2l7WJ3RER9xtqwdhxkhw/edit?usp=sharing"",""สิงห์บุรี!L478"")"),0)</f>
        <v>0</v>
      </c>
      <c r="M583" s="198"/>
      <c r="N583" s="198">
        <f ca="1">IFERROR(__xludf.DUMMYFUNCTION("IMPORTRANGE(""https://docs.google.com/spreadsheets/d/1SX6NBoVAgQJ6U1MVXOaj8PK2l7WJ3RER9xtqwdhxkhw/edit?usp=sharing"",""สิงห์บุรี!M478"")"),0)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IFERROR(__xludf.DUMMYFUNCTION("IMPORTRANGE(""https://docs.google.com/spreadsheets/d/1SX6NBoVAgQJ6U1MVXOaj8PK2l7WJ3RER9xtqwdhxkhw/edit?usp=sharing"",""สิงห์บุรี!L479"")"),0)</f>
        <v>0</v>
      </c>
      <c r="M584" s="198"/>
      <c r="N584" s="198">
        <f ca="1">IFERROR(__xludf.DUMMYFUNCTION("IMPORTRANGE(""https://docs.google.com/spreadsheets/d/1SX6NBoVAgQJ6U1MVXOaj8PK2l7WJ3RER9xtqwdhxkhw/edit?usp=sharing"",""สิงห์บุรี!M479"")"),0)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IFERROR(__xludf.DUMMYFUNCTION("IMPORTRANGE(""https://docs.google.com/spreadsheets/d/1SX6NBoVAgQJ6U1MVXOaj8PK2l7WJ3RER9xtqwdhxkhw/edit?usp=sharing"",""สิงห์บุรี!M480"")"),0)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IFERROR(__xludf.DUMMYFUNCTION("IMPORTRANGE(""https://docs.google.com/spreadsheets/d/1SX6NBoVAgQJ6U1MVXOaj8PK2l7WJ3RER9xtqwdhxkhw/edit?usp=sharing"",""สิงห์บุรี!M481"")"),0)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IFERROR(__xludf.DUMMYFUNCTION("IMPORTRANGE(""https://docs.google.com/spreadsheets/d/1SX6NBoVAgQJ6U1MVXOaj8PK2l7WJ3RER9xtqwdhxkhw/edit?usp=sharing"",""สิงห์บุรี!M482"")"),0)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IFERROR(__xludf.DUMMYFUNCTION("IMPORTRANGE(""https://docs.google.com/spreadsheets/d/1SX6NBoVAgQJ6U1MVXOaj8PK2l7WJ3RER9xtqwdhxkhw/edit?usp=sharing"",""สิงห์บุรี!M483"")"),0)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IFERROR(__xludf.DUMMYFUNCTION("IMPORTRANGE(""https://docs.google.com/spreadsheets/d/1SX6NBoVAgQJ6U1MVXOaj8PK2l7WJ3RER9xtqwdhxkhw/edit?usp=sharing"",""สิงห์บุรี!I484"")"),0)</f>
        <v>0</v>
      </c>
      <c r="J589" s="218">
        <f ca="1">IFERROR(__xludf.DUMMYFUNCTION("IMPORTRANGE(""https://docs.google.com/spreadsheets/d/1SX6NBoVAgQJ6U1MVXOaj8PK2l7WJ3RER9xtqwdhxkhw/edit?usp=sharing"",""สิงห์บุรี!J484"")"),0)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IFERROR(__xludf.DUMMYFUNCTION("IMPORTRANGE(""https://docs.google.com/spreadsheets/d/1SX6NBoVAgQJ6U1MVXOaj8PK2l7WJ3RER9xtqwdhxkhw/edit?usp=sharing"",""สิงห์บุรี!I485"")"),0)</f>
        <v>0</v>
      </c>
      <c r="J590" s="218">
        <f ca="1">IFERROR(__xludf.DUMMYFUNCTION("IMPORTRANGE(""https://docs.google.com/spreadsheets/d/1SX6NBoVAgQJ6U1MVXOaj8PK2l7WJ3RER9xtqwdhxkhw/edit?usp=sharing"",""สิงห์บุรี!J485"")"),0)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IFERROR(__xludf.DUMMYFUNCTION("IMPORTRANGE(""https://docs.google.com/spreadsheets/d/1SX6NBoVAgQJ6U1MVXOaj8PK2l7WJ3RER9xtqwdhxkhw/edit?usp=sharing"",""สิงห์บุรี!I486"")"),0)</f>
        <v>0</v>
      </c>
      <c r="J591" s="218">
        <f ca="1">IFERROR(__xludf.DUMMYFUNCTION("IMPORTRANGE(""https://docs.google.com/spreadsheets/d/1SX6NBoVAgQJ6U1MVXOaj8PK2l7WJ3RER9xtqwdhxkhw/edit?usp=sharing"",""สิงห์บุรี!J486"")"),0)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IFERROR(__xludf.DUMMYFUNCTION("IMPORTRANGE(""https://docs.google.com/spreadsheets/d/1SX6NBoVAgQJ6U1MVXOaj8PK2l7WJ3RER9xtqwdhxkhw/edit?usp=sharing"",""สิงห์บุรี!I487"")"),0)</f>
        <v>0</v>
      </c>
      <c r="J592" s="218">
        <f ca="1">IFERROR(__xludf.DUMMYFUNCTION("IMPORTRANGE(""https://docs.google.com/spreadsheets/d/1SX6NBoVAgQJ6U1MVXOaj8PK2l7WJ3RER9xtqwdhxkhw/edit?usp=sharing"",""สิงห์บุรี!J487"")"),0)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IFERROR(__xludf.DUMMYFUNCTION("IMPORTRANGE(""https://docs.google.com/spreadsheets/d/1SX6NBoVAgQJ6U1MVXOaj8PK2l7WJ3RER9xtqwdhxkhw/edit?usp=sharing"",""สิงห์บุรี!I488"")"),0)</f>
        <v>0</v>
      </c>
      <c r="J593" s="218">
        <f ca="1">IFERROR(__xludf.DUMMYFUNCTION("IMPORTRANGE(""https://docs.google.com/spreadsheets/d/1SX6NBoVAgQJ6U1MVXOaj8PK2l7WJ3RER9xtqwdhxkhw/edit?usp=sharing"",""สิงห์บุรี!J488"")"),0)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IFERROR(__xludf.DUMMYFUNCTION("IMPORTRANGE(""https://docs.google.com/spreadsheets/d/1SX6NBoVAgQJ6U1MVXOaj8PK2l7WJ3RER9xtqwdhxkhw/edit?usp=sharing"",""สิงห์บุรี!I489"")"),0)</f>
        <v>0</v>
      </c>
      <c r="J594" s="218">
        <f ca="1">IFERROR(__xludf.DUMMYFUNCTION("IMPORTRANGE(""https://docs.google.com/spreadsheets/d/1SX6NBoVAgQJ6U1MVXOaj8PK2l7WJ3RER9xtqwdhxkhw/edit?usp=sharing"",""สิงห์บุรี!J489"")"),0)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IFERROR(__xludf.DUMMYFUNCTION("IMPORTRANGE(""https://docs.google.com/spreadsheets/d/1SX6NBoVAgQJ6U1MVXOaj8PK2l7WJ3RER9xtqwdhxkhw/edit?usp=sharing"",""สิงห์บุรี!I490"")"),0)</f>
        <v>0</v>
      </c>
      <c r="J595" s="218">
        <f ca="1">IFERROR(__xludf.DUMMYFUNCTION("IMPORTRANGE(""https://docs.google.com/spreadsheets/d/1SX6NBoVAgQJ6U1MVXOaj8PK2l7WJ3RER9xtqwdhxkhw/edit?usp=sharing"",""สิงห์บุรี!J490"")"),0)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IFERROR(__xludf.DUMMYFUNCTION("IMPORTRANGE(""https://docs.google.com/spreadsheets/d/1SX6NBoVAgQJ6U1MVXOaj8PK2l7WJ3RER9xtqwdhxkhw/edit?usp=sharing"",""สิงห์บุรี!I491"")"),0)</f>
        <v>0</v>
      </c>
      <c r="J596" s="265">
        <f ca="1">IFERROR(__xludf.DUMMYFUNCTION("IMPORTRANGE(""https://docs.google.com/spreadsheets/d/1SX6NBoVAgQJ6U1MVXOaj8PK2l7WJ3RER9xtqwdhxkhw/edit?usp=sharing"",""สิงห์บุรี!J491"")"),0)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IFERROR(__xludf.DUMMYFUNCTION("IMPORTRANGE(""https://docs.google.com/spreadsheets/d/1SX6NBoVAgQJ6U1MVXOaj8PK2l7WJ3RER9xtqwdhxkhw/edit?usp=sharing"",""สิงห์บุรี!I492"")"),100)</f>
        <v>100</v>
      </c>
      <c r="J597" s="491">
        <f ca="1">IFERROR(__xludf.DUMMYFUNCTION("IMPORTRANGE(""https://docs.google.com/spreadsheets/d/1SX6NBoVAgQJ6U1MVXOaj8PK2l7WJ3RER9xtqwdhxkhw/edit?usp=sharing"",""สิงห์บุรี!J492"")"),0)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IFERROR(__xludf.DUMMYFUNCTION("IMPORTRANGE(""https://docs.google.com/spreadsheets/d/1SX6NBoVAgQJ6U1MVXOaj8PK2l7WJ3RER9xtqwdhxkhw/edit?usp=sharing"",""สิงห์บุรี!L492"")"),7300)</f>
        <v>7300</v>
      </c>
      <c r="M597" s="422"/>
      <c r="N597" s="422">
        <f ca="1">IFERROR(__xludf.DUMMYFUNCTION("IMPORTRANGE(""https://docs.google.com/spreadsheets/d/1SX6NBoVAgQJ6U1MVXOaj8PK2l7WJ3RER9xtqwdhxkhw/edit?usp=sharing"",""สิงห์บุรี!M492"")"),1800)</f>
        <v>1800</v>
      </c>
      <c r="O597" s="422">
        <f t="shared" ref="O597:O601" ca="1" si="126">+IF(L597&gt;0,N597*100/L597,0)</f>
        <v>24.657534246575342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IFERROR(__xludf.DUMMYFUNCTION("IMPORTRANGE(""https://docs.google.com/spreadsheets/d/1SX6NBoVAgQJ6U1MVXOaj8PK2l7WJ3RER9xtqwdhxkhw/edit?usp=sharing"",""สิงห์บุรี!L493"")"),0)</f>
        <v>0</v>
      </c>
      <c r="M598" s="196"/>
      <c r="N598" s="198">
        <f ca="1">IFERROR(__xludf.DUMMYFUNCTION("IMPORTRANGE(""https://docs.google.com/spreadsheets/d/1SX6NBoVAgQJ6U1MVXOaj8PK2l7WJ3RER9xtqwdhxkhw/edit?usp=sharing"",""สิงห์บุรี!M493"")"),0)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IFERROR(__xludf.DUMMYFUNCTION("IMPORTRANGE(""https://docs.google.com/spreadsheets/d/1SX6NBoVAgQJ6U1MVXOaj8PK2l7WJ3RER9xtqwdhxkhw/edit?usp=sharing"",""สิงห์บุรี!L494"")"),7300)</f>
        <v>7300</v>
      </c>
      <c r="M599" s="196"/>
      <c r="N599" s="198">
        <f ca="1">IFERROR(__xludf.DUMMYFUNCTION("IMPORTRANGE(""https://docs.google.com/spreadsheets/d/1SX6NBoVAgQJ6U1MVXOaj8PK2l7WJ3RER9xtqwdhxkhw/edit?usp=sharing"",""สิงห์บุรี!M494"")"),1800)</f>
        <v>1800</v>
      </c>
      <c r="O599" s="198">
        <f t="shared" ca="1" si="126"/>
        <v>24.657534246575342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IFERROR(__xludf.DUMMYFUNCTION("IMPORTRANGE(""https://docs.google.com/spreadsheets/d/1SX6NBoVAgQJ6U1MVXOaj8PK2l7WJ3RER9xtqwdhxkhw/edit?usp=sharing"",""สิงห์บุรี!L495"")"),0)</f>
        <v>0</v>
      </c>
      <c r="M600" s="198"/>
      <c r="N600" s="198">
        <f ca="1">IFERROR(__xludf.DUMMYFUNCTION("IMPORTRANGE(""https://docs.google.com/spreadsheets/d/1SX6NBoVAgQJ6U1MVXOaj8PK2l7WJ3RER9xtqwdhxkhw/edit?usp=sharing"",""สิงห์บุรี!M495"")"),0)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IFERROR(__xludf.DUMMYFUNCTION("IMPORTRANGE(""https://docs.google.com/spreadsheets/d/1SX6NBoVAgQJ6U1MVXOaj8PK2l7WJ3RER9xtqwdhxkhw/edit?usp=sharing"",""สิงห์บุรี!L496"")"),7300)</f>
        <v>7300</v>
      </c>
      <c r="M601" s="198"/>
      <c r="N601" s="198">
        <f ca="1">IFERROR(__xludf.DUMMYFUNCTION("IMPORTRANGE(""https://docs.google.com/spreadsheets/d/1SX6NBoVAgQJ6U1MVXOaj8PK2l7WJ3RER9xtqwdhxkhw/edit?usp=sharing"",""สิงห์บุรี!M496"")"),1800)</f>
        <v>1800</v>
      </c>
      <c r="O601" s="198">
        <f t="shared" ca="1" si="126"/>
        <v>24.657534246575342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IFERROR(__xludf.DUMMYFUNCTION("IMPORTRANGE(""https://docs.google.com/spreadsheets/d/1SX6NBoVAgQJ6U1MVXOaj8PK2l7WJ3RER9xtqwdhxkhw/edit?usp=sharing"",""สิงห์บุรี!M497"")"),0)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IFERROR(__xludf.DUMMYFUNCTION("IMPORTRANGE(""https://docs.google.com/spreadsheets/d/1SX6NBoVAgQJ6U1MVXOaj8PK2l7WJ3RER9xtqwdhxkhw/edit?usp=sharing"",""สิงห์บุรี!M498"")"),0)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IFERROR(__xludf.DUMMYFUNCTION("IMPORTRANGE(""https://docs.google.com/spreadsheets/d/1SX6NBoVAgQJ6U1MVXOaj8PK2l7WJ3RER9xtqwdhxkhw/edit?usp=sharing"",""สิงห์บุรี!M499"")"),0)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IFERROR(__xludf.DUMMYFUNCTION("IMPORTRANGE(""https://docs.google.com/spreadsheets/d/1SX6NBoVAgQJ6U1MVXOaj8PK2l7WJ3RER9xtqwdhxkhw/edit?usp=sharing"",""สิงห์บุรี!M500"")"),1800)</f>
        <v>1800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IFERROR(__xludf.DUMMYFUNCTION("IMPORTRANGE(""https://docs.google.com/spreadsheets/d/1SX6NBoVAgQJ6U1MVXOaj8PK2l7WJ3RER9xtqwdhxkhw/edit?usp=sharing"",""สิงห์บุรี!J502"")"),0)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IFERROR(__xludf.DUMMYFUNCTION("IMPORTRANGE(""https://docs.google.com/spreadsheets/d/1SX6NBoVAgQJ6U1MVXOaj8PK2l7WJ3RER9xtqwdhxkhw/edit?usp=sharing"",""สิงห์บุรี!J503"")"),0)</f>
        <v>0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IFERROR(__xludf.DUMMYFUNCTION("IMPORTRANGE(""https://docs.google.com/spreadsheets/d/1SX6NBoVAgQJ6U1MVXOaj8PK2l7WJ3RER9xtqwdhxkhw/edit?usp=sharing"",""สิงห์บุรี!J166"")"),0)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IFERROR(__xludf.DUMMYFUNCTION("IMPORTRANGE(""https://docs.google.com/spreadsheets/d/1SX6NBoVAgQJ6U1MVXOaj8PK2l7WJ3RER9xtqwdhxkhw/edit?usp=sharing"",""สิงห์บุรี!J166"")"),0)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IFERROR(__xludf.DUMMYFUNCTION("IMPORTRANGE(""https://docs.google.com/spreadsheets/d/1SX6NBoVAgQJ6U1MVXOaj8PK2l7WJ3RER9xtqwdhxkhw/edit?usp=sharing"",""สิงห์บุรี!I506"")"),100)</f>
        <v>100</v>
      </c>
      <c r="J611" s="194">
        <f ca="1">IFERROR(__xludf.DUMMYFUNCTION("IMPORTRANGE(""https://docs.google.com/spreadsheets/d/1SX6NBoVAgQJ6U1MVXOaj8PK2l7WJ3RER9xtqwdhxkhw/edit?usp=sharing"",""สิงห์บุรี!J506"")"),0)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IFERROR(__xludf.DUMMYFUNCTION("IMPORTRANGE(""https://docs.google.com/spreadsheets/d/1SX6NBoVAgQJ6U1MVXOaj8PK2l7WJ3RER9xtqwdhxkhw/edit?usp=sharing"",""สิงห์บุรี!I507"")"),0)</f>
        <v>0</v>
      </c>
      <c r="J612" s="219">
        <f ca="1">IFERROR(__xludf.DUMMYFUNCTION("IMPORTRANGE(""https://docs.google.com/spreadsheets/d/1SX6NBoVAgQJ6U1MVXOaj8PK2l7WJ3RER9xtqwdhxkhw/edit?usp=sharing"",""สิงห์บุรี!J507"")"),132.92)</f>
        <v>132.91999999999999</v>
      </c>
      <c r="K612" s="195">
        <f t="shared" ca="1" si="127"/>
        <v>132.91999999999999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IFERROR(__xludf.DUMMYFUNCTION("IMPORTRANGE(""https://docs.google.com/spreadsheets/d/1SX6NBoVAgQJ6U1MVXOaj8PK2l7WJ3RER9xtqwdhxkhw/edit?usp=sharing"",""สิงห์บุรี!I508"")"),0)</f>
        <v>0</v>
      </c>
      <c r="J613" s="219">
        <f ca="1">IFERROR(__xludf.DUMMYFUNCTION("IMPORTRANGE(""https://docs.google.com/spreadsheets/d/1SX6NBoVAgQJ6U1MVXOaj8PK2l7WJ3RER9xtqwdhxkhw/edit?usp=sharing"",""สิงห์บุรี!J508"")"),123.04)</f>
        <v>123.04</v>
      </c>
      <c r="K613" s="195">
        <f t="shared" ca="1" si="127"/>
        <v>123.04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IFERROR(__xludf.DUMMYFUNCTION("IMPORTRANGE(""https://docs.google.com/spreadsheets/d/1SX6NBoVAgQJ6U1MVXOaj8PK2l7WJ3RER9xtqwdhxkhw/edit?usp=sharing"",""สิงห์บุรี!I509"")"),0)</f>
        <v>0</v>
      </c>
      <c r="J614" s="219">
        <f ca="1">IFERROR(__xludf.DUMMYFUNCTION("IMPORTRANGE(""https://docs.google.com/spreadsheets/d/1SX6NBoVAgQJ6U1MVXOaj8PK2l7WJ3RER9xtqwdhxkhw/edit?usp=sharing"",""สิงห์บุรี!J509"")"),0)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IFERROR(__xludf.DUMMYFUNCTION("IMPORTRANGE(""https://docs.google.com/spreadsheets/d/1SX6NBoVAgQJ6U1MVXOaj8PK2l7WJ3RER9xtqwdhxkhw/edit?usp=sharing"",""สิงห์บุรี!I510"")"),0)</f>
        <v>0</v>
      </c>
      <c r="J615" s="219">
        <f ca="1">IFERROR(__xludf.DUMMYFUNCTION("IMPORTRANGE(""https://docs.google.com/spreadsheets/d/1SX6NBoVAgQJ6U1MVXOaj8PK2l7WJ3RER9xtqwdhxkhw/edit?usp=sharing"",""สิงห์บุรี!J510"")"),0)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IFERROR(__xludf.DUMMYFUNCTION("IMPORTRANGE(""https://docs.google.com/spreadsheets/d/1SX6NBoVAgQJ6U1MVXOaj8PK2l7WJ3RER9xtqwdhxkhw/edit?usp=sharing"",""สิงห์บุรี!I511"")"),0)</f>
        <v>0</v>
      </c>
      <c r="J616" s="219">
        <f ca="1">IFERROR(__xludf.DUMMYFUNCTION("IMPORTRANGE(""https://docs.google.com/spreadsheets/d/1SX6NBoVAgQJ6U1MVXOaj8PK2l7WJ3RER9xtqwdhxkhw/edit?usp=sharing"",""สิงห์บุรี!J511"")"),0)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IFERROR(__xludf.DUMMYFUNCTION("IMPORTRANGE(""https://docs.google.com/spreadsheets/d/1SX6NBoVAgQJ6U1MVXOaj8PK2l7WJ3RER9xtqwdhxkhw/edit?usp=sharing"",""สิงห์บุรี!I512"")"),0)</f>
        <v>0</v>
      </c>
      <c r="J617" s="218">
        <f ca="1">IFERROR(__xludf.DUMMYFUNCTION("IMPORTRANGE(""https://docs.google.com/spreadsheets/d/1SX6NBoVAgQJ6U1MVXOaj8PK2l7WJ3RER9xtqwdhxkhw/edit?usp=sharing"",""สิงห์บุรี!J512"")"),0)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IFERROR(__xludf.DUMMYFUNCTION("IMPORTRANGE(""https://docs.google.com/spreadsheets/d/1SX6NBoVAgQJ6U1MVXOaj8PK2l7WJ3RER9xtqwdhxkhw/edit?usp=sharing"",""สิงห์บุรี!I513"")"),0)</f>
        <v>0</v>
      </c>
      <c r="J618" s="219">
        <f ca="1">IFERROR(__xludf.DUMMYFUNCTION("IMPORTRANGE(""https://docs.google.com/spreadsheets/d/1SX6NBoVAgQJ6U1MVXOaj8PK2l7WJ3RER9xtqwdhxkhw/edit?usp=sharing"",""สิงห์บุรี!J513"")"),0)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IFERROR(__xludf.DUMMYFUNCTION("IMPORTRANGE(""https://docs.google.com/spreadsheets/d/1SX6NBoVAgQJ6U1MVXOaj8PK2l7WJ3RER9xtqwdhxkhw/edit?usp=sharing"",""สิงห์บุรี!I514"")"),0)</f>
        <v>0</v>
      </c>
      <c r="J619" s="219">
        <f ca="1">IFERROR(__xludf.DUMMYFUNCTION("IMPORTRANGE(""https://docs.google.com/spreadsheets/d/1SX6NBoVAgQJ6U1MVXOaj8PK2l7WJ3RER9xtqwdhxkhw/edit?usp=sharing"",""สิงห์บุรี!J514"")"),0)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IFERROR(__xludf.DUMMYFUNCTION("IMPORTRANGE(""https://docs.google.com/spreadsheets/d/1SX6NBoVAgQJ6U1MVXOaj8PK2l7WJ3RER9xtqwdhxkhw/edit?usp=sharing"",""สิงห์บุรี!I515"")"),925)</f>
        <v>925</v>
      </c>
      <c r="J620" s="194">
        <f ca="1">IFERROR(__xludf.DUMMYFUNCTION("IMPORTRANGE(""https://docs.google.com/spreadsheets/d/1SX6NBoVAgQJ6U1MVXOaj8PK2l7WJ3RER9xtqwdhxkhw/edit?usp=sharing"",""สิงห์บุรี!J515"")"),0)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IFERROR(__xludf.DUMMYFUNCTION("IMPORTRANGE(""https://docs.google.com/spreadsheets/d/1SX6NBoVAgQJ6U1MVXOaj8PK2l7WJ3RER9xtqwdhxkhw/edit?usp=sharing"",""สิงห์บุรี!I516"")"),0)</f>
        <v>0</v>
      </c>
      <c r="J621" s="194">
        <f ca="1">IFERROR(__xludf.DUMMYFUNCTION("IMPORTRANGE(""https://docs.google.com/spreadsheets/d/1SX6NBoVAgQJ6U1MVXOaj8PK2l7WJ3RER9xtqwdhxkhw/edit?usp=sharing"",""สิงห์บุรี!J516"")"),0)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IFERROR(__xludf.DUMMYFUNCTION("IMPORTRANGE(""https://docs.google.com/spreadsheets/d/1SX6NBoVAgQJ6U1MVXOaj8PK2l7WJ3RER9xtqwdhxkhw/edit?usp=sharing"",""สิงห์บุรี!I517"")"),0)</f>
        <v>0</v>
      </c>
      <c r="J622" s="219">
        <f ca="1">IFERROR(__xludf.DUMMYFUNCTION("IMPORTRANGE(""https://docs.google.com/spreadsheets/d/1SX6NBoVAgQJ6U1MVXOaj8PK2l7WJ3RER9xtqwdhxkhw/edit?usp=sharing"",""สิงห์บุรี!J517"")"),0)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IFERROR(__xludf.DUMMYFUNCTION("IMPORTRANGE(""https://docs.google.com/spreadsheets/d/1SX6NBoVAgQJ6U1MVXOaj8PK2l7WJ3RER9xtqwdhxkhw/edit?usp=sharing"",""สิงห์บุรี!I518"")"),0)</f>
        <v>0</v>
      </c>
      <c r="J623" s="219">
        <f ca="1">IFERROR(__xludf.DUMMYFUNCTION("IMPORTRANGE(""https://docs.google.com/spreadsheets/d/1SX6NBoVAgQJ6U1MVXOaj8PK2l7WJ3RER9xtqwdhxkhw/edit?usp=sharing"",""สิงห์บุรี!J518"")"),0)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IFERROR(__xludf.DUMMYFUNCTION("IMPORTRANGE(""https://docs.google.com/spreadsheets/d/1SX6NBoVAgQJ6U1MVXOaj8PK2l7WJ3RER9xtqwdhxkhw/edit?usp=sharing"",""สิงห์บุรี!I519"")"),0)</f>
        <v>0</v>
      </c>
      <c r="J624" s="218">
        <f ca="1">IFERROR(__xludf.DUMMYFUNCTION("IMPORTRANGE(""https://docs.google.com/spreadsheets/d/1SX6NBoVAgQJ6U1MVXOaj8PK2l7WJ3RER9xtqwdhxkhw/edit?usp=sharing"",""สิงห์บุรี!J519"")"),0)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IFERROR(__xludf.DUMMYFUNCTION("IMPORTRANGE(""https://docs.google.com/spreadsheets/d/1SX6NBoVAgQJ6U1MVXOaj8PK2l7WJ3RER9xtqwdhxkhw/edit?usp=sharing"",""สิงห์บุรี!I520"")"),0)</f>
        <v>0</v>
      </c>
      <c r="J625" s="219">
        <f ca="1">IFERROR(__xludf.DUMMYFUNCTION("IMPORTRANGE(""https://docs.google.com/spreadsheets/d/1SX6NBoVAgQJ6U1MVXOaj8PK2l7WJ3RER9xtqwdhxkhw/edit?usp=sharing"",""สิงห์บุรี!J520"")"),0)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IFERROR(__xludf.DUMMYFUNCTION("IMPORTRANGE(""https://docs.google.com/spreadsheets/d/1SX6NBoVAgQJ6U1MVXOaj8PK2l7WJ3RER9xtqwdhxkhw/edit?usp=sharing"",""สิงห์บุรี!I521"")"),0)</f>
        <v>0</v>
      </c>
      <c r="J626" s="219">
        <f ca="1">IFERROR(__xludf.DUMMYFUNCTION("IMPORTRANGE(""https://docs.google.com/spreadsheets/d/1SX6NBoVAgQJ6U1MVXOaj8PK2l7WJ3RER9xtqwdhxkhw/edit?usp=sharing"",""สิงห์บุรี!J521"")"),0)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IFERROR(__xludf.DUMMYFUNCTION("IMPORTRANGE(""https://docs.google.com/spreadsheets/d/1SX6NBoVAgQJ6U1MVXOaj8PK2l7WJ3RER9xtqwdhxkhw/edit?usp=sharing"",""สิงห์บุรี!I523"")"),520000)</f>
        <v>520000</v>
      </c>
      <c r="J628" s="359">
        <f ca="1">IFERROR(__xludf.DUMMYFUNCTION("IMPORTRANGE(""https://docs.google.com/spreadsheets/d/1SX6NBoVAgQJ6U1MVXOaj8PK2l7WJ3RER9xtqwdhxkhw/edit?usp=sharing"",""สิงห์บุรี!J523"")"),0)</f>
        <v>0</v>
      </c>
      <c r="K628" s="360">
        <f t="shared" ref="K628:K635" ca="1" si="129">IF(I628&gt;0,J628*100/I628,0)</f>
        <v>0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IFERROR(__xludf.DUMMYFUNCTION("IMPORTRANGE(""https://docs.google.com/spreadsheets/d/1SX6NBoVAgQJ6U1MVXOaj8PK2l7WJ3RER9xtqwdhxkhw/edit?usp=sharing"",""สิงห์บุรี!I524"")"),18)</f>
        <v>18</v>
      </c>
      <c r="J629" s="359">
        <f ca="1">IFERROR(__xludf.DUMMYFUNCTION("IMPORTRANGE(""https://docs.google.com/spreadsheets/d/1SX6NBoVAgQJ6U1MVXOaj8PK2l7WJ3RER9xtqwdhxkhw/edit?usp=sharing"",""สิงห์บุรี!J524"")"),0)</f>
        <v>0</v>
      </c>
      <c r="K629" s="360">
        <f t="shared" ca="1" si="129"/>
        <v>0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IFERROR(__xludf.DUMMYFUNCTION("IMPORTRANGE(""https://docs.google.com/spreadsheets/d/1SX6NBoVAgQJ6U1MVXOaj8PK2l7WJ3RER9xtqwdhxkhw/edit?usp=sharing"",""สิงห์บุรี!I525"")"),0)</f>
        <v>0</v>
      </c>
      <c r="J630" s="359">
        <f ca="1">IFERROR(__xludf.DUMMYFUNCTION("IMPORTRANGE(""https://docs.google.com/spreadsheets/d/1SX6NBoVAgQJ6U1MVXOaj8PK2l7WJ3RER9xtqwdhxkhw/edit?usp=sharing"",""สิงห์บุรี!J525"")"),0)</f>
        <v>0</v>
      </c>
      <c r="K630" s="360">
        <f t="shared" ca="1" si="129"/>
        <v>0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IFERROR(__xludf.DUMMYFUNCTION("IMPORTRANGE(""https://docs.google.com/spreadsheets/d/1SX6NBoVAgQJ6U1MVXOaj8PK2l7WJ3RER9xtqwdhxkhw/edit?usp=sharing"",""สิงห์บุรี!I526"")"),0)</f>
        <v>0</v>
      </c>
      <c r="J631" s="359">
        <f ca="1">IFERROR(__xludf.DUMMYFUNCTION("IMPORTRANGE(""https://docs.google.com/spreadsheets/d/1SX6NBoVAgQJ6U1MVXOaj8PK2l7WJ3RER9xtqwdhxkhw/edit?usp=sharing"",""สิงห์บุรี!J526"")"),0)</f>
        <v>0</v>
      </c>
      <c r="K631" s="360">
        <f t="shared" ca="1" si="129"/>
        <v>0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59">
        <f ca="1">IFERROR(__xludf.DUMMYFUNCTION("IMPORTRANGE(""https://docs.google.com/spreadsheets/d/1SX6NBoVAgQJ6U1MVXOaj8PK2l7WJ3RER9xtqwdhxkhw/edit?usp=sharing"",""สิงห์บุรี!J527"")"),2803.05)</f>
        <v>2803.05</v>
      </c>
      <c r="K632" s="360">
        <f t="shared" ca="1" si="129"/>
        <v>4.0370020717530837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IFERROR(__xludf.DUMMYFUNCTION("IMPORTRANGE(""https://docs.google.com/spreadsheets/d/1SX6NBoVAgQJ6U1MVXOaj8PK2l7WJ3RER9xtqwdhxkhw/edit?usp=sharing"",""สิงห์บุรี!I528"")"),25)</f>
        <v>25</v>
      </c>
      <c r="J633" s="359">
        <f ca="1">IFERROR(__xludf.DUMMYFUNCTION("IMPORTRANGE(""https://docs.google.com/spreadsheets/d/1SX6NBoVAgQJ6U1MVXOaj8PK2l7WJ3RER9xtqwdhxkhw/edit?usp=sharing"",""สิงห์บุรี!J528"")"),1)</f>
        <v>1</v>
      </c>
      <c r="K633" s="360">
        <f t="shared" ca="1" si="129"/>
        <v>4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IFERROR(__xludf.DUMMYFUNCTION("IMPORTRANGE(""https://docs.google.com/spreadsheets/d/1SX6NBoVAgQJ6U1MVXOaj8PK2l7WJ3RER9xtqwdhxkhw/edit?usp=sharing"",""สิงห์บุรี!I529"")"),520000)</f>
        <v>520000</v>
      </c>
      <c r="J634" s="359">
        <f ca="1">IFERROR(__xludf.DUMMYFUNCTION("IMPORTRANGE(""https://docs.google.com/spreadsheets/d/1SX6NBoVAgQJ6U1MVXOaj8PK2l7WJ3RER9xtqwdhxkhw/edit?usp=sharing"",""สิงห์บุรี!J529"")"),0)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IFERROR(__xludf.DUMMYFUNCTION("IMPORTRANGE(""https://docs.google.com/spreadsheets/d/1SX6NBoVAgQJ6U1MVXOaj8PK2l7WJ3RER9xtqwdhxkhw/edit?usp=sharing"",""สิงห์บุรี!I530"")"),19)</f>
        <v>19</v>
      </c>
      <c r="J635" s="489">
        <f ca="1">IFERROR(__xludf.DUMMYFUNCTION("IMPORTRANGE(""https://docs.google.com/spreadsheets/d/1SX6NBoVAgQJ6U1MVXOaj8PK2l7WJ3RER9xtqwdhxkhw/edit?usp=sharing"",""สิงห์บุรี!J530"")"),0)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workbookViewId="0">
      <pane ySplit="6" topLeftCell="A568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256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7135250</v>
      </c>
      <c r="M8" s="43">
        <f t="shared" ca="1" si="0"/>
        <v>1949945</v>
      </c>
      <c r="N8" s="43">
        <f t="shared" ca="1" si="0"/>
        <v>1270463.98</v>
      </c>
      <c r="O8" s="42">
        <f t="shared" ref="O8:O16" ca="1" si="1">IF(L8&gt;0,N8*100/L8,0)</f>
        <v>17.805458533338005</v>
      </c>
      <c r="P8" s="42">
        <f t="shared" ref="P8:P16" ca="1" si="2">IF(M8&gt;0,N8*100/M8,0)</f>
        <v>65.153836646674648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7135250</v>
      </c>
      <c r="M10" s="50">
        <f t="shared" ca="1" si="4"/>
        <v>1949945</v>
      </c>
      <c r="N10" s="50">
        <f t="shared" ca="1" si="4"/>
        <v>1270463.98</v>
      </c>
      <c r="O10" s="49">
        <f t="shared" ca="1" si="1"/>
        <v>17.805458533338005</v>
      </c>
      <c r="P10" s="49">
        <f t="shared" ca="1" si="2"/>
        <v>65.153836646674648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6202250</v>
      </c>
      <c r="M12" s="60">
        <f t="shared" ca="1" si="6"/>
        <v>1949945</v>
      </c>
      <c r="N12" s="60">
        <f t="shared" ca="1" si="6"/>
        <v>1232463.98</v>
      </c>
      <c r="O12" s="60">
        <f t="shared" ca="1" si="1"/>
        <v>19.871239953242775</v>
      </c>
      <c r="P12" s="60">
        <f t="shared" ca="1" si="2"/>
        <v>63.205063732566813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2351700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3850550</v>
      </c>
      <c r="M14" s="60">
        <f t="shared" si="8"/>
        <v>0</v>
      </c>
      <c r="N14" s="60">
        <f t="shared" ca="1" si="8"/>
        <v>237857.98</v>
      </c>
      <c r="O14" s="63">
        <f t="shared" ca="1" si="1"/>
        <v>6.1772468868083781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933000</v>
      </c>
      <c r="M16" s="60">
        <f t="shared" si="10"/>
        <v>0</v>
      </c>
      <c r="N16" s="60">
        <f t="shared" ca="1" si="10"/>
        <v>38000</v>
      </c>
      <c r="O16" s="72">
        <f t="shared" ca="1" si="1"/>
        <v>4.072883172561629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4527855</v>
      </c>
      <c r="M18" s="43">
        <f t="shared" ca="1" si="11"/>
        <v>1949945</v>
      </c>
      <c r="N18" s="43">
        <f t="shared" ca="1" si="11"/>
        <v>1032606</v>
      </c>
      <c r="O18" s="42">
        <f t="shared" ref="O18:O20" ca="1" si="12">IF(L18&gt;0,N18*100/L18,0)</f>
        <v>22.805633130919606</v>
      </c>
      <c r="P18" s="42">
        <f t="shared" ref="P18:P26" ca="1" si="13">IF(M18&gt;0,N18*100/M18,0)</f>
        <v>52.95564746697984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4527855</v>
      </c>
      <c r="M20" s="50">
        <f t="shared" ca="1" si="15"/>
        <v>1949945</v>
      </c>
      <c r="N20" s="50">
        <f t="shared" ca="1" si="15"/>
        <v>1032606</v>
      </c>
      <c r="O20" s="49">
        <f t="shared" ca="1" si="12"/>
        <v>22.805633130919606</v>
      </c>
      <c r="P20" s="49">
        <f t="shared" ca="1" si="13"/>
        <v>52.95564746697984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3594855</v>
      </c>
      <c r="M22" s="64">
        <f t="shared" ca="1" si="18"/>
        <v>1949945</v>
      </c>
      <c r="N22" s="63">
        <f t="shared" ca="1" si="18"/>
        <v>994606</v>
      </c>
      <c r="O22" s="63">
        <f t="shared" ca="1" si="17"/>
        <v>27.667485893033238</v>
      </c>
      <c r="P22" s="63">
        <f t="shared" ca="1" si="13"/>
        <v>51.006874552872006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2351700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1243155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933000</v>
      </c>
      <c r="M26" s="72">
        <f t="shared" si="22"/>
        <v>0</v>
      </c>
      <c r="N26" s="72">
        <f t="shared" ca="1" si="22"/>
        <v>38000</v>
      </c>
      <c r="O26" s="72">
        <f t="shared" ca="1" si="17"/>
        <v>4.072883172561629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2607395</v>
      </c>
      <c r="M28" s="43">
        <f t="shared" si="23"/>
        <v>0</v>
      </c>
      <c r="N28" s="43">
        <f t="shared" ca="1" si="23"/>
        <v>237857.98</v>
      </c>
      <c r="O28" s="42">
        <f t="shared" ref="O28:O30" ca="1" si="24">IF(L28&gt;0,N28*100/L28,0)</f>
        <v>9.1224375286444896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2607395</v>
      </c>
      <c r="M30" s="50">
        <f t="shared" si="27"/>
        <v>0</v>
      </c>
      <c r="N30" s="50">
        <f t="shared" ca="1" si="27"/>
        <v>237857.98</v>
      </c>
      <c r="O30" s="49">
        <f t="shared" ca="1" si="24"/>
        <v>9.1224375286444896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2607395</v>
      </c>
      <c r="M32" s="63">
        <f t="shared" si="30"/>
        <v>0</v>
      </c>
      <c r="N32" s="63">
        <f t="shared" ca="1" si="30"/>
        <v>237857.98</v>
      </c>
      <c r="O32" s="63">
        <f t="shared" ca="1" si="29"/>
        <v>9.1224375286444896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2607395</v>
      </c>
      <c r="M34" s="63">
        <f t="shared" si="32"/>
        <v>0</v>
      </c>
      <c r="N34" s="63">
        <f t="shared" ca="1" si="32"/>
        <v>237857.98</v>
      </c>
      <c r="O34" s="63">
        <f t="shared" ca="1" si="29"/>
        <v>9.1224375286444896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4527855</v>
      </c>
      <c r="M37" s="75">
        <f t="shared" ca="1" si="33"/>
        <v>1949945</v>
      </c>
      <c r="N37" s="75">
        <f t="shared" ca="1" si="33"/>
        <v>1032606</v>
      </c>
      <c r="O37" s="76">
        <f t="shared" ca="1" si="29"/>
        <v>22.805633130919606</v>
      </c>
      <c r="P37" s="76">
        <f t="shared" ca="1" si="25"/>
        <v>52.95564746697984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851300</v>
      </c>
      <c r="M41" s="102">
        <f t="shared" ca="1" si="34"/>
        <v>425600</v>
      </c>
      <c r="N41" s="102">
        <f t="shared" ca="1" si="34"/>
        <v>294725</v>
      </c>
      <c r="O41" s="101">
        <f t="shared" ref="O41:O43" ca="1" si="35">IF(L41&gt;0,N41*100/L41,0)</f>
        <v>34.620580288969812</v>
      </c>
      <c r="P41" s="101">
        <f t="shared" ref="P41:P43" ca="1" si="36">IF(M41&gt;0,N41*100/M41,0)</f>
        <v>69.249295112781951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851300</v>
      </c>
      <c r="M43" s="102">
        <f t="shared" ca="1" si="38"/>
        <v>425600</v>
      </c>
      <c r="N43" s="102">
        <f t="shared" ca="1" si="38"/>
        <v>294725</v>
      </c>
      <c r="O43" s="101">
        <f t="shared" ca="1" si="35"/>
        <v>34.620580288969812</v>
      </c>
      <c r="P43" s="101">
        <f t="shared" ca="1" si="36"/>
        <v>69.249295112781951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851300</v>
      </c>
      <c r="M45" s="115">
        <f ca="1">IFERROR(__xludf.DUMMYFUNCTION("IMPORTRANGE(""https://docs.google.com/spreadsheets/d/1Yj_ptqi66GCucihVvJfMjLAmec39IyEx_6qawtMGysU/edit?usp=sharing"",""สบก!Q78"")"),425600)</f>
        <v>425600</v>
      </c>
      <c r="N45" s="115">
        <f ca="1">IFERROR(__xludf.DUMMYFUNCTION("IMPORTRANGE(""https://docs.google.com/spreadsheets/d/1Yj_ptqi66GCucihVvJfMjLAmec39IyEx_6qawtMGysU/edit?usp=sharing"",""สบก!R78"")"),294725)</f>
        <v>294725</v>
      </c>
      <c r="O45" s="116">
        <f ca="1">IF(L45&gt;0,N45*100/L45,0)</f>
        <v>34.620580288969812</v>
      </c>
      <c r="P45" s="116">
        <f ca="1">IF(M45&gt;0,N45*100/M45,0)</f>
        <v>69.249295112781951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IFERROR(__xludf.DUMMYFUNCTION("IMPORTRANGE(""https://docs.google.com/spreadsheets/d/1Yj_ptqi66GCucihVvJfMjLAmec39IyEx_6qawtMGysU/edit?usp=sharing"",""สบก!M78"")"),851300)</f>
        <v>851300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IFERROR(__xludf.DUMMYFUNCTION("IMPORTRANGE(""https://docs.google.com/spreadsheets/d/1Yj_ptqi66GCucihVvJfMjLAmec39IyEx_6qawtMGysU/edit?usp=sharing"",""สบก!N78"")"),0)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IFERROR(__xludf.DUMMYFUNCTION("IMPORTRANGE(""https://docs.google.com/spreadsheets/d/1Yj_ptqi66GCucihVvJfMjLAmec39IyEx_6qawtMGysU/edit?usp=sharing"",""สบก!O78"")"),0)</f>
        <v>0</v>
      </c>
      <c r="M49" s="125"/>
      <c r="N49" s="115">
        <f ca="1">IFERROR(__xludf.DUMMYFUNCTION("IMPORTRANGE(""https://docs.google.com/spreadsheets/d/1Yj_ptqi66GCucihVvJfMjLAmec39IyEx_6qawtMGysU/edit?usp=sharing"",""สบก!S78"")"),0)</f>
        <v>0</v>
      </c>
      <c r="O49" s="125">
        <f ca="1">IF(L49&gt;0,N49*100/L49,0)</f>
        <v>0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600000</v>
      </c>
      <c r="M53" s="151">
        <f t="shared" ca="1" si="39"/>
        <v>304500</v>
      </c>
      <c r="N53" s="151">
        <f t="shared" ca="1" si="39"/>
        <v>272931</v>
      </c>
      <c r="O53" s="150">
        <f t="shared" ref="O53:O55" ca="1" si="40">IF(L53&gt;0,N53*100/L53,0)</f>
        <v>45.488500000000002</v>
      </c>
      <c r="P53" s="150">
        <f t="shared" ref="P53:P55" ca="1" si="41">IF(M53&gt;0,N53*100/M53,0)</f>
        <v>89.63251231527093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600000</v>
      </c>
      <c r="M55" s="151">
        <f t="shared" ca="1" si="43"/>
        <v>304500</v>
      </c>
      <c r="N55" s="151">
        <f t="shared" ca="1" si="43"/>
        <v>272931</v>
      </c>
      <c r="O55" s="150">
        <f t="shared" ca="1" si="40"/>
        <v>45.488500000000002</v>
      </c>
      <c r="P55" s="150">
        <f t="shared" ca="1" si="41"/>
        <v>89.63251231527093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600000</v>
      </c>
      <c r="M57" s="115">
        <f ca="1">IFERROR(__xludf.DUMMYFUNCTION("IMPORTRANGE(""https://docs.google.com/spreadsheets/d/1Yj_ptqi66GCucihVvJfMjLAmec39IyEx_6qawtMGysU/edit?usp=sharing"",""สบก!Z78"")"),304500)</f>
        <v>304500</v>
      </c>
      <c r="N57" s="115">
        <f ca="1">IFERROR(__xludf.DUMMYFUNCTION("IMPORTRANGE(""https://docs.google.com/spreadsheets/d/1Yj_ptqi66GCucihVvJfMjLAmec39IyEx_6qawtMGysU/edit?usp=sharing"",""สบก!AA78"")"),272931)</f>
        <v>272931</v>
      </c>
      <c r="O57" s="116">
        <f ca="1">IF(L57&gt;0,N57*100/L57,0)</f>
        <v>45.488500000000002</v>
      </c>
      <c r="P57" s="116">
        <f ca="1">IF(M57&gt;0,N57*100/M57,0)</f>
        <v>89.63251231527093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IFERROR(__xludf.DUMMYFUNCTION("IMPORTRANGE(""https://docs.google.com/spreadsheets/d/1Yj_ptqi66GCucihVvJfMjLAmec39IyEx_6qawtMGysU/edit?usp=sharing"",""สบก!V78"")"),600000)</f>
        <v>600000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IFERROR(__xludf.DUMMYFUNCTION("IMPORTRANGE(""https://docs.google.com/spreadsheets/d/1Yj_ptqi66GCucihVvJfMjLAmec39IyEx_6qawtMGysU/edit?usp=sharing"",""สบก!W78"")"),0)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v>0</v>
      </c>
      <c r="M61" s="125"/>
      <c r="N61" s="115">
        <f ca="1">IFERROR(__xludf.DUMMYFUNCTION("IMPORTRANGE(""https://docs.google.com/spreadsheets/d/1Yj_ptqi66GCucihVvJfMjLAmec39IyEx_6qawtMGysU/edit?usp=sharing"",""สบก!AB78"")"),0)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IFERROR(__xludf.DUMMYFUNCTION("IMPORTRANGE(""https://docs.google.com/spreadsheets/d/1SX6NBoVAgQJ6U1MVXOaj8PK2l7WJ3RER9xtqwdhxkhw/edit?usp=sharing"",""สุพรรณบุรี!I9"")"),2)</f>
        <v>2</v>
      </c>
      <c r="J64" s="172">
        <f ca="1">IFERROR(__xludf.DUMMYFUNCTION("IMPORTRANGE(""https://docs.google.com/spreadsheets/d/1SX6NBoVAgQJ6U1MVXOaj8PK2l7WJ3RER9xtqwdhxkhw/edit?usp=sharing"",""สุพรรณบุรี!J9"")"),0)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IFERROR(__xludf.DUMMYFUNCTION("IMPORTRANGE(""https://docs.google.com/spreadsheets/d/1SX6NBoVAgQJ6U1MVXOaj8PK2l7WJ3RER9xtqwdhxkhw/edit?usp=sharing"",""สุพรรณบุรี!I10"")"),70)</f>
        <v>70</v>
      </c>
      <c r="J65" s="172">
        <f ca="1">IFERROR(__xludf.DUMMYFUNCTION("IMPORTRANGE(""https://docs.google.com/spreadsheets/d/1SX6NBoVAgQJ6U1MVXOaj8PK2l7WJ3RER9xtqwdhxkhw/edit?usp=sharing"",""สุพรรณบุรี!J10"")"),0)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1870200</v>
      </c>
      <c r="M66" s="182">
        <f t="shared" ca="1" si="45"/>
        <v>546100</v>
      </c>
      <c r="N66" s="182">
        <f t="shared" ca="1" si="45"/>
        <v>188100</v>
      </c>
      <c r="O66" s="181">
        <f t="shared" ref="O66:O68" ca="1" si="46">IF(L66&gt;0,N66*100/L66,0)</f>
        <v>10.057747834456208</v>
      </c>
      <c r="P66" s="181">
        <f t="shared" ref="P66:P68" ca="1" si="47">IF(M66&gt;0,N66*100/M66,0)</f>
        <v>34.444240981505217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1870200</v>
      </c>
      <c r="M68" s="187">
        <f t="shared" ca="1" si="49"/>
        <v>546100</v>
      </c>
      <c r="N68" s="187">
        <f t="shared" ca="1" si="49"/>
        <v>188100</v>
      </c>
      <c r="O68" s="186">
        <f t="shared" ca="1" si="46"/>
        <v>10.057747834456208</v>
      </c>
      <c r="P68" s="186">
        <f t="shared" ca="1" si="47"/>
        <v>34.444240981505217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947200</v>
      </c>
      <c r="M70" s="199">
        <f ca="1">IFERROR(__xludf.DUMMYFUNCTION("IMPORTRANGE(""https://docs.google.com/spreadsheets/d/1Yj_ptqi66GCucihVvJfMjLAmec39IyEx_6qawtMGysU/edit?usp=sharing"",""สบก!AI78"")"),546100)</f>
        <v>546100</v>
      </c>
      <c r="N70" s="199">
        <f ca="1">IFERROR(__xludf.DUMMYFUNCTION("IMPORTRANGE(""https://docs.google.com/spreadsheets/d/1Yj_ptqi66GCucihVvJfMjLAmec39IyEx_6qawtMGysU/edit?usp=sharing"",""สบก!AJ78"")"),160100)</f>
        <v>160100</v>
      </c>
      <c r="O70" s="198">
        <f ca="1">IF(L70&gt;0,N70*100/L70,0)</f>
        <v>16.902449324324323</v>
      </c>
      <c r="P70" s="198">
        <f ca="1">IF(M70&gt;0,N70*100/M70,0)</f>
        <v>29.316974913019592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IFERROR(__xludf.DUMMYFUNCTION("IMPORTRANGE(""https://docs.google.com/spreadsheets/d/1Yj_ptqi66GCucihVvJfMjLAmec39IyEx_6qawtMGysU/edit?usp=sharing"",""สบก!AE78"")"),317200)</f>
        <v>317200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IFERROR(__xludf.DUMMYFUNCTION("IMPORTRANGE(""https://docs.google.com/spreadsheets/d/1Yj_ptqi66GCucihVvJfMjLAmec39IyEx_6qawtMGysU/edit?usp=sharing"",""สบก!AF78"")"),630000)</f>
        <v>630000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IFERROR(__xludf.DUMMYFUNCTION("IMPORTRANGE(""https://docs.google.com/spreadsheets/d/1Yj_ptqi66GCucihVvJfMjLAmec39IyEx_6qawtMGysU/edit?usp=sharing"",""สบก!AG78"")"),923000)</f>
        <v>923000</v>
      </c>
      <c r="M74" s="125"/>
      <c r="N74" s="115">
        <f ca="1">IFERROR(__xludf.DUMMYFUNCTION("IMPORTRANGE(""https://docs.google.com/spreadsheets/d/1Yj_ptqi66GCucihVvJfMjLAmec39IyEx_6qawtMGysU/edit?usp=sharing"",""สบก!AK78"")"),28000)</f>
        <v>28000</v>
      </c>
      <c r="O74" s="125">
        <f ca="1">IF(L74&gt;0,N74*100/L74,0)</f>
        <v>3.0335861321776814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IFERROR(__xludf.DUMMYFUNCTION("IMPORTRANGE(""https://docs.google.com/spreadsheets/d/1SX6NBoVAgQJ6U1MVXOaj8PK2l7WJ3RER9xtqwdhxkhw/edit?usp=sharing"",""สุพรรณบุรี!J16"")"),0)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IFERROR(__xludf.DUMMYFUNCTION("IMPORTRANGE(""https://docs.google.com/spreadsheets/d/1SX6NBoVAgQJ6U1MVXOaj8PK2l7WJ3RER9xtqwdhxkhw/edit?usp=sharing"",""สุพรรณบุรี!J17"")"),1)</f>
        <v>1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IFERROR(__xludf.DUMMYFUNCTION("IMPORTRANGE(""https://docs.google.com/spreadsheets/d/1SX6NBoVAgQJ6U1MVXOaj8PK2l7WJ3RER9xtqwdhxkhw/edit?usp=sharing"",""สุพรรณบุรี!J18"")"),1)</f>
        <v>1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IFERROR(__xludf.DUMMYFUNCTION("IMPORTRANGE(""https://docs.google.com/spreadsheets/d/1SX6NBoVAgQJ6U1MVXOaj8PK2l7WJ3RER9xtqwdhxkhw/edit?usp=sharing"",""สุพรรณบุรี!J19"")"),1)</f>
        <v>1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IFERROR(__xludf.DUMMYFUNCTION("IMPORTRANGE(""https://docs.google.com/spreadsheets/d/1SX6NBoVAgQJ6U1MVXOaj8PK2l7WJ3RER9xtqwdhxkhw/edit?usp=sharing"",""สุพรรณบุรี!I20"")"),2)</f>
        <v>2</v>
      </c>
      <c r="J80" s="230">
        <f ca="1">IFERROR(__xludf.DUMMYFUNCTION("IMPORTRANGE(""https://docs.google.com/spreadsheets/d/1SX6NBoVAgQJ6U1MVXOaj8PK2l7WJ3RER9xtqwdhxkhw/edit?usp=sharing"",""สุพรรณบุรี!J20"")"),0)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IFERROR(__xludf.DUMMYFUNCTION("IMPORTRANGE(""https://docs.google.com/spreadsheets/d/1SX6NBoVAgQJ6U1MVXOaj8PK2l7WJ3RER9xtqwdhxkhw/edit?usp=sharing"",""สุพรรณบุรี!I21"")"),70)</f>
        <v>70</v>
      </c>
      <c r="J81" s="230">
        <f ca="1">IFERROR(__xludf.DUMMYFUNCTION("IMPORTRANGE(""https://docs.google.com/spreadsheets/d/1SX6NBoVAgQJ6U1MVXOaj8PK2l7WJ3RER9xtqwdhxkhw/edit?usp=sharing"",""สุพรรณบุรี!J21"")"),0)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IFERROR(__xludf.DUMMYFUNCTION("IMPORTRANGE(""https://docs.google.com/spreadsheets/d/1SX6NBoVAgQJ6U1MVXOaj8PK2l7WJ3RER9xtqwdhxkhw/edit?usp=sharing"",""สุพรรณบุรี!I22"")"),0)</f>
        <v>0</v>
      </c>
      <c r="J82" s="218">
        <f ca="1">IFERROR(__xludf.DUMMYFUNCTION("IMPORTRANGE(""https://docs.google.com/spreadsheets/d/1SX6NBoVAgQJ6U1MVXOaj8PK2l7WJ3RER9xtqwdhxkhw/edit?usp=sharing"",""สุพรรณบุรี!J22"")"),0)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IFERROR(__xludf.DUMMYFUNCTION("IMPORTRANGE(""https://docs.google.com/spreadsheets/d/1SX6NBoVAgQJ6U1MVXOaj8PK2l7WJ3RER9xtqwdhxkhw/edit?usp=sharing"",""สุพรรณบุรี!I23"")"),0)</f>
        <v>0</v>
      </c>
      <c r="J83" s="218">
        <f ca="1">IFERROR(__xludf.DUMMYFUNCTION("IMPORTRANGE(""https://docs.google.com/spreadsheets/d/1SX6NBoVAgQJ6U1MVXOaj8PK2l7WJ3RER9xtqwdhxkhw/edit?usp=sharing"",""สุพรรณบุรี!J23"")"),0)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IFERROR(__xludf.DUMMYFUNCTION("IMPORTRANGE(""https://docs.google.com/spreadsheets/d/1SX6NBoVAgQJ6U1MVXOaj8PK2l7WJ3RER9xtqwdhxkhw/edit?usp=sharing"",""สุพรรณบุรี!I24"")"),0)</f>
        <v>0</v>
      </c>
      <c r="J84" s="219">
        <f ca="1">IFERROR(__xludf.DUMMYFUNCTION("IMPORTRANGE(""https://docs.google.com/spreadsheets/d/1SX6NBoVAgQJ6U1MVXOaj8PK2l7WJ3RER9xtqwdhxkhw/edit?usp=sharing"",""สุพรรณบุรี!J24"")"),0)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IFERROR(__xludf.DUMMYFUNCTION("IMPORTRANGE(""https://docs.google.com/spreadsheets/d/1SX6NBoVAgQJ6U1MVXOaj8PK2l7WJ3RER9xtqwdhxkhw/edit?usp=sharing"",""สุพรรณบุรี!I25"")"),0)</f>
        <v>0</v>
      </c>
      <c r="J85" s="219">
        <f ca="1">IFERROR(__xludf.DUMMYFUNCTION("IMPORTRANGE(""https://docs.google.com/spreadsheets/d/1SX6NBoVAgQJ6U1MVXOaj8PK2l7WJ3RER9xtqwdhxkhw/edit?usp=sharing"",""สุพรรณบุรี!J25"")"),0)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IFERROR(__xludf.DUMMYFUNCTION("IMPORTRANGE(""https://docs.google.com/spreadsheets/d/1SX6NBoVAgQJ6U1MVXOaj8PK2l7WJ3RER9xtqwdhxkhw/edit?usp=sharing"",""สุพรรณบุรี!I26"")"),2)</f>
        <v>2</v>
      </c>
      <c r="J86" s="218">
        <f ca="1">IFERROR(__xludf.DUMMYFUNCTION("IMPORTRANGE(""https://docs.google.com/spreadsheets/d/1SX6NBoVAgQJ6U1MVXOaj8PK2l7WJ3RER9xtqwdhxkhw/edit?usp=sharing"",""สุพรรณบุรี!J26"")"),0)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IFERROR(__xludf.DUMMYFUNCTION("IMPORTRANGE(""https://docs.google.com/spreadsheets/d/1SX6NBoVAgQJ6U1MVXOaj8PK2l7WJ3RER9xtqwdhxkhw/edit?usp=sharing"",""สุพรรณบุรี!I27"")"),70)</f>
        <v>70</v>
      </c>
      <c r="J87" s="218">
        <f ca="1">IFERROR(__xludf.DUMMYFUNCTION("IMPORTRANGE(""https://docs.google.com/spreadsheets/d/1SX6NBoVAgQJ6U1MVXOaj8PK2l7WJ3RER9xtqwdhxkhw/edit?usp=sharing"",""สุพรรณบุรี!J27"")"),0)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IFERROR(__xludf.DUMMYFUNCTION("IMPORTRANGE(""https://docs.google.com/spreadsheets/d/1SX6NBoVAgQJ6U1MVXOaj8PK2l7WJ3RER9xtqwdhxkhw/edit?usp=sharing"",""สุพรรณบุรี!I28"")"),0)</f>
        <v>0</v>
      </c>
      <c r="J88" s="218">
        <f ca="1">IFERROR(__xludf.DUMMYFUNCTION("IMPORTRANGE(""https://docs.google.com/spreadsheets/d/1SX6NBoVAgQJ6U1MVXOaj8PK2l7WJ3RER9xtqwdhxkhw/edit?usp=sharing"",""สุพรรณบุรี!J28"")"),0)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IFERROR(__xludf.DUMMYFUNCTION("IMPORTRANGE(""https://docs.google.com/spreadsheets/d/1SX6NBoVAgQJ6U1MVXOaj8PK2l7WJ3RER9xtqwdhxkhw/edit?usp=sharing"",""สุพรรณบุรี!J29"")"),0)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IFERROR(__xludf.DUMMYFUNCTION("IMPORTRANGE(""https://docs.google.com/spreadsheets/d/1SX6NBoVAgQJ6U1MVXOaj8PK2l7WJ3RER9xtqwdhxkhw/edit?usp=sharing"",""สุพรรณบุรี!J30"")"),0)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IFERROR(__xludf.DUMMYFUNCTION("IMPORTRANGE(""https://docs.google.com/spreadsheets/d/1SX6NBoVAgQJ6U1MVXOaj8PK2l7WJ3RER9xtqwdhxkhw/edit?usp=sharing"",""สุพรรณบุรี!I32"")"),0)</f>
        <v>0</v>
      </c>
      <c r="J92" s="172">
        <f ca="1">IFERROR(__xludf.DUMMYFUNCTION("IMPORTRANGE(""https://docs.google.com/spreadsheets/d/1SX6NBoVAgQJ6U1MVXOaj8PK2l7WJ3RER9xtqwdhxkhw/edit?usp=sharing"",""สุพรรณบุรี!J32"")"),0)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IFERROR(__xludf.DUMMYFUNCTION("IMPORTRANGE(""https://docs.google.com/spreadsheets/d/1SX6NBoVAgQJ6U1MVXOaj8PK2l7WJ3RER9xtqwdhxkhw/edit?usp=sharing"",""สุพรรณบุรี!I33"")"),0)</f>
        <v>0</v>
      </c>
      <c r="J93" s="172">
        <f ca="1">IFERROR(__xludf.DUMMYFUNCTION("IMPORTRANGE(""https://docs.google.com/spreadsheets/d/1SX6NBoVAgQJ6U1MVXOaj8PK2l7WJ3RER9xtqwdhxkhw/edit?usp=sharing"",""สุพรรณบุรี!J33"")"),0)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9">
        <f ca="1">IFERROR(__xludf.DUMMYFUNCTION("IMPORTRANGE(""https://docs.google.com/spreadsheets/d/1Yj_ptqi66GCucihVvJfMjLAmec39IyEx_6qawtMGysU/edit?usp=sharing"",""สบก!AR78"")"),0)</f>
        <v>0</v>
      </c>
      <c r="N98" s="199">
        <f ca="1">IFERROR(__xludf.DUMMYFUNCTION("IMPORTRANGE(""https://docs.google.com/spreadsheets/d/1Yj_ptqi66GCucihVvJfMjLAmec39IyEx_6qawtMGysU/edit?usp=sharing"",""สบก!AS78"")"),0)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IFERROR(__xludf.DUMMYFUNCTION("IMPORTRANGE(""https://docs.google.com/spreadsheets/d/1Yj_ptqi66GCucihVvJfMjLAmec39IyEx_6qawtMGysU/edit?usp=sharing"",""สบก!AN78"")"),0)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IFERROR(__xludf.DUMMYFUNCTION("IMPORTRANGE(""https://docs.google.com/spreadsheets/d/1Yj_ptqi66GCucihVvJfMjLAmec39IyEx_6qawtMGysU/edit?usp=sharing"",""สบก!AO78"")"),0)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IFERROR(__xludf.DUMMYFUNCTION("IMPORTRANGE(""https://docs.google.com/spreadsheets/d/1Yj_ptqi66GCucihVvJfMjLAmec39IyEx_6qawtMGysU/edit?usp=sharing"",""สบก!AP78"")"),0)</f>
        <v>0</v>
      </c>
      <c r="M102" s="125"/>
      <c r="N102" s="115">
        <f ca="1">IFERROR(__xludf.DUMMYFUNCTION("IMPORTRANGE(""https://docs.google.com/spreadsheets/d/1Yj_ptqi66GCucihVvJfMjLAmec39IyEx_6qawtMGysU/edit?usp=sharing"",""สบก!AT78"")"),0)</f>
        <v>0</v>
      </c>
      <c r="O102" s="125">
        <f ca="1">IF(L102&gt;0,N102*100/L102,0)</f>
        <v>0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IFERROR(__xludf.DUMMYFUNCTION("IMPORTRANGE(""https://docs.google.com/spreadsheets/d/1SX6NBoVAgQJ6U1MVXOaj8PK2l7WJ3RER9xtqwdhxkhw/edit?usp=sharing"",""สุพรรณบุรี!J39"")"),0)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IFERROR(__xludf.DUMMYFUNCTION("IMPORTRANGE(""https://docs.google.com/spreadsheets/d/1SX6NBoVAgQJ6U1MVXOaj8PK2l7WJ3RER9xtqwdhxkhw/edit?usp=sharing"",""สุพรรณบุรี!J40"")"),0)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IFERROR(__xludf.DUMMYFUNCTION("IMPORTRANGE(""https://docs.google.com/spreadsheets/d/1SX6NBoVAgQJ6U1MVXOaj8PK2l7WJ3RER9xtqwdhxkhw/edit?usp=sharing"",""สุพรรณบุรี!J41"")"),0)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IFERROR(__xludf.DUMMYFUNCTION("IMPORTRANGE(""https://docs.google.com/spreadsheets/d/1SX6NBoVAgQJ6U1MVXOaj8PK2l7WJ3RER9xtqwdhxkhw/edit?usp=sharing"",""สุพรรณบุรี!J42"")"),0)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IFERROR(__xludf.DUMMYFUNCTION("IMPORTRANGE(""https://docs.google.com/spreadsheets/d/1SX6NBoVAgQJ6U1MVXOaj8PK2l7WJ3RER9xtqwdhxkhw/edit?usp=sharing"",""สุพรรณบุรี!I43"")"),0)</f>
        <v>0</v>
      </c>
      <c r="J108" s="218">
        <f ca="1">IFERROR(__xludf.DUMMYFUNCTION("IMPORTRANGE(""https://docs.google.com/spreadsheets/d/1SX6NBoVAgQJ6U1MVXOaj8PK2l7WJ3RER9xtqwdhxkhw/edit?usp=sharing"",""สุพรรณบุรี!J43"")"),0)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IFERROR(__xludf.DUMMYFUNCTION("IMPORTRANGE(""https://docs.google.com/spreadsheets/d/1SX6NBoVAgQJ6U1MVXOaj8PK2l7WJ3RER9xtqwdhxkhw/edit?usp=sharing"",""สุพรรณบุรี!I44"")"),0)</f>
        <v>0</v>
      </c>
      <c r="J109" s="218">
        <f ca="1">IFERROR(__xludf.DUMMYFUNCTION("IMPORTRANGE(""https://docs.google.com/spreadsheets/d/1SX6NBoVAgQJ6U1MVXOaj8PK2l7WJ3RER9xtqwdhxkhw/edit?usp=sharing"",""สุพรรณบุรี!J44"")"),0)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IFERROR(__xludf.DUMMYFUNCTION("IMPORTRANGE(""https://docs.google.com/spreadsheets/d/1SX6NBoVAgQJ6U1MVXOaj8PK2l7WJ3RER9xtqwdhxkhw/edit?usp=sharing"",""สุพรรณบุรี!I45"")"),0)</f>
        <v>0</v>
      </c>
      <c r="J110" s="218">
        <f ca="1">IFERROR(__xludf.DUMMYFUNCTION("IMPORTRANGE(""https://docs.google.com/spreadsheets/d/1SX6NBoVAgQJ6U1MVXOaj8PK2l7WJ3RER9xtqwdhxkhw/edit?usp=sharing"",""สุพรรณบุรี!J45"")"),0)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IFERROR(__xludf.DUMMYFUNCTION("IMPORTRANGE(""https://docs.google.com/spreadsheets/d/1SX6NBoVAgQJ6U1MVXOaj8PK2l7WJ3RER9xtqwdhxkhw/edit?usp=sharing"",""สุพรรณบุรี!I46"")"),0)</f>
        <v>0</v>
      </c>
      <c r="J111" s="218">
        <f ca="1">IFERROR(__xludf.DUMMYFUNCTION("IMPORTRANGE(""https://docs.google.com/spreadsheets/d/1SX6NBoVAgQJ6U1MVXOaj8PK2l7WJ3RER9xtqwdhxkhw/edit?usp=sharing"",""สุพรรณบุรี!J46"")"),0)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IFERROR(__xludf.DUMMYFUNCTION("IMPORTRANGE(""https://docs.google.com/spreadsheets/d/1SX6NBoVAgQJ6U1MVXOaj8PK2l7WJ3RER9xtqwdhxkhw/edit?usp=sharing"",""สุพรรณบุรี!I47"")"),0)</f>
        <v>0</v>
      </c>
      <c r="J112" s="218">
        <f ca="1">IFERROR(__xludf.DUMMYFUNCTION("IMPORTRANGE(""https://docs.google.com/spreadsheets/d/1SX6NBoVAgQJ6U1MVXOaj8PK2l7WJ3RER9xtqwdhxkhw/edit?usp=sharing"",""สุพรรณบุรี!J47"")"),0)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IFERROR(__xludf.DUMMYFUNCTION("IMPORTRANGE(""https://docs.google.com/spreadsheets/d/1SX6NBoVAgQJ6U1MVXOaj8PK2l7WJ3RER9xtqwdhxkhw/edit?usp=sharing"",""สุพรรณบุรี!I48"")"),0)</f>
        <v>0</v>
      </c>
      <c r="J113" s="218">
        <f ca="1">IFERROR(__xludf.DUMMYFUNCTION("IMPORTRANGE(""https://docs.google.com/spreadsheets/d/1SX6NBoVAgQJ6U1MVXOaj8PK2l7WJ3RER9xtqwdhxkhw/edit?usp=sharing"",""สุพรรณบุรี!J48"")"),0)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IFERROR(__xludf.DUMMYFUNCTION("IMPORTRANGE(""https://docs.google.com/spreadsheets/d/1SX6NBoVAgQJ6U1MVXOaj8PK2l7WJ3RER9xtqwdhxkhw/edit?usp=sharing"",""สุพรรณบุรี!J49"")"),0)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IFERROR(__xludf.DUMMYFUNCTION("IMPORTRANGE(""https://docs.google.com/spreadsheets/d/1SX6NBoVAgQJ6U1MVXOaj8PK2l7WJ3RER9xtqwdhxkhw/edit?usp=sharing"",""สุพรรณบุรี!J50"")"),0)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IFERROR(__xludf.DUMMYFUNCTION("IMPORTRANGE(""https://docs.google.com/spreadsheets/d/1SX6NBoVAgQJ6U1MVXOaj8PK2l7WJ3RER9xtqwdhxkhw/edit?usp=sharing"",""สุพรรณบุรี!I52"")"),15)</f>
        <v>15</v>
      </c>
      <c r="J117" s="172">
        <f ca="1">IFERROR(__xludf.DUMMYFUNCTION("IMPORTRANGE(""https://docs.google.com/spreadsheets/d/1SX6NBoVAgQJ6U1MVXOaj8PK2l7WJ3RER9xtqwdhxkhw/edit?usp=sharing"",""สุพรรณบุรี!J52"")"),0)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64890</v>
      </c>
      <c r="M118" s="182">
        <f t="shared" ca="1" si="58"/>
        <v>52890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64890</v>
      </c>
      <c r="M120" s="187">
        <f t="shared" ca="1" si="62"/>
        <v>52890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64890</v>
      </c>
      <c r="M122" s="199">
        <f ca="1">IFERROR(__xludf.DUMMYFUNCTION("IMPORTRANGE(""https://docs.google.com/spreadsheets/d/1Yj_ptqi66GCucihVvJfMjLAmec39IyEx_6qawtMGysU/edit?usp=sharing"",""สบก!BA78"")"),52890)</f>
        <v>52890</v>
      </c>
      <c r="N122" s="199">
        <f ca="1">IFERROR(__xludf.DUMMYFUNCTION("IMPORTRANGE(""https://docs.google.com/spreadsheets/d/1Yj_ptqi66GCucihVvJfMjLAmec39IyEx_6qawtMGysU/edit?usp=sharing"",""สบก!BB78"")"),0)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IFERROR(__xludf.DUMMYFUNCTION("IMPORTRANGE(""https://docs.google.com/spreadsheets/d/1Yj_ptqi66GCucihVvJfMjLAmec39IyEx_6qawtMGysU/edit?usp=sharing"",""สบก!AW78"")"),0)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IFERROR(__xludf.DUMMYFUNCTION("IMPORTRANGE(""https://docs.google.com/spreadsheets/d/1Yj_ptqi66GCucihVvJfMjLAmec39IyEx_6qawtMGysU/edit?usp=sharing"",""สบก!AX78"")"),64890)</f>
        <v>64890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IFERROR(__xludf.DUMMYFUNCTION("IMPORTRANGE(""https://docs.google.com/spreadsheets/d/1Yj_ptqi66GCucihVvJfMjLAmec39IyEx_6qawtMGysU/edit?usp=sharing"",""สบก!AY78"")"),0)</f>
        <v>0</v>
      </c>
      <c r="M126" s="125"/>
      <c r="N126" s="115">
        <f ca="1">IFERROR(__xludf.DUMMYFUNCTION("IMPORTRANGE(""https://docs.google.com/spreadsheets/d/1Yj_ptqi66GCucihVvJfMjLAmec39IyEx_6qawtMGysU/edit?usp=sharing"",""สบก!BC78"")"),0)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IFERROR(__xludf.DUMMYFUNCTION("IMPORTRANGE(""https://docs.google.com/spreadsheets/d/1SX6NBoVAgQJ6U1MVXOaj8PK2l7WJ3RER9xtqwdhxkhw/edit?usp=sharing"",""สุพรรณบุรี!J58"")"),1)</f>
        <v>1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IFERROR(__xludf.DUMMYFUNCTION("IMPORTRANGE(""https://docs.google.com/spreadsheets/d/1SX6NBoVAgQJ6U1MVXOaj8PK2l7WJ3RER9xtqwdhxkhw/edit?usp=sharing"",""สุพรรณบุรี!J59"")"),0)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IFERROR(__xludf.DUMMYFUNCTION("IMPORTRANGE(""https://docs.google.com/spreadsheets/d/1SX6NBoVAgQJ6U1MVXOaj8PK2l7WJ3RER9xtqwdhxkhw/edit?usp=sharing"",""สุพรรณบุรี!J60"")"),0)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IFERROR(__xludf.DUMMYFUNCTION("IMPORTRANGE(""https://docs.google.com/spreadsheets/d/1SX6NBoVAgQJ6U1MVXOaj8PK2l7WJ3RER9xtqwdhxkhw/edit?usp=sharing"",""สุพรรณบุรี!J61"")"),0)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IFERROR(__xludf.DUMMYFUNCTION("IMPORTRANGE(""https://docs.google.com/spreadsheets/d/1SX6NBoVAgQJ6U1MVXOaj8PK2l7WJ3RER9xtqwdhxkhw/edit?usp=sharing"",""สุพรรณบุรี!I62"")"),15)</f>
        <v>15</v>
      </c>
      <c r="J132" s="218">
        <f ca="1">IFERROR(__xludf.DUMMYFUNCTION("IMPORTRANGE(""https://docs.google.com/spreadsheets/d/1SX6NBoVAgQJ6U1MVXOaj8PK2l7WJ3RER9xtqwdhxkhw/edit?usp=sharing"",""สุพรรณบุรี!J62"")"),0)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IFERROR(__xludf.DUMMYFUNCTION("IMPORTRANGE(""https://docs.google.com/spreadsheets/d/1SX6NBoVAgQJ6U1MVXOaj8PK2l7WJ3RER9xtqwdhxkhw/edit?usp=sharing"",""สุพรรณบุรี!I63"")"),15)</f>
        <v>15</v>
      </c>
      <c r="J133" s="218">
        <f ca="1">IFERROR(__xludf.DUMMYFUNCTION("IMPORTRANGE(""https://docs.google.com/spreadsheets/d/1SX6NBoVAgQJ6U1MVXOaj8PK2l7WJ3RER9xtqwdhxkhw/edit?usp=sharing"",""สุพรรณบุรี!J63"")"),0)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IFERROR(__xludf.DUMMYFUNCTION("IMPORTRANGE(""https://docs.google.com/spreadsheets/d/1SX6NBoVAgQJ6U1MVXOaj8PK2l7WJ3RER9xtqwdhxkhw/edit?usp=sharing"",""สุพรรณบุรี!J64"")"),0)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IFERROR(__xludf.DUMMYFUNCTION("IMPORTRANGE(""https://docs.google.com/spreadsheets/d/1SX6NBoVAgQJ6U1MVXOaj8PK2l7WJ3RER9xtqwdhxkhw/edit?usp=sharing"",""สุพรรณบุรี!J65"")"),0)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IFERROR(__xludf.DUMMYFUNCTION("IMPORTRANGE(""https://docs.google.com/spreadsheets/d/1SX6NBoVAgQJ6U1MVXOaj8PK2l7WJ3RER9xtqwdhxkhw/edit?usp=sharing"",""สุพรรณบุรี!I68"")"),0)</f>
        <v>0</v>
      </c>
      <c r="J138" s="291">
        <f ca="1">IFERROR(__xludf.DUMMYFUNCTION("IMPORTRANGE(""https://docs.google.com/spreadsheets/d/1SX6NBoVAgQJ6U1MVXOaj8PK2l7WJ3RER9xtqwdhxkhw/edit?usp=sharing"",""สุพรรณบุรี!J68"")"),0)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30500</v>
      </c>
      <c r="M140" s="182">
        <f t="shared" ca="1" si="64"/>
        <v>17750</v>
      </c>
      <c r="N140" s="182">
        <f t="shared" ca="1" si="64"/>
        <v>8510</v>
      </c>
      <c r="O140" s="181">
        <f t="shared" ref="O140:O142" ca="1" si="65">IF(L140&gt;0,N140*100/L140,0)</f>
        <v>27.901639344262296</v>
      </c>
      <c r="P140" s="181">
        <f t="shared" ref="P140:P142" ca="1" si="66">IF(M140&gt;0,N140*100/M140,0)</f>
        <v>47.943661971830984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30500</v>
      </c>
      <c r="M142" s="187">
        <f t="shared" ca="1" si="68"/>
        <v>17750</v>
      </c>
      <c r="N142" s="187">
        <f t="shared" ca="1" si="68"/>
        <v>8510</v>
      </c>
      <c r="O142" s="186">
        <f t="shared" ca="1" si="65"/>
        <v>27.901639344262296</v>
      </c>
      <c r="P142" s="186">
        <f t="shared" ca="1" si="66"/>
        <v>47.943661971830984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30500</v>
      </c>
      <c r="M144" s="199">
        <f ca="1">IFERROR(__xludf.DUMMYFUNCTION("IMPORTRANGE(""https://docs.google.com/spreadsheets/d/1Yj_ptqi66GCucihVvJfMjLAmec39IyEx_6qawtMGysU/edit?usp=sharing"",""สบก!BJ78"")"),17750)</f>
        <v>17750</v>
      </c>
      <c r="N144" s="199">
        <f ca="1">IFERROR(__xludf.DUMMYFUNCTION("IMPORTRANGE(""https://docs.google.com/spreadsheets/d/1Yj_ptqi66GCucihVvJfMjLAmec39IyEx_6qawtMGysU/edit?usp=sharing"",""สบก!BK78"")"),8510)</f>
        <v>8510</v>
      </c>
      <c r="O144" s="198">
        <f ca="1">IF(L144&gt;0,N144*100/L144,0)</f>
        <v>27.901639344262296</v>
      </c>
      <c r="P144" s="198">
        <f ca="1">IF(M144&gt;0,N144*100/M144,0)</f>
        <v>47.943661971830984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IFERROR(__xludf.DUMMYFUNCTION("IMPORTRANGE(""https://docs.google.com/spreadsheets/d/1Yj_ptqi66GCucihVvJfMjLAmec39IyEx_6qawtMGysU/edit?usp=sharing"",""สบก!BF78"")"),0)</f>
        <v>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IFERROR(__xludf.DUMMYFUNCTION("IMPORTRANGE(""https://docs.google.com/spreadsheets/d/1Yj_ptqi66GCucihVvJfMjLAmec39IyEx_6qawtMGysU/edit?usp=sharing"",""สบก!BG78"")"),30500)</f>
        <v>30500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IFERROR(__xludf.DUMMYFUNCTION("IMPORTRANGE(""https://docs.google.com/spreadsheets/d/1Yj_ptqi66GCucihVvJfMjLAmec39IyEx_6qawtMGysU/edit?usp=sharing"",""สบก!BH78"")"),0)</f>
        <v>0</v>
      </c>
      <c r="M148" s="125"/>
      <c r="N148" s="115">
        <f ca="1">IFERROR(__xludf.DUMMYFUNCTION("IMPORTRANGE(""https://docs.google.com/spreadsheets/d/1Yj_ptqi66GCucihVvJfMjLAmec39IyEx_6qawtMGysU/edit?usp=sharing"",""สบก!BL78"")"),0)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IFERROR(__xludf.DUMMYFUNCTION("IMPORTRANGE(""https://docs.google.com/spreadsheets/d/1SX6NBoVAgQJ6U1MVXOaj8PK2l7WJ3RER9xtqwdhxkhw/edit?usp=sharing"",""สุพรรณบุรี!I74"")"),4)</f>
        <v>4</v>
      </c>
      <c r="J149" s="299">
        <f ca="1">IFERROR(__xludf.DUMMYFUNCTION("IMPORTRANGE(""https://docs.google.com/spreadsheets/d/1SX6NBoVAgQJ6U1MVXOaj8PK2l7WJ3RER9xtqwdhxkhw/edit?usp=sharing"",""สุพรรณบุรี!J74"")"),0)</f>
        <v>0</v>
      </c>
      <c r="K149" s="300">
        <f ca="1">IF(I149&gt;0,J149*100/I149,0)</f>
        <v>0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IFERROR(__xludf.DUMMYFUNCTION("IMPORTRANGE(""https://docs.google.com/spreadsheets/d/1SX6NBoVAgQJ6U1MVXOaj8PK2l7WJ3RER9xtqwdhxkhw/edit?usp=sharing"",""สุพรรณบุรี!J79"")"),0)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IFERROR(__xludf.DUMMYFUNCTION("IMPORTRANGE(""https://docs.google.com/spreadsheets/d/1SX6NBoVAgQJ6U1MVXOaj8PK2l7WJ3RER9xtqwdhxkhw/edit?usp=sharing"",""สุพรรณบุรี!J80"")"),1)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IFERROR(__xludf.DUMMYFUNCTION("IMPORTRANGE(""https://docs.google.com/spreadsheets/d/1SX6NBoVAgQJ6U1MVXOaj8PK2l7WJ3RER9xtqwdhxkhw/edit?usp=sharing"",""สุพรรณบุรี!J81"")"),1)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IFERROR(__xludf.DUMMYFUNCTION("IMPORTRANGE(""https://docs.google.com/spreadsheets/d/1SX6NBoVAgQJ6U1MVXOaj8PK2l7WJ3RER9xtqwdhxkhw/edit?usp=sharing"",""สุพรรณบุรี!J82"")"),0)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IFERROR(__xludf.DUMMYFUNCTION("IMPORTRANGE(""https://docs.google.com/spreadsheets/d/1SX6NBoVAgQJ6U1MVXOaj8PK2l7WJ3RER9xtqwdhxkhw/edit?usp=sharing"",""สุพรรณบุรี!I83"")"),4)</f>
        <v>4</v>
      </c>
      <c r="J158" s="219">
        <f ca="1">IFERROR(__xludf.DUMMYFUNCTION("IMPORTRANGE(""https://docs.google.com/spreadsheets/d/1SX6NBoVAgQJ6U1MVXOaj8PK2l7WJ3RER9xtqwdhxkhw/edit?usp=sharing"",""สุพรรณบุรี!J83"")"),0)</f>
        <v>0</v>
      </c>
      <c r="K158" s="195">
        <f ca="1">IF(I158&gt;0,J158*100/I158,0)</f>
        <v>0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IFERROR(__xludf.DUMMYFUNCTION("IMPORTRANGE(""https://docs.google.com/spreadsheets/d/1SX6NBoVAgQJ6U1MVXOaj8PK2l7WJ3RER9xtqwdhxkhw/edit?usp=sharing"",""สุพรรณบุรี!J84"")"),0)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IFERROR(__xludf.DUMMYFUNCTION("IMPORTRANGE(""https://docs.google.com/spreadsheets/d/1SX6NBoVAgQJ6U1MVXOaj8PK2l7WJ3RER9xtqwdhxkhw/edit?usp=sharing"",""สุพรรณบุรี!J85"")"),0)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IFERROR(__xludf.DUMMYFUNCTION("IMPORTRANGE(""https://docs.google.com/spreadsheets/d/1SX6NBoVAgQJ6U1MVXOaj8PK2l7WJ3RER9xtqwdhxkhw/edit?usp=sharing"",""สุพรรณบุรี!J86"")"),0)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IFERROR(__xludf.DUMMYFUNCTION("IMPORTRANGE(""https://docs.google.com/spreadsheets/d/1SX6NBoVAgQJ6U1MVXOaj8PK2l7WJ3RER9xtqwdhxkhw/edit?usp=sharing"",""สุพรรณบุรี!J87"")"),0)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IFERROR(__xludf.DUMMYFUNCTION("IMPORTRANGE(""https://docs.google.com/spreadsheets/d/1SX6NBoVAgQJ6U1MVXOaj8PK2l7WJ3RER9xtqwdhxkhw/edit?usp=sharing"",""สุพรรณบุรี!J88"")"),0)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IFERROR(__xludf.DUMMYFUNCTION("IMPORTRANGE(""https://docs.google.com/spreadsheets/d/1SX6NBoVAgQJ6U1MVXOaj8PK2l7WJ3RER9xtqwdhxkhw/edit?usp=sharing"",""สุพรรณบุรี!I89"")"),1)</f>
        <v>1</v>
      </c>
      <c r="J164" s="304">
        <f ca="1">IFERROR(__xludf.DUMMYFUNCTION("IMPORTRANGE(""https://docs.google.com/spreadsheets/d/1SX6NBoVAgQJ6U1MVXOaj8PK2l7WJ3RER9xtqwdhxkhw/edit?usp=sharing"",""สุพรรณบุรี!J89"")"),0)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IFERROR(__xludf.DUMMYFUNCTION("IMPORTRANGE(""https://docs.google.com/spreadsheets/d/1SX6NBoVAgQJ6U1MVXOaj8PK2l7WJ3RER9xtqwdhxkhw/edit?usp=sharing"",""สุพรรณบุรี!J94"")"),0)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IFERROR(__xludf.DUMMYFUNCTION("IMPORTRANGE(""https://docs.google.com/spreadsheets/d/1SX6NBoVAgQJ6U1MVXOaj8PK2l7WJ3RER9xtqwdhxkhw/edit?usp=sharing"",""สุพรรณบุรี!J95"")"),1)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IFERROR(__xludf.DUMMYFUNCTION("IMPORTRANGE(""https://docs.google.com/spreadsheets/d/1SX6NBoVAgQJ6U1MVXOaj8PK2l7WJ3RER9xtqwdhxkhw/edit?usp=sharing"",""สุพรรณบุรี!J96"")"),1)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IFERROR(__xludf.DUMMYFUNCTION("IMPORTRANGE(""https://docs.google.com/spreadsheets/d/1SX6NBoVAgQJ6U1MVXOaj8PK2l7WJ3RER9xtqwdhxkhw/edit?usp=sharing"",""สุพรรณบุรี!J97"")"),0)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IFERROR(__xludf.DUMMYFUNCTION("IMPORTRANGE(""https://docs.google.com/spreadsheets/d/1SX6NBoVAgQJ6U1MVXOaj8PK2l7WJ3RER9xtqwdhxkhw/edit?usp=sharing"",""สุพรรณบุรี!I98"")"),1)</f>
        <v>1</v>
      </c>
      <c r="J173" s="219">
        <f ca="1">IFERROR(__xludf.DUMMYFUNCTION("IMPORTRANGE(""https://docs.google.com/spreadsheets/d/1SX6NBoVAgQJ6U1MVXOaj8PK2l7WJ3RER9xtqwdhxkhw/edit?usp=sharing"",""สุพรรณบุรี!J98"")"),0)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IFERROR(__xludf.DUMMYFUNCTION("IMPORTRANGE(""https://docs.google.com/spreadsheets/d/1SX6NBoVAgQJ6U1MVXOaj8PK2l7WJ3RER9xtqwdhxkhw/edit?usp=sharing"",""สุพรรณบุรี!J99"")"),0)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IFERROR(__xludf.DUMMYFUNCTION("IMPORTRANGE(""https://docs.google.com/spreadsheets/d/1SX6NBoVAgQJ6U1MVXOaj8PK2l7WJ3RER9xtqwdhxkhw/edit?usp=sharing"",""สุพรรณบุรี!J100"")"),0)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IFERROR(__xludf.DUMMYFUNCTION("IMPORTRANGE(""https://docs.google.com/spreadsheets/d/1SX6NBoVAgQJ6U1MVXOaj8PK2l7WJ3RER9xtqwdhxkhw/edit?usp=sharing"",""สุพรรณบุรี!I101"")"),0)</f>
        <v>0</v>
      </c>
      <c r="J176" s="304">
        <f ca="1">IFERROR(__xludf.DUMMYFUNCTION("IMPORTRANGE(""https://docs.google.com/spreadsheets/d/1SX6NBoVAgQJ6U1MVXOaj8PK2l7WJ3RER9xtqwdhxkhw/edit?usp=sharing"",""สุพรรณบุรี!J101"")"),0)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IFERROR(__xludf.DUMMYFUNCTION("IMPORTRANGE(""https://docs.google.com/spreadsheets/d/1SX6NBoVAgQJ6U1MVXOaj8PK2l7WJ3RER9xtqwdhxkhw/edit?usp=sharing"",""สุพรรณบุรี!J106"")"),0)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IFERROR(__xludf.DUMMYFUNCTION("IMPORTRANGE(""https://docs.google.com/spreadsheets/d/1SX6NBoVAgQJ6U1MVXOaj8PK2l7WJ3RER9xtqwdhxkhw/edit?usp=sharing"",""สุพรรณบุรี!J107"")"),0)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IFERROR(__xludf.DUMMYFUNCTION("IMPORTRANGE(""https://docs.google.com/spreadsheets/d/1SX6NBoVAgQJ6U1MVXOaj8PK2l7WJ3RER9xtqwdhxkhw/edit?usp=sharing"",""สุพรรณบุรี!J108"")"),0)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IFERROR(__xludf.DUMMYFUNCTION("IMPORTRANGE(""https://docs.google.com/spreadsheets/d/1SX6NBoVAgQJ6U1MVXOaj8PK2l7WJ3RER9xtqwdhxkhw/edit?usp=sharing"",""สุพรรณบุรี!J109"")"),0)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IFERROR(__xludf.DUMMYFUNCTION("IMPORTRANGE(""https://docs.google.com/spreadsheets/d/1SX6NBoVAgQJ6U1MVXOaj8PK2l7WJ3RER9xtqwdhxkhw/edit?usp=sharing"",""สุพรรณบุรี!I110"")"),0)</f>
        <v>0</v>
      </c>
      <c r="J185" s="218">
        <f ca="1">IFERROR(__xludf.DUMMYFUNCTION("IMPORTRANGE(""https://docs.google.com/spreadsheets/d/1SX6NBoVAgQJ6U1MVXOaj8PK2l7WJ3RER9xtqwdhxkhw/edit?usp=sharing"",""สุพรรณบุรี!J110"")"),0)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IFERROR(__xludf.DUMMYFUNCTION("IMPORTRANGE(""https://docs.google.com/spreadsheets/d/1SX6NBoVAgQJ6U1MVXOaj8PK2l7WJ3RER9xtqwdhxkhw/edit?usp=sharing"",""สุพรรณบุรี!I111"")"),0)</f>
        <v>0</v>
      </c>
      <c r="J186" s="218">
        <f ca="1">IFERROR(__xludf.DUMMYFUNCTION("IMPORTRANGE(""https://docs.google.com/spreadsheets/d/1SX6NBoVAgQJ6U1MVXOaj8PK2l7WJ3RER9xtqwdhxkhw/edit?usp=sharing"",""สุพรรณบุรี!J111"")"),0)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IFERROR(__xludf.DUMMYFUNCTION("IMPORTRANGE(""https://docs.google.com/spreadsheets/d/1SX6NBoVAgQJ6U1MVXOaj8PK2l7WJ3RER9xtqwdhxkhw/edit?usp=sharing"",""สุพรรณบุรี!J112"")"),0)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IFERROR(__xludf.DUMMYFUNCTION("IMPORTRANGE(""https://docs.google.com/spreadsheets/d/1SX6NBoVAgQJ6U1MVXOaj8PK2l7WJ3RER9xtqwdhxkhw/edit?usp=sharing"",""สุพรรณบุรี!J113"")"),0)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IFERROR(__xludf.DUMMYFUNCTION("IMPORTRANGE(""https://docs.google.com/spreadsheets/d/1SX6NBoVAgQJ6U1MVXOaj8PK2l7WJ3RER9xtqwdhxkhw/edit?usp=sharing"",""สุพรรณบุรี!I114"")"),20000)</f>
        <v>20000</v>
      </c>
      <c r="J189" s="304">
        <f ca="1">IFERROR(__xludf.DUMMYFUNCTION("IMPORTRANGE(""https://docs.google.com/spreadsheets/d/1SX6NBoVAgQJ6U1MVXOaj8PK2l7WJ3RER9xtqwdhxkhw/edit?usp=sharing"",""สุพรรณบุรี!J114"")"),0)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IFERROR(__xludf.DUMMYFUNCTION("IMPORTRANGE(""https://docs.google.com/spreadsheets/d/1SX6NBoVAgQJ6U1MVXOaj8PK2l7WJ3RER9xtqwdhxkhw/edit?usp=sharing"",""สุพรรณบุรี!J119"")"),1)</f>
        <v>1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IFERROR(__xludf.DUMMYFUNCTION("IMPORTRANGE(""https://docs.google.com/spreadsheets/d/1SX6NBoVAgQJ6U1MVXOaj8PK2l7WJ3RER9xtqwdhxkhw/edit?usp=sharing"",""สุพรรณบุรี!J120"")"),0)</f>
        <v>0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IFERROR(__xludf.DUMMYFUNCTION("IMPORTRANGE(""https://docs.google.com/spreadsheets/d/1SX6NBoVAgQJ6U1MVXOaj8PK2l7WJ3RER9xtqwdhxkhw/edit?usp=sharing"",""สุพรรณบุรี!J121"")"),0)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IFERROR(__xludf.DUMMYFUNCTION("IMPORTRANGE(""https://docs.google.com/spreadsheets/d/1SX6NBoVAgQJ6U1MVXOaj8PK2l7WJ3RER9xtqwdhxkhw/edit?usp=sharing"",""สุพรรณบุรี!J122"")"),0)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IFERROR(__xludf.DUMMYFUNCTION("IMPORTRANGE(""https://docs.google.com/spreadsheets/d/1SX6NBoVAgQJ6U1MVXOaj8PK2l7WJ3RER9xtqwdhxkhw/edit?usp=sharing"",""สุพรรณบุรี!I124"")"),20000)</f>
        <v>20000</v>
      </c>
      <c r="J199" s="219">
        <f ca="1">IFERROR(__xludf.DUMMYFUNCTION("IMPORTRANGE(""https://docs.google.com/spreadsheets/d/1SX6NBoVAgQJ6U1MVXOaj8PK2l7WJ3RER9xtqwdhxkhw/edit?usp=sharing"",""สุพรรณบุรี!J124"")"),0)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IFERROR(__xludf.DUMMYFUNCTION("IMPORTRANGE(""https://docs.google.com/spreadsheets/d/1SX6NBoVAgQJ6U1MVXOaj8PK2l7WJ3RER9xtqwdhxkhw/edit?usp=sharing"",""สุพรรณบุรี!I125"")"),20000)</f>
        <v>20000</v>
      </c>
      <c r="J200" s="219">
        <f ca="1">IFERROR(__xludf.DUMMYFUNCTION("IMPORTRANGE(""https://docs.google.com/spreadsheets/d/1SX6NBoVAgQJ6U1MVXOaj8PK2l7WJ3RER9xtqwdhxkhw/edit?usp=sharing"",""สุพรรณบุรี!J125"")"),0)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IFERROR(__xludf.DUMMYFUNCTION("IMPORTRANGE(""https://docs.google.com/spreadsheets/d/1SX6NBoVAgQJ6U1MVXOaj8PK2l7WJ3RER9xtqwdhxkhw/edit?usp=sharing"",""สุพรรณบุรี!I126"")"),0)</f>
        <v>0</v>
      </c>
      <c r="J201" s="219">
        <f ca="1">IFERROR(__xludf.DUMMYFUNCTION("IMPORTRANGE(""https://docs.google.com/spreadsheets/d/1SX6NBoVAgQJ6U1MVXOaj8PK2l7WJ3RER9xtqwdhxkhw/edit?usp=sharing"",""สุพรรณบุรี!J126"")"),0)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IFERROR(__xludf.DUMMYFUNCTION("IMPORTRANGE(""https://docs.google.com/spreadsheets/d/1SX6NBoVAgQJ6U1MVXOaj8PK2l7WJ3RER9xtqwdhxkhw/edit?usp=sharing"",""สุพรรณบุรี!J127"")"),0)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IFERROR(__xludf.DUMMYFUNCTION("IMPORTRANGE(""https://docs.google.com/spreadsheets/d/1SX6NBoVAgQJ6U1MVXOaj8PK2l7WJ3RER9xtqwdhxkhw/edit?usp=sharing"",""สุพรรณบุรี!J128"")"),0)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IFERROR(__xludf.DUMMYFUNCTION("IMPORTRANGE(""https://docs.google.com/spreadsheets/d/1SX6NBoVAgQJ6U1MVXOaj8PK2l7WJ3RER9xtqwdhxkhw/edit?usp=sharing"",""สุพรรณบุรี!I129"")"),0)</f>
        <v>0</v>
      </c>
      <c r="J204" s="304">
        <f ca="1">IFERROR(__xludf.DUMMYFUNCTION("IMPORTRANGE(""https://docs.google.com/spreadsheets/d/1SX6NBoVAgQJ6U1MVXOaj8PK2l7WJ3RER9xtqwdhxkhw/edit?usp=sharing"",""สุพรรณบุรี!J129"")"),0)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IFERROR(__xludf.DUMMYFUNCTION("IMPORTRANGE(""https://docs.google.com/spreadsheets/d/1SX6NBoVAgQJ6U1MVXOaj8PK2l7WJ3RER9xtqwdhxkhw/edit?usp=sharing"",""สุพรรณบุรี!J134"")"),0)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IFERROR(__xludf.DUMMYFUNCTION("IMPORTRANGE(""https://docs.google.com/spreadsheets/d/1SX6NBoVAgQJ6U1MVXOaj8PK2l7WJ3RER9xtqwdhxkhw/edit?usp=sharing"",""สุพรรณบุรี!J135"")"),0)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IFERROR(__xludf.DUMMYFUNCTION("IMPORTRANGE(""https://docs.google.com/spreadsheets/d/1SX6NBoVAgQJ6U1MVXOaj8PK2l7WJ3RER9xtqwdhxkhw/edit?usp=sharing"",""สุพรรณบุรี!J136"")"),0)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IFERROR(__xludf.DUMMYFUNCTION("IMPORTRANGE(""https://docs.google.com/spreadsheets/d/1SX6NBoVAgQJ6U1MVXOaj8PK2l7WJ3RER9xtqwdhxkhw/edit?usp=sharing"",""สุพรรณบุรี!J137"")"),0)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IFERROR(__xludf.DUMMYFUNCTION("IMPORTRANGE(""https://docs.google.com/spreadsheets/d/1SX6NBoVAgQJ6U1MVXOaj8PK2l7WJ3RER9xtqwdhxkhw/edit?usp=sharing"",""สุพรรณบุรี!I138"")"),0)</f>
        <v>0</v>
      </c>
      <c r="J213" s="218">
        <f ca="1">IFERROR(__xludf.DUMMYFUNCTION("IMPORTRANGE(""https://docs.google.com/spreadsheets/d/1SX6NBoVAgQJ6U1MVXOaj8PK2l7WJ3RER9xtqwdhxkhw/edit?usp=sharing"",""สุพรรณบุรี!J138"")"),0)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IFERROR(__xludf.DUMMYFUNCTION("IMPORTRANGE(""https://docs.google.com/spreadsheets/d/1SX6NBoVAgQJ6U1MVXOaj8PK2l7WJ3RER9xtqwdhxkhw/edit?usp=sharing"",""สุพรรณบุรี!I140"")"),0)</f>
        <v>0</v>
      </c>
      <c r="J215" s="218">
        <f ca="1">IFERROR(__xludf.DUMMYFUNCTION("IMPORTRANGE(""https://docs.google.com/spreadsheets/d/1SX6NBoVAgQJ6U1MVXOaj8PK2l7WJ3RER9xtqwdhxkhw/edit?usp=sharing"",""สุพรรณบุรี!J140"")"),0)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IFERROR(__xludf.DUMMYFUNCTION("IMPORTRANGE(""https://docs.google.com/spreadsheets/d/1SX6NBoVAgQJ6U1MVXOaj8PK2l7WJ3RER9xtqwdhxkhw/edit?usp=sharing"",""สุพรรณบุรี!I141"")"),0)</f>
        <v>0</v>
      </c>
      <c r="J216" s="218">
        <f ca="1">IFERROR(__xludf.DUMMYFUNCTION("IMPORTRANGE(""https://docs.google.com/spreadsheets/d/1SX6NBoVAgQJ6U1MVXOaj8PK2l7WJ3RER9xtqwdhxkhw/edit?usp=sharing"",""สุพรรณบุรี!J141"")"),0)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IFERROR(__xludf.DUMMYFUNCTION("IMPORTRANGE(""https://docs.google.com/spreadsheets/d/1SX6NBoVAgQJ6U1MVXOaj8PK2l7WJ3RER9xtqwdhxkhw/edit?usp=sharing"",""สุพรรณบุรี!J142"")"),0)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IFERROR(__xludf.DUMMYFUNCTION("IMPORTRANGE(""https://docs.google.com/spreadsheets/d/1SX6NBoVAgQJ6U1MVXOaj8PK2l7WJ3RER9xtqwdhxkhw/edit?usp=sharing"",""สุพรรณบุรี!J143"")"),0)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IFERROR(__xludf.DUMMYFUNCTION("IMPORTRANGE(""https://docs.google.com/spreadsheets/d/1SX6NBoVAgQJ6U1MVXOaj8PK2l7WJ3RER9xtqwdhxkhw/edit?usp=sharing"",""สุพรรณบุรี!I144"")"),15)</f>
        <v>15</v>
      </c>
      <c r="J219" s="291">
        <f ca="1">IFERROR(__xludf.DUMMYFUNCTION("IMPORTRANGE(""https://docs.google.com/spreadsheets/d/1SX6NBoVAgQJ6U1MVXOaj8PK2l7WJ3RER9xtqwdhxkhw/edit?usp=sharing"",""สุพรรณบุรี!J144"")"),15)</f>
        <v>15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21125</v>
      </c>
      <c r="M220" s="182">
        <f t="shared" ca="1" si="72"/>
        <v>21125</v>
      </c>
      <c r="N220" s="182">
        <f t="shared" ca="1" si="72"/>
        <v>21125</v>
      </c>
      <c r="O220" s="181">
        <f t="shared" ref="O220:O222" ca="1" si="73">IF(L220&gt;0,N220*100/L220,0)</f>
        <v>100</v>
      </c>
      <c r="P220" s="181">
        <f t="shared" ref="P220:P222" ca="1" si="74">IF(M220&gt;0,N220*100/M220,0)</f>
        <v>100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21125</v>
      </c>
      <c r="M222" s="187">
        <f t="shared" ca="1" si="76"/>
        <v>21125</v>
      </c>
      <c r="N222" s="187">
        <f t="shared" ca="1" si="76"/>
        <v>21125</v>
      </c>
      <c r="O222" s="186">
        <f t="shared" ca="1" si="73"/>
        <v>100</v>
      </c>
      <c r="P222" s="186">
        <f t="shared" ca="1" si="74"/>
        <v>100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21125</v>
      </c>
      <c r="M224" s="199">
        <f ca="1">IFERROR(__xludf.DUMMYFUNCTION("IMPORTRANGE(""https://docs.google.com/spreadsheets/d/1Yj_ptqi66GCucihVvJfMjLAmec39IyEx_6qawtMGysU/edit?usp=sharing"",""สบก!BS78"")"),21125)</f>
        <v>21125</v>
      </c>
      <c r="N224" s="199">
        <f ca="1">IFERROR(__xludf.DUMMYFUNCTION("IMPORTRANGE(""https://docs.google.com/spreadsheets/d/1Yj_ptqi66GCucihVvJfMjLAmec39IyEx_6qawtMGysU/edit?usp=sharing"",""สบก!BT78"")"),21125)</f>
        <v>21125</v>
      </c>
      <c r="O224" s="198">
        <f ca="1">IF(L224&gt;0,N224*100/L224,0)</f>
        <v>100</v>
      </c>
      <c r="P224" s="198">
        <f ca="1">IF(M224&gt;0,N224*100/M224,0)</f>
        <v>100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IFERROR(__xludf.DUMMYFUNCTION("IMPORTRANGE(""https://docs.google.com/spreadsheets/d/1Yj_ptqi66GCucihVvJfMjLAmec39IyEx_6qawtMGysU/edit?usp=sharing"",""สบก!BO78"")"),0)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IFERROR(__xludf.DUMMYFUNCTION("IMPORTRANGE(""https://docs.google.com/spreadsheets/d/1Yj_ptqi66GCucihVvJfMjLAmec39IyEx_6qawtMGysU/edit?usp=sharing"",""สบก!BP78"")"),21125)</f>
        <v>21125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IFERROR(__xludf.DUMMYFUNCTION("IMPORTRANGE(""https://docs.google.com/spreadsheets/d/1Yj_ptqi66GCucihVvJfMjLAmec39IyEx_6qawtMGysU/edit?usp=sharing"",""สบก!BQ78"")"),0)</f>
        <v>0</v>
      </c>
      <c r="M228" s="125"/>
      <c r="N228" s="115">
        <f ca="1">IFERROR(__xludf.DUMMYFUNCTION("IMPORTRANGE(""https://docs.google.com/spreadsheets/d/1Yj_ptqi66GCucihVvJfMjLAmec39IyEx_6qawtMGysU/edit?usp=sharing"",""สบก!BU78"")"),0)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IFERROR(__xludf.DUMMYFUNCTION("IMPORTRANGE(""https://docs.google.com/spreadsheets/d/1SX6NBoVAgQJ6U1MVXOaj8PK2l7WJ3RER9xtqwdhxkhw/edit?usp=sharing"",""สุพรรณบุรี!I149"")"),15)</f>
        <v>15</v>
      </c>
      <c r="J229" s="291">
        <f ca="1">IFERROR(__xludf.DUMMYFUNCTION("IMPORTRANGE(""https://docs.google.com/spreadsheets/d/1SX6NBoVAgQJ6U1MVXOaj8PK2l7WJ3RER9xtqwdhxkhw/edit?usp=sharing"",""สุพรรณบุรี!J149"")"),15)</f>
        <v>15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IFERROR(__xludf.DUMMYFUNCTION("IMPORTRANGE(""https://docs.google.com/spreadsheets/d/1SX6NBoVAgQJ6U1MVXOaj8PK2l7WJ3RER9xtqwdhxkhw/edit?usp=sharing"",""สุพรรณบุรี!J151"")"),0)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IFERROR(__xludf.DUMMYFUNCTION("IMPORTRANGE(""https://docs.google.com/spreadsheets/d/1SX6NBoVAgQJ6U1MVXOaj8PK2l7WJ3RER9xtqwdhxkhw/edit?usp=sharing"",""สุพรรณบุรี!J152"")"),1)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IFERROR(__xludf.DUMMYFUNCTION("IMPORTRANGE(""https://docs.google.com/spreadsheets/d/1SX6NBoVAgQJ6U1MVXOaj8PK2l7WJ3RER9xtqwdhxkhw/edit?usp=sharing"",""สุพรรณบุรี!J153"")"),1)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IFERROR(__xludf.DUMMYFUNCTION("IMPORTRANGE(""https://docs.google.com/spreadsheets/d/1SX6NBoVAgQJ6U1MVXOaj8PK2l7WJ3RER9xtqwdhxkhw/edit?usp=sharing"",""สุพรรณบุรี!J154"")"),1)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IFERROR(__xludf.DUMMYFUNCTION("IMPORTRANGE(""https://docs.google.com/spreadsheets/d/1SX6NBoVAgQJ6U1MVXOaj8PK2l7WJ3RER9xtqwdhxkhw/edit?usp=sharing"",""สุพรรณบุรี!I155"")"),15)</f>
        <v>15</v>
      </c>
      <c r="J235" s="219">
        <f ca="1">IFERROR(__xludf.DUMMYFUNCTION("IMPORTRANGE(""https://docs.google.com/spreadsheets/d/1SX6NBoVAgQJ6U1MVXOaj8PK2l7WJ3RER9xtqwdhxkhw/edit?usp=sharing"",""สุพรรณบุรี!J155"")"),15)</f>
        <v>15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IFERROR(__xludf.DUMMYFUNCTION("IMPORTRANGE(""https://docs.google.com/spreadsheets/d/1SX6NBoVAgQJ6U1MVXOaj8PK2l7WJ3RER9xtqwdhxkhw/edit?usp=sharing"",""สุพรรณบุรี!J156"")"),0)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IFERROR(__xludf.DUMMYFUNCTION("IMPORTRANGE(""https://docs.google.com/spreadsheets/d/1SX6NBoVAgQJ6U1MVXOaj8PK2l7WJ3RER9xtqwdhxkhw/edit?usp=sharing"",""สุพรรณบุรี!J157"")"),0)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IFERROR(__xludf.DUMMYFUNCTION("IMPORTRANGE(""https://docs.google.com/spreadsheets/d/1SX6NBoVAgQJ6U1MVXOaj8PK2l7WJ3RER9xtqwdhxkhw/edit?usp=sharing"",""สุพรรณบุรี!I158"")"),0)</f>
        <v>0</v>
      </c>
      <c r="J238" s="291">
        <f ca="1">IFERROR(__xludf.DUMMYFUNCTION("IMPORTRANGE(""https://docs.google.com/spreadsheets/d/1SX6NBoVAgQJ6U1MVXOaj8PK2l7WJ3RER9xtqwdhxkhw/edit?usp=sharing"",""สุพรรณบุรี!J158"")"),0)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IFERROR(__xludf.DUMMYFUNCTION("IMPORTRANGE(""https://docs.google.com/spreadsheets/d/1SX6NBoVAgQJ6U1MVXOaj8PK2l7WJ3RER9xtqwdhxkhw/edit?usp=sharing"",""สุพรรณบุรี!J159"")"),"")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IFERROR(__xludf.DUMMYFUNCTION("IMPORTRANGE(""https://docs.google.com/spreadsheets/d/1SX6NBoVAgQJ6U1MVXOaj8PK2l7WJ3RER9xtqwdhxkhw/edit?usp=sharing"",""สุพรรณบุรี!J161"")"),0)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IFERROR(__xludf.DUMMYFUNCTION("IMPORTRANGE(""https://docs.google.com/spreadsheets/d/1SX6NBoVAgQJ6U1MVXOaj8PK2l7WJ3RER9xtqwdhxkhw/edit?usp=sharing"",""สุพรรณบุรี!J162"")"),0)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IFERROR(__xludf.DUMMYFUNCTION("IMPORTRANGE(""https://docs.google.com/spreadsheets/d/1SX6NBoVAgQJ6U1MVXOaj8PK2l7WJ3RER9xtqwdhxkhw/edit?usp=sharing"",""สุพรรณบุรี!J163"")"),0)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IFERROR(__xludf.DUMMYFUNCTION("IMPORTRANGE(""https://docs.google.com/spreadsheets/d/1SX6NBoVAgQJ6U1MVXOaj8PK2l7WJ3RER9xtqwdhxkhw/edit?usp=sharing"",""สุพรรณบุรี!I164"")"),0)</f>
        <v>0</v>
      </c>
      <c r="J244" s="218">
        <f ca="1">IFERROR(__xludf.DUMMYFUNCTION("IMPORTRANGE(""https://docs.google.com/spreadsheets/d/1SX6NBoVAgQJ6U1MVXOaj8PK2l7WJ3RER9xtqwdhxkhw/edit?usp=sharing"",""สุพรรณบุรี!J164"")"),0)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IFERROR(__xludf.DUMMYFUNCTION("IMPORTRANGE(""https://docs.google.com/spreadsheets/d/1SX6NBoVAgQJ6U1MVXOaj8PK2l7WJ3RER9xtqwdhxkhw/edit?usp=sharing"",""สุพรรณบุรี!J165"")"),0)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IFERROR(__xludf.DUMMYFUNCTION("IMPORTRANGE(""https://docs.google.com/spreadsheets/d/1SX6NBoVAgQJ6U1MVXOaj8PK2l7WJ3RER9xtqwdhxkhw/edit?usp=sharing"",""สุพรรณบุรี!J166"")"),0)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IFERROR(__xludf.DUMMYFUNCTION("IMPORTRANGE(""https://docs.google.com/spreadsheets/d/1SX6NBoVAgQJ6U1MVXOaj8PK2l7WJ3RER9xtqwdhxkhw/edit?usp=sharing"",""สุพรรณบุรี!I169"")"),20)</f>
        <v>20</v>
      </c>
      <c r="J249" s="335">
        <f ca="1">IFERROR(__xludf.DUMMYFUNCTION("IMPORTRANGE(""https://docs.google.com/spreadsheets/d/1SX6NBoVAgQJ6U1MVXOaj8PK2l7WJ3RER9xtqwdhxkhw/edit?usp=sharing"",""สุพรรณบุรี!J169"")"),0)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71400</v>
      </c>
      <c r="M250" s="182">
        <f t="shared" ca="1" si="77"/>
        <v>37000</v>
      </c>
      <c r="N250" s="182">
        <f t="shared" ca="1" si="77"/>
        <v>600</v>
      </c>
      <c r="O250" s="181">
        <f t="shared" ref="O250:O252" ca="1" si="78">IF(L250&gt;0,N250*100/L250,0)</f>
        <v>0.84033613445378152</v>
      </c>
      <c r="P250" s="181">
        <f t="shared" ref="P250:P252" ca="1" si="79">IF(M250&gt;0,N250*100/M250,0)</f>
        <v>1.6216216216216217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71400</v>
      </c>
      <c r="M252" s="187">
        <f t="shared" ca="1" si="81"/>
        <v>37000</v>
      </c>
      <c r="N252" s="187">
        <f t="shared" ca="1" si="81"/>
        <v>600</v>
      </c>
      <c r="O252" s="186">
        <f t="shared" ca="1" si="78"/>
        <v>0.84033613445378152</v>
      </c>
      <c r="P252" s="186">
        <f t="shared" ca="1" si="79"/>
        <v>1.6216216216216217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71400</v>
      </c>
      <c r="M254" s="199">
        <f ca="1">IFERROR(__xludf.DUMMYFUNCTION("IMPORTRANGE(""https://docs.google.com/spreadsheets/d/1Yj_ptqi66GCucihVvJfMjLAmec39IyEx_6qawtMGysU/edit?usp=sharing"",""สบก!CB78"")"),37000)</f>
        <v>37000</v>
      </c>
      <c r="N254" s="199">
        <f ca="1">IFERROR(__xludf.DUMMYFUNCTION("IMPORTRANGE(""https://docs.google.com/spreadsheets/d/1Yj_ptqi66GCucihVvJfMjLAmec39IyEx_6qawtMGysU/edit?usp=sharing"",""สบก!CC78"")"),600)</f>
        <v>600</v>
      </c>
      <c r="O254" s="198">
        <f ca="1">IF(L254&gt;0,N254*100/L254,0)</f>
        <v>0.84033613445378152</v>
      </c>
      <c r="P254" s="198">
        <f ca="1">IF(M254&gt;0,N254*100/M254,0)</f>
        <v>1.6216216216216217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IFERROR(__xludf.DUMMYFUNCTION("IMPORTRANGE(""https://docs.google.com/spreadsheets/d/1Yj_ptqi66GCucihVvJfMjLAmec39IyEx_6qawtMGysU/edit?usp=sharing"",""สบก!BX78"")"),0)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IFERROR(__xludf.DUMMYFUNCTION("IMPORTRANGE(""https://docs.google.com/spreadsheets/d/1Yj_ptqi66GCucihVvJfMjLAmec39IyEx_6qawtMGysU/edit?usp=sharing"",""สบก!BY78"")"),71400)</f>
        <v>71400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IFERROR(__xludf.DUMMYFUNCTION("IMPORTRANGE(""https://docs.google.com/spreadsheets/d/1Yj_ptqi66GCucihVvJfMjLAmec39IyEx_6qawtMGysU/edit?usp=sharing"",""สบก!BZ78"")"),0)</f>
        <v>0</v>
      </c>
      <c r="M258" s="125"/>
      <c r="N258" s="115">
        <f ca="1">IFERROR(__xludf.DUMMYFUNCTION("IMPORTRANGE(""https://docs.google.com/spreadsheets/d/1Yj_ptqi66GCucihVvJfMjLAmec39IyEx_6qawtMGysU/edit?usp=sharing"",""สบก!CD78"")"),0)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IFERROR(__xludf.DUMMYFUNCTION("IMPORTRANGE(""https://docs.google.com/spreadsheets/d/1SX6NBoVAgQJ6U1MVXOaj8PK2l7WJ3RER9xtqwdhxkhw/edit?usp=sharing"",""สุพรรณบุรี!J175"")"),1)</f>
        <v>1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IFERROR(__xludf.DUMMYFUNCTION("IMPORTRANGE(""https://docs.google.com/spreadsheets/d/1SX6NBoVAgQJ6U1MVXOaj8PK2l7WJ3RER9xtqwdhxkhw/edit?usp=sharing"",""สุพรรณบุรี!J176"")"),0)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IFERROR(__xludf.DUMMYFUNCTION("IMPORTRANGE(""https://docs.google.com/spreadsheets/d/1SX6NBoVAgQJ6U1MVXOaj8PK2l7WJ3RER9xtqwdhxkhw/edit?usp=sharing"",""สุพรรณบุรี!J177"")"),0)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IFERROR(__xludf.DUMMYFUNCTION("IMPORTRANGE(""https://docs.google.com/spreadsheets/d/1SX6NBoVAgQJ6U1MVXOaj8PK2l7WJ3RER9xtqwdhxkhw/edit?usp=sharing"",""สุพรรณบุรี!J178"")"),0)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IFERROR(__xludf.DUMMYFUNCTION("IMPORTRANGE(""https://docs.google.com/spreadsheets/d/1SX6NBoVAgQJ6U1MVXOaj8PK2l7WJ3RER9xtqwdhxkhw/edit?usp=sharing"",""สุพรรณบุรี!I179"")"),1)</f>
        <v>1</v>
      </c>
      <c r="J264" s="219">
        <f ca="1">IFERROR(__xludf.DUMMYFUNCTION("IMPORTRANGE(""https://docs.google.com/spreadsheets/d/1SX6NBoVAgQJ6U1MVXOaj8PK2l7WJ3RER9xtqwdhxkhw/edit?usp=sharing"",""สุพรรณบุรี!J179"")"),0)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IFERROR(__xludf.DUMMYFUNCTION("IMPORTRANGE(""https://docs.google.com/spreadsheets/d/1SX6NBoVAgQJ6U1MVXOaj8PK2l7WJ3RER9xtqwdhxkhw/edit?usp=sharing"",""สุพรรณบุรี!I180"")"),20)</f>
        <v>20</v>
      </c>
      <c r="J265" s="219">
        <f ca="1">IFERROR(__xludf.DUMMYFUNCTION("IMPORTRANGE(""https://docs.google.com/spreadsheets/d/1SX6NBoVAgQJ6U1MVXOaj8PK2l7WJ3RER9xtqwdhxkhw/edit?usp=sharing"",""สุพรรณบุรี!J180"")"),0)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IFERROR(__xludf.DUMMYFUNCTION("IMPORTRANGE(""https://docs.google.com/spreadsheets/d/1SX6NBoVAgQJ6U1MVXOaj8PK2l7WJ3RER9xtqwdhxkhw/edit?usp=sharing"",""สุพรรณบุรี!I181"")"),20)</f>
        <v>20</v>
      </c>
      <c r="J266" s="219">
        <f ca="1">IFERROR(__xludf.DUMMYFUNCTION("IMPORTRANGE(""https://docs.google.com/spreadsheets/d/1SX6NBoVAgQJ6U1MVXOaj8PK2l7WJ3RER9xtqwdhxkhw/edit?usp=sharing"",""สุพรรณบุรี!J181"")"),0)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IFERROR(__xludf.DUMMYFUNCTION("IMPORTRANGE(""https://docs.google.com/spreadsheets/d/1SX6NBoVAgQJ6U1MVXOaj8PK2l7WJ3RER9xtqwdhxkhw/edit?usp=sharing"",""สุพรรณบุรี!I182"")"),1)</f>
        <v>1</v>
      </c>
      <c r="J267" s="219">
        <f ca="1">IFERROR(__xludf.DUMMYFUNCTION("IMPORTRANGE(""https://docs.google.com/spreadsheets/d/1SX6NBoVAgQJ6U1MVXOaj8PK2l7WJ3RER9xtqwdhxkhw/edit?usp=sharing"",""สุพรรณบุรี!J182"")"),0)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IFERROR(__xludf.DUMMYFUNCTION("IMPORTRANGE(""https://docs.google.com/spreadsheets/d/1SX6NBoVAgQJ6U1MVXOaj8PK2l7WJ3RER9xtqwdhxkhw/edit?usp=sharing"",""สุพรรณบุรี!J183"")"),0)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IFERROR(__xludf.DUMMYFUNCTION("IMPORTRANGE(""https://docs.google.com/spreadsheets/d/1SX6NBoVAgQJ6U1MVXOaj8PK2l7WJ3RER9xtqwdhxkhw/edit?usp=sharing"",""สุพรรณบุรี!J184"")"),0)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IFERROR(__xludf.DUMMYFUNCTION("IMPORTRANGE(""https://docs.google.com/spreadsheets/d/1SX6NBoVAgQJ6U1MVXOaj8PK2l7WJ3RER9xtqwdhxkhw/edit?usp=sharing"",""สุพรรณบุรี!I185"")"),15)</f>
        <v>15</v>
      </c>
      <c r="J270" s="335">
        <f ca="1">IFERROR(__xludf.DUMMYFUNCTION("IMPORTRANGE(""https://docs.google.com/spreadsheets/d/1SX6NBoVAgQJ6U1MVXOaj8PK2l7WJ3RER9xtqwdhxkhw/edit?usp=sharing"",""สุพรรณบุรี!J185"")"),0)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105700</v>
      </c>
      <c r="M271" s="182">
        <f t="shared" ca="1" si="83"/>
        <v>80000</v>
      </c>
      <c r="N271" s="182">
        <f t="shared" ca="1" si="83"/>
        <v>800</v>
      </c>
      <c r="O271" s="181">
        <f t="shared" ref="O271:O273" ca="1" si="84">IF(L271&gt;0,N271*100/L271,0)</f>
        <v>0.7568590350047304</v>
      </c>
      <c r="P271" s="181">
        <f t="shared" ref="P271:P273" ca="1" si="85">IF(M271&gt;0,N271*100/M271,0)</f>
        <v>1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105700</v>
      </c>
      <c r="M273" s="187">
        <f t="shared" ca="1" si="87"/>
        <v>80000</v>
      </c>
      <c r="N273" s="187">
        <f t="shared" ca="1" si="87"/>
        <v>800</v>
      </c>
      <c r="O273" s="186">
        <f t="shared" ca="1" si="84"/>
        <v>0.7568590350047304</v>
      </c>
      <c r="P273" s="186">
        <f t="shared" ca="1" si="85"/>
        <v>1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105700</v>
      </c>
      <c r="M275" s="199">
        <f ca="1">IFERROR(__xludf.DUMMYFUNCTION("IMPORTRANGE(""https://docs.google.com/spreadsheets/d/1Yj_ptqi66GCucihVvJfMjLAmec39IyEx_6qawtMGysU/edit?usp=sharing"",""สบก!CK78"")"),80000)</f>
        <v>80000</v>
      </c>
      <c r="N275" s="199">
        <f ca="1">IFERROR(__xludf.DUMMYFUNCTION("IMPORTRANGE(""https://docs.google.com/spreadsheets/d/1Yj_ptqi66GCucihVvJfMjLAmec39IyEx_6qawtMGysU/edit?usp=sharing"",""สบก!CL78"")"),800)</f>
        <v>800</v>
      </c>
      <c r="O275" s="198">
        <f ca="1">IF(L275&gt;0,N275*100/L275,0)</f>
        <v>0.7568590350047304</v>
      </c>
      <c r="P275" s="198">
        <f ca="1">IF(M275&gt;0,N275*100/M275,0)</f>
        <v>1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IFERROR(__xludf.DUMMYFUNCTION("IMPORTRANGE(""https://docs.google.com/spreadsheets/d/1Yj_ptqi66GCucihVvJfMjLAmec39IyEx_6qawtMGysU/edit?usp=sharing"",""สบก!CG78"")"),0)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IFERROR(__xludf.DUMMYFUNCTION("IMPORTRANGE(""https://docs.google.com/spreadsheets/d/1Yj_ptqi66GCucihVvJfMjLAmec39IyEx_6qawtMGysU/edit?usp=sharing"",""สบก!CH78"")"),105700)</f>
        <v>105700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IFERROR(__xludf.DUMMYFUNCTION("IMPORTRANGE(""https://docs.google.com/spreadsheets/d/1Yj_ptqi66GCucihVvJfMjLAmec39IyEx_6qawtMGysU/edit?usp=sharing"",""สบก!CI78"")"),0)</f>
        <v>0</v>
      </c>
      <c r="M279" s="125"/>
      <c r="N279" s="115">
        <f ca="1">IFERROR(__xludf.DUMMYFUNCTION("IMPORTRANGE(""https://docs.google.com/spreadsheets/d/1Yj_ptqi66GCucihVvJfMjLAmec39IyEx_6qawtMGysU/edit?usp=sharing"",""สบก!CM78"")"),0)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IFERROR(__xludf.DUMMYFUNCTION("IMPORTRANGE(""https://docs.google.com/spreadsheets/d/1SX6NBoVAgQJ6U1MVXOaj8PK2l7WJ3RER9xtqwdhxkhw/edit?usp=sharing"",""สุพรรณบุรี!J191"")"),1)</f>
        <v>1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IFERROR(__xludf.DUMMYFUNCTION("IMPORTRANGE(""https://docs.google.com/spreadsheets/d/1SX6NBoVAgQJ6U1MVXOaj8PK2l7WJ3RER9xtqwdhxkhw/edit?usp=sharing"",""สุพรรณบุรี!J192"")"),0)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IFERROR(__xludf.DUMMYFUNCTION("IMPORTRANGE(""https://docs.google.com/spreadsheets/d/1SX6NBoVAgQJ6U1MVXOaj8PK2l7WJ3RER9xtqwdhxkhw/edit?usp=sharing"",""สุพรรณบุรี!J193"")"),0)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IFERROR(__xludf.DUMMYFUNCTION("IMPORTRANGE(""https://docs.google.com/spreadsheets/d/1SX6NBoVAgQJ6U1MVXOaj8PK2l7WJ3RER9xtqwdhxkhw/edit?usp=sharing"",""สุพรรณบุรี!J194"")"),0)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IFERROR(__xludf.DUMMYFUNCTION("IMPORTRANGE(""https://docs.google.com/spreadsheets/d/1SX6NBoVAgQJ6U1MVXOaj8PK2l7WJ3RER9xtqwdhxkhw/edit?usp=sharing"",""สุพรรณบุรี!I195"")"),15)</f>
        <v>15</v>
      </c>
      <c r="J285" s="219">
        <f ca="1">IFERROR(__xludf.DUMMYFUNCTION("IMPORTRANGE(""https://docs.google.com/spreadsheets/d/1SX6NBoVAgQJ6U1MVXOaj8PK2l7WJ3RER9xtqwdhxkhw/edit?usp=sharing"",""สุพรรณบุรี!J195"")"),0)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IFERROR(__xludf.DUMMYFUNCTION("IMPORTRANGE(""https://docs.google.com/spreadsheets/d/1SX6NBoVAgQJ6U1MVXOaj8PK2l7WJ3RER9xtqwdhxkhw/edit?usp=sharing"",""สุพรรณบุรี!J196"")"),0)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IFERROR(__xludf.DUMMYFUNCTION("IMPORTRANGE(""https://docs.google.com/spreadsheets/d/1SX6NBoVAgQJ6U1MVXOaj8PK2l7WJ3RER9xtqwdhxkhw/edit?usp=sharing"",""สุพรรณบุรี!J197"")"),0)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IFERROR(__xludf.DUMMYFUNCTION("IMPORTRANGE(""https://docs.google.com/spreadsheets/d/1SX6NBoVAgQJ6U1MVXOaj8PK2l7WJ3RER9xtqwdhxkhw/edit?usp=sharing"",""สุพรรณบุรี!I199"")"),0)</f>
        <v>0</v>
      </c>
      <c r="J289" s="335">
        <f ca="1">IFERROR(__xludf.DUMMYFUNCTION("IMPORTRANGE(""https://docs.google.com/spreadsheets/d/1SX6NBoVAgQJ6U1MVXOaj8PK2l7WJ3RER9xtqwdhxkhw/edit?usp=sharing"",""สุพรรณบุรี!J199"")"),0)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9">
        <f ca="1">IFERROR(__xludf.DUMMYFUNCTION("IMPORTRANGE(""https://docs.google.com/spreadsheets/d/1Yj_ptqi66GCucihVvJfMjLAmec39IyEx_6qawtMGysU/edit?usp=sharing"",""สบก!CT78"")"),0)</f>
        <v>0</v>
      </c>
      <c r="N294" s="199">
        <f ca="1">IFERROR(__xludf.DUMMYFUNCTION("IMPORTRANGE(""https://docs.google.com/spreadsheets/d/1Yj_ptqi66GCucihVvJfMjLAmec39IyEx_6qawtMGysU/edit?usp=sharing"",""สบก!CU78"")"),0)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IFERROR(__xludf.DUMMYFUNCTION("IMPORTRANGE(""https://docs.google.com/spreadsheets/d/1Yj_ptqi66GCucihVvJfMjLAmec39IyEx_6qawtMGysU/edit?usp=sharing"",""สบก!CP78"")"),0)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IFERROR(__xludf.DUMMYFUNCTION("IMPORTRANGE(""https://docs.google.com/spreadsheets/d/1Yj_ptqi66GCucihVvJfMjLAmec39IyEx_6qawtMGysU/edit?usp=sharing"",""สบก!CQ78"")"),0)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IFERROR(__xludf.DUMMYFUNCTION("IMPORTRANGE(""https://docs.google.com/spreadsheets/d/1Yj_ptqi66GCucihVvJfMjLAmec39IyEx_6qawtMGysU/edit?usp=sharing"",""สบก!CR78"")"),0)</f>
        <v>0</v>
      </c>
      <c r="M298" s="125"/>
      <c r="N298" s="115">
        <f ca="1">IFERROR(__xludf.DUMMYFUNCTION("IMPORTRANGE(""https://docs.google.com/spreadsheets/d/1Yj_ptqi66GCucihVvJfMjLAmec39IyEx_6qawtMGysU/edit?usp=sharing"",""สบก!CV78"")"),0)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IFERROR(__xludf.DUMMYFUNCTION("IMPORTRANGE(""https://docs.google.com/spreadsheets/d/1SX6NBoVAgQJ6U1MVXOaj8PK2l7WJ3RER9xtqwdhxkhw/edit?usp=sharing"",""สุพรรณบุรี!J205"")"),0)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IFERROR(__xludf.DUMMYFUNCTION("IMPORTRANGE(""https://docs.google.com/spreadsheets/d/1SX6NBoVAgQJ6U1MVXOaj8PK2l7WJ3RER9xtqwdhxkhw/edit?usp=sharing"",""สุพรรณบุรี!J206"")"),0)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IFERROR(__xludf.DUMMYFUNCTION("IMPORTRANGE(""https://docs.google.com/spreadsheets/d/1SX6NBoVAgQJ6U1MVXOaj8PK2l7WJ3RER9xtqwdhxkhw/edit?usp=sharing"",""สุพรรณบุรี!J207"")"),0)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IFERROR(__xludf.DUMMYFUNCTION("IMPORTRANGE(""https://docs.google.com/spreadsheets/d/1SX6NBoVAgQJ6U1MVXOaj8PK2l7WJ3RER9xtqwdhxkhw/edit?usp=sharing"",""สุพรรณบุรี!J208"")"),0)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IFERROR(__xludf.DUMMYFUNCTION("IMPORTRANGE(""https://docs.google.com/spreadsheets/d/1SX6NBoVAgQJ6U1MVXOaj8PK2l7WJ3RER9xtqwdhxkhw/edit?usp=sharing"",""สุพรรณบุรี!I209"")"),0)</f>
        <v>0</v>
      </c>
      <c r="J304" s="218">
        <f ca="1">IFERROR(__xludf.DUMMYFUNCTION("IMPORTRANGE(""https://docs.google.com/spreadsheets/d/1SX6NBoVAgQJ6U1MVXOaj8PK2l7WJ3RER9xtqwdhxkhw/edit?usp=sharing"",""สุพรรณบุรี!J209"")"),0)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IFERROR(__xludf.DUMMYFUNCTION("IMPORTRANGE(""https://docs.google.com/spreadsheets/d/1SX6NBoVAgQJ6U1MVXOaj8PK2l7WJ3RER9xtqwdhxkhw/edit?usp=sharing"",""สุพรรณบุรี!I211"")"),0)</f>
        <v>0</v>
      </c>
      <c r="J306" s="218">
        <f ca="1">IFERROR(__xludf.DUMMYFUNCTION("IMPORTRANGE(""https://docs.google.com/spreadsheets/d/1SX6NBoVAgQJ6U1MVXOaj8PK2l7WJ3RER9xtqwdhxkhw/edit?usp=sharing"",""สุพรรณบุรี!J211"")"),0)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IFERROR(__xludf.DUMMYFUNCTION("IMPORTRANGE(""https://docs.google.com/spreadsheets/d/1SX6NBoVAgQJ6U1MVXOaj8PK2l7WJ3RER9xtqwdhxkhw/edit?usp=sharing"",""สุพรรณบุรี!J212"")"),0)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IFERROR(__xludf.DUMMYFUNCTION("IMPORTRANGE(""https://docs.google.com/spreadsheets/d/1SX6NBoVAgQJ6U1MVXOaj8PK2l7WJ3RER9xtqwdhxkhw/edit?usp=sharing"",""สุพรรณบุรี!J213"")"),0)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IFERROR(__xludf.DUMMYFUNCTION("IMPORTRANGE(""https://docs.google.com/spreadsheets/d/1SX6NBoVAgQJ6U1MVXOaj8PK2l7WJ3RER9xtqwdhxkhw/edit?usp=sharing"",""สุพรรณบุรี!I214"")"),0)</f>
        <v>0</v>
      </c>
      <c r="J309" s="352">
        <f ca="1">IFERROR(__xludf.DUMMYFUNCTION("IMPORTRANGE(""https://docs.google.com/spreadsheets/d/1SX6NBoVAgQJ6U1MVXOaj8PK2l7WJ3RER9xtqwdhxkhw/edit?usp=sharing"",""สุพรรณบุรี!J214"")"),0)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9">
        <f ca="1">IFERROR(__xludf.DUMMYFUNCTION("IMPORTRANGE(""https://docs.google.com/spreadsheets/d/1Yj_ptqi66GCucihVvJfMjLAmec39IyEx_6qawtMGysU/edit?usp=sharing"",""สบก!DC78"")"),0)</f>
        <v>0</v>
      </c>
      <c r="N314" s="199">
        <f ca="1">IFERROR(__xludf.DUMMYFUNCTION("IMPORTRANGE(""https://docs.google.com/spreadsheets/d/1Yj_ptqi66GCucihVvJfMjLAmec39IyEx_6qawtMGysU/edit?usp=sharing"",""สบก!DD78"")"),0)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IFERROR(__xludf.DUMMYFUNCTION("IMPORTRANGE(""https://docs.google.com/spreadsheets/d/1Yj_ptqi66GCucihVvJfMjLAmec39IyEx_6qawtMGysU/edit?usp=sharing"",""สบก!CY78"")"),0)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IFERROR(__xludf.DUMMYFUNCTION("IMPORTRANGE(""https://docs.google.com/spreadsheets/d/1Yj_ptqi66GCucihVvJfMjLAmec39IyEx_6qawtMGysU/edit?usp=sharing"",""สบก!CZ78"")"),0)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IFERROR(__xludf.DUMMYFUNCTION("IMPORTRANGE(""https://docs.google.com/spreadsheets/d/1Yj_ptqi66GCucihVvJfMjLAmec39IyEx_6qawtMGysU/edit?usp=sharing"",""สบก!DA78"")"),0)</f>
        <v>0</v>
      </c>
      <c r="M318" s="125"/>
      <c r="N318" s="115">
        <f ca="1">IFERROR(__xludf.DUMMYFUNCTION("IMPORTRANGE(""https://docs.google.com/spreadsheets/d/1Yj_ptqi66GCucihVvJfMjLAmec39IyEx_6qawtMGysU/edit?usp=sharing"",""สบก!DE78"")"),0)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IFERROR(__xludf.DUMMYFUNCTION("IMPORTRANGE(""https://docs.google.com/spreadsheets/d/1SX6NBoVAgQJ6U1MVXOaj8PK2l7WJ3RER9xtqwdhxkhw/edit?usp=sharing"",""สุพรรณบุรี!J220"")"),0)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IFERROR(__xludf.DUMMYFUNCTION("IMPORTRANGE(""https://docs.google.com/spreadsheets/d/1SX6NBoVAgQJ6U1MVXOaj8PK2l7WJ3RER9xtqwdhxkhw/edit?usp=sharing"",""สุพรรณบุรี!J221"")"),0)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IFERROR(__xludf.DUMMYFUNCTION("IMPORTRANGE(""https://docs.google.com/spreadsheets/d/1SX6NBoVAgQJ6U1MVXOaj8PK2l7WJ3RER9xtqwdhxkhw/edit?usp=sharing"",""สุพรรณบุรี!J222"")"),0)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IFERROR(__xludf.DUMMYFUNCTION("IMPORTRANGE(""https://docs.google.com/spreadsheets/d/1SX6NBoVAgQJ6U1MVXOaj8PK2l7WJ3RER9xtqwdhxkhw/edit?usp=sharing"",""สุพรรณบุรี!J223"")"),0)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IFERROR(__xludf.DUMMYFUNCTION("IMPORTRANGE(""https://docs.google.com/spreadsheets/d/1SX6NBoVAgQJ6U1MVXOaj8PK2l7WJ3RER9xtqwdhxkhw/edit?usp=sharing"",""สุพรรณบุรี!I224"")"),0)</f>
        <v>0</v>
      </c>
      <c r="J324" s="218">
        <f ca="1">IFERROR(__xludf.DUMMYFUNCTION("IMPORTRANGE(""https://docs.google.com/spreadsheets/d/1SX6NBoVAgQJ6U1MVXOaj8PK2l7WJ3RER9xtqwdhxkhw/edit?usp=sharing"",""สุพรรณบุรี!J224"")"),0)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IFERROR(__xludf.DUMMYFUNCTION("IMPORTRANGE(""https://docs.google.com/spreadsheets/d/1SX6NBoVAgQJ6U1MVXOaj8PK2l7WJ3RER9xtqwdhxkhw/edit?usp=sharing"",""สุพรรณบุรี!J225"")"),0)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IFERROR(__xludf.DUMMYFUNCTION("IMPORTRANGE(""https://docs.google.com/spreadsheets/d/1SX6NBoVAgQJ6U1MVXOaj8PK2l7WJ3RER9xtqwdhxkhw/edit?usp=sharing"",""สุพรรณบุรี!J226"")"),0)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IFERROR(__xludf.DUMMYFUNCTION("IMPORTRANGE(""https://docs.google.com/spreadsheets/d/1SX6NBoVAgQJ6U1MVXOaj8PK2l7WJ3RER9xtqwdhxkhw/edit?usp=sharing"",""สุพรรณบุรี!I228"")"),120)</f>
        <v>120</v>
      </c>
      <c r="J328" s="357">
        <f ca="1">IFERROR(__xludf.DUMMYFUNCTION("IMPORTRANGE(""https://docs.google.com/spreadsheets/d/1SX6NBoVAgQJ6U1MVXOaj8PK2l7WJ3RER9xtqwdhxkhw/edit?usp=sharing"",""สุพรรณบุรี!J228"")"),55)</f>
        <v>55</v>
      </c>
      <c r="K328" s="336">
        <f ca="1">IF(I328&gt;0,J328*100/I328,0)</f>
        <v>45.833333333333336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912740</v>
      </c>
      <c r="M329" s="182">
        <f t="shared" ca="1" si="98"/>
        <v>464980</v>
      </c>
      <c r="N329" s="182">
        <f t="shared" ca="1" si="98"/>
        <v>245815</v>
      </c>
      <c r="O329" s="181">
        <f t="shared" ref="O329:O331" ca="1" si="99">IF(L329&gt;0,N329*100/L329,0)</f>
        <v>26.931546771260162</v>
      </c>
      <c r="P329" s="181">
        <f t="shared" ref="P329:P331" ca="1" si="100">IF(M329&gt;0,N329*100/M329,0)</f>
        <v>52.865714654393734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912740</v>
      </c>
      <c r="M331" s="187">
        <f t="shared" ca="1" si="102"/>
        <v>464980</v>
      </c>
      <c r="N331" s="187">
        <f t="shared" ca="1" si="102"/>
        <v>245815</v>
      </c>
      <c r="O331" s="186">
        <f t="shared" ca="1" si="99"/>
        <v>26.931546771260162</v>
      </c>
      <c r="P331" s="186">
        <f t="shared" ca="1" si="100"/>
        <v>52.865714654393734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902740</v>
      </c>
      <c r="M333" s="199">
        <f ca="1">IFERROR(__xludf.DUMMYFUNCTION("IMPORTRANGE(""https://docs.google.com/spreadsheets/d/1Yj_ptqi66GCucihVvJfMjLAmec39IyEx_6qawtMGysU/edit?usp=sharing"",""สบก!DL78"")"),464980)</f>
        <v>464980</v>
      </c>
      <c r="N333" s="199">
        <f ca="1">IFERROR(__xludf.DUMMYFUNCTION("IMPORTRANGE(""https://docs.google.com/spreadsheets/d/1Yj_ptqi66GCucihVvJfMjLAmec39IyEx_6qawtMGysU/edit?usp=sharing"",""สบก!DM78"")"),235815)</f>
        <v>235815</v>
      </c>
      <c r="O333" s="198">
        <f ca="1">IF(L333&gt;0,N333*100/L333,0)</f>
        <v>26.122139264904625</v>
      </c>
      <c r="P333" s="198">
        <f ca="1">IF(M333&gt;0,N333*100/M333,0)</f>
        <v>50.715084519764289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IFERROR(__xludf.DUMMYFUNCTION("IMPORTRANGE(""https://docs.google.com/spreadsheets/d/1Yj_ptqi66GCucihVvJfMjLAmec39IyEx_6qawtMGysU/edit?usp=sharing"",""สบก!DH78"")"),583200)</f>
        <v>583200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IFERROR(__xludf.DUMMYFUNCTION("IMPORTRANGE(""https://docs.google.com/spreadsheets/d/1Yj_ptqi66GCucihVvJfMjLAmec39IyEx_6qawtMGysU/edit?usp=sharing"",""สบก!DI78"")"),319540)</f>
        <v>319540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IFERROR(__xludf.DUMMYFUNCTION("IMPORTRANGE(""https://docs.google.com/spreadsheets/d/1Yj_ptqi66GCucihVvJfMjLAmec39IyEx_6qawtMGysU/edit?usp=sharing"",""สบก!DJ78"")"),10000)</f>
        <v>10000</v>
      </c>
      <c r="M337" s="125"/>
      <c r="N337" s="115">
        <f ca="1">IFERROR(__xludf.DUMMYFUNCTION("IMPORTRANGE(""https://docs.google.com/spreadsheets/d/1Yj_ptqi66GCucihVvJfMjLAmec39IyEx_6qawtMGysU/edit?usp=sharing"",""สบก!DN78"")"),10000)</f>
        <v>10000</v>
      </c>
      <c r="O337" s="125">
        <f ca="1">IF(L337&gt;0,N337*100/L337,0)</f>
        <v>100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IFERROR(__xludf.DUMMYFUNCTION("IMPORTRANGE(""https://docs.google.com/spreadsheets/d/1SX6NBoVAgQJ6U1MVXOaj8PK2l7WJ3RER9xtqwdhxkhw/edit?usp=sharing"",""สุพรรณบุรี!I234"")"),0)</f>
        <v>0</v>
      </c>
      <c r="J339" s="218">
        <f ca="1">IFERROR(__xludf.DUMMYFUNCTION("IMPORTRANGE(""https://docs.google.com/spreadsheets/d/1SX6NBoVAgQJ6U1MVXOaj8PK2l7WJ3RER9xtqwdhxkhw/edit?usp=sharing"",""สุพรรณบุรี!J234"")"),34)</f>
        <v>34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IFERROR(__xludf.DUMMYFUNCTION("IMPORTRANGE(""https://docs.google.com/spreadsheets/d/1SX6NBoVAgQJ6U1MVXOaj8PK2l7WJ3RER9xtqwdhxkhw/edit?usp=sharing"",""สุพรรณบุรี!I235"")"),800)</f>
        <v>800</v>
      </c>
      <c r="J340" s="218">
        <f ca="1">IFERROR(__xludf.DUMMYFUNCTION("IMPORTRANGE(""https://docs.google.com/spreadsheets/d/1SX6NBoVAgQJ6U1MVXOaj8PK2l7WJ3RER9xtqwdhxkhw/edit?usp=sharing"",""สุพรรณบุรี!J235"")"),239.39)</f>
        <v>239.39</v>
      </c>
      <c r="K340" s="360">
        <f t="shared" ca="1" si="103"/>
        <v>29.923749999999998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IFERROR(__xludf.DUMMYFUNCTION("IMPORTRANGE(""https://docs.google.com/spreadsheets/d/1SX6NBoVAgQJ6U1MVXOaj8PK2l7WJ3RER9xtqwdhxkhw/edit?usp=sharing"",""สุพรรณบุรี!I236"")"),120)</f>
        <v>120</v>
      </c>
      <c r="J341" s="218">
        <f ca="1">IFERROR(__xludf.DUMMYFUNCTION("IMPORTRANGE(""https://docs.google.com/spreadsheets/d/1SX6NBoVAgQJ6U1MVXOaj8PK2l7WJ3RER9xtqwdhxkhw/edit?usp=sharing"",""สุพรรณบุรี!J236"")"),53)</f>
        <v>53</v>
      </c>
      <c r="K341" s="360">
        <f t="shared" ca="1" si="103"/>
        <v>44.166666666666664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IFERROR(__xludf.DUMMYFUNCTION("IMPORTRANGE(""https://docs.google.com/spreadsheets/d/1SX6NBoVAgQJ6U1MVXOaj8PK2l7WJ3RER9xtqwdhxkhw/edit?usp=sharing"",""สุพรรณบุรี!I237"")"),0)</f>
        <v>0</v>
      </c>
      <c r="J342" s="218">
        <f ca="1">IFERROR(__xludf.DUMMYFUNCTION("IMPORTRANGE(""https://docs.google.com/spreadsheets/d/1SX6NBoVAgQJ6U1MVXOaj8PK2l7WJ3RER9xtqwdhxkhw/edit?usp=sharing"",""สุพรรณบุรี!J237"")"),619.3)</f>
        <v>619.29999999999995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IFERROR(__xludf.DUMMYFUNCTION("IMPORTRANGE(""https://docs.google.com/spreadsheets/d/1SX6NBoVAgQJ6U1MVXOaj8PK2l7WJ3RER9xtqwdhxkhw/edit?usp=sharing"",""สุพรรณบุรี!I238"")"),120)</f>
        <v>120</v>
      </c>
      <c r="J343" s="218">
        <f ca="1">IFERROR(__xludf.DUMMYFUNCTION("IMPORTRANGE(""https://docs.google.com/spreadsheets/d/1SX6NBoVAgQJ6U1MVXOaj8PK2l7WJ3RER9xtqwdhxkhw/edit?usp=sharing"",""สุพรรณบุรี!J238"")"),0)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IFERROR(__xludf.DUMMYFUNCTION("IMPORTRANGE(""https://docs.google.com/spreadsheets/d/1SX6NBoVAgQJ6U1MVXOaj8PK2l7WJ3RER9xtqwdhxkhw/edit?usp=sharing"",""สุพรรณบุรี!I239"")"),0)</f>
        <v>0</v>
      </c>
      <c r="J344" s="218">
        <f ca="1">IFERROR(__xludf.DUMMYFUNCTION("IMPORTRANGE(""https://docs.google.com/spreadsheets/d/1SX6NBoVAgQJ6U1MVXOaj8PK2l7WJ3RER9xtqwdhxkhw/edit?usp=sharing"",""สุพรรณบุรี!J239"")"),0)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IFERROR(__xludf.DUMMYFUNCTION("IMPORTRANGE(""https://docs.google.com/spreadsheets/d/1SX6NBoVAgQJ6U1MVXOaj8PK2l7WJ3RER9xtqwdhxkhw/edit?usp=sharing"",""สุพรรณบุรี!I240"")"),120)</f>
        <v>120</v>
      </c>
      <c r="J345" s="218">
        <f ca="1">IFERROR(__xludf.DUMMYFUNCTION("IMPORTRANGE(""https://docs.google.com/spreadsheets/d/1SX6NBoVAgQJ6U1MVXOaj8PK2l7WJ3RER9xtqwdhxkhw/edit?usp=sharing"",""สุพรรณบุรี!J240"")"),55)</f>
        <v>55</v>
      </c>
      <c r="K345" s="360">
        <f t="shared" ca="1" si="103"/>
        <v>45.833333333333336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IFERROR(__xludf.DUMMYFUNCTION("IMPORTRANGE(""https://docs.google.com/spreadsheets/d/1SX6NBoVAgQJ6U1MVXOaj8PK2l7WJ3RER9xtqwdhxkhw/edit?usp=sharing"",""สุพรรณบุรี!I241"")"),0)</f>
        <v>0</v>
      </c>
      <c r="J346" s="218">
        <f ca="1">IFERROR(__xludf.DUMMYFUNCTION("IMPORTRANGE(""https://docs.google.com/spreadsheets/d/1SX6NBoVAgQJ6U1MVXOaj8PK2l7WJ3RER9xtqwdhxkhw/edit?usp=sharing"",""สุพรรณบุรี!J241"")"),621.94)</f>
        <v>621.94000000000005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IFERROR(__xludf.DUMMYFUNCTION("IMPORTRANGE(""https://docs.google.com/spreadsheets/d/1SX6NBoVAgQJ6U1MVXOaj8PK2l7WJ3RER9xtqwdhxkhw/edit?usp=sharing"",""สุพรรณบุรี!L242"")"),2607395)</f>
        <v>2607395</v>
      </c>
      <c r="M347" s="374"/>
      <c r="N347" s="374">
        <f ca="1">IFERROR(__xludf.DUMMYFUNCTION("IMPORTRANGE(""https://docs.google.com/spreadsheets/d/1SX6NBoVAgQJ6U1MVXOaj8PK2l7WJ3RER9xtqwdhxkhw/edit?usp=sharing"",""สุพรรณบุรี!M242"")"),237857.98)</f>
        <v>237857.98</v>
      </c>
      <c r="O347" s="374">
        <f ca="1">+IF(L347&gt;0,N347*100/L347,0)</f>
        <v>9.1224375286444896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IFERROR(__xludf.DUMMYFUNCTION("IMPORTRANGE(""https://docs.google.com/spreadsheets/d/1SX6NBoVAgQJ6U1MVXOaj8PK2l7WJ3RER9xtqwdhxkhw/edit?usp=sharing"",""สุพรรณบุรี!I244"")"),63)</f>
        <v>63</v>
      </c>
      <c r="J349" s="387">
        <f ca="1">IFERROR(__xludf.DUMMYFUNCTION("IMPORTRANGE(""https://docs.google.com/spreadsheets/d/1SX6NBoVAgQJ6U1MVXOaj8PK2l7WJ3RER9xtqwdhxkhw/edit?usp=sharing"",""สุพรรณบุรี!J244"")"),0)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IFERROR(__xludf.DUMMYFUNCTION("IMPORTRANGE(""https://docs.google.com/spreadsheets/d/1SX6NBoVAgQJ6U1MVXOaj8PK2l7WJ3RER9xtqwdhxkhw/edit?usp=sharing"",""สุพรรณบุรี!L244"")"),295840)</f>
        <v>295840</v>
      </c>
      <c r="M349" s="389"/>
      <c r="N349" s="389">
        <f ca="1">IFERROR(__xludf.DUMMYFUNCTION("IMPORTRANGE(""https://docs.google.com/spreadsheets/d/1SX6NBoVAgQJ6U1MVXOaj8PK2l7WJ3RER9xtqwdhxkhw/edit?usp=sharing"",""สุพรรณบุรี!M244"")"),24000)</f>
        <v>24000</v>
      </c>
      <c r="O349" s="389">
        <f ca="1">+IF(L349&gt;0,N349*100/L349,0)</f>
        <v>8.1124932395889662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IFERROR(__xludf.DUMMYFUNCTION("IMPORTRANGE(""https://docs.google.com/spreadsheets/d/1SX6NBoVAgQJ6U1MVXOaj8PK2l7WJ3RER9xtqwdhxkhw/edit?usp=sharing"",""สุพรรณบุรี!I245"")"),42)</f>
        <v>42</v>
      </c>
      <c r="J350" s="387">
        <f ca="1">IFERROR(__xludf.DUMMYFUNCTION("IMPORTRANGE(""https://docs.google.com/spreadsheets/d/1SX6NBoVAgQJ6U1MVXOaj8PK2l7WJ3RER9xtqwdhxkhw/edit?usp=sharing"",""สุพรรณบุรี!J245"")"),0)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IFERROR(__xludf.DUMMYFUNCTION("IMPORTRANGE(""https://docs.google.com/spreadsheets/d/1SX6NBoVAgQJ6U1MVXOaj8PK2l7WJ3RER9xtqwdhxkhw/edit?usp=sharing"",""สุพรรณบุรี!L246"")"),0)</f>
        <v>0</v>
      </c>
      <c r="M351" s="196"/>
      <c r="N351" s="196">
        <f ca="1">IFERROR(__xludf.DUMMYFUNCTION("IMPORTRANGE(""https://docs.google.com/spreadsheets/d/1SX6NBoVAgQJ6U1MVXOaj8PK2l7WJ3RER9xtqwdhxkhw/edit?usp=sharing"",""สุพรรณบุรี!M246"")"),0)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IFERROR(__xludf.DUMMYFUNCTION("IMPORTRANGE(""https://docs.google.com/spreadsheets/d/1SX6NBoVAgQJ6U1MVXOaj8PK2l7WJ3RER9xtqwdhxkhw/edit?usp=sharing"",""สุพรรณบุรี!L247"")"),295840)</f>
        <v>295840</v>
      </c>
      <c r="M352" s="196"/>
      <c r="N352" s="196">
        <f ca="1">IFERROR(__xludf.DUMMYFUNCTION("IMPORTRANGE(""https://docs.google.com/spreadsheets/d/1SX6NBoVAgQJ6U1MVXOaj8PK2l7WJ3RER9xtqwdhxkhw/edit?usp=sharing"",""สุพรรณบุรี!M247"")"),24000)</f>
        <v>24000</v>
      </c>
      <c r="O352" s="196">
        <f t="shared" ca="1" si="105"/>
        <v>8.1124932395889662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IFERROR(__xludf.DUMMYFUNCTION("IMPORTRANGE(""https://docs.google.com/spreadsheets/d/1SX6NBoVAgQJ6U1MVXOaj8PK2l7WJ3RER9xtqwdhxkhw/edit?usp=sharing"",""สุพรรณบุรี!L248"")"),0)</f>
        <v>0</v>
      </c>
      <c r="M353" s="198"/>
      <c r="N353" s="198">
        <f ca="1">IFERROR(__xludf.DUMMYFUNCTION("IMPORTRANGE(""https://docs.google.com/spreadsheets/d/1SX6NBoVAgQJ6U1MVXOaj8PK2l7WJ3RER9xtqwdhxkhw/edit?usp=sharing"",""สุพรรณบุรี!M248"")"),0)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IFERROR(__xludf.DUMMYFUNCTION("IMPORTRANGE(""https://docs.google.com/spreadsheets/d/1SX6NBoVAgQJ6U1MVXOaj8PK2l7WJ3RER9xtqwdhxkhw/edit?usp=sharing"",""สุพรรณบุรี!L249"")"),295840)</f>
        <v>295840</v>
      </c>
      <c r="M354" s="198"/>
      <c r="N354" s="198">
        <f ca="1">IFERROR(__xludf.DUMMYFUNCTION("IMPORTRANGE(""https://docs.google.com/spreadsheets/d/1SX6NBoVAgQJ6U1MVXOaj8PK2l7WJ3RER9xtqwdhxkhw/edit?usp=sharing"",""สุพรรณบุรี!M249"")"),24000)</f>
        <v>24000</v>
      </c>
      <c r="O354" s="198">
        <f t="shared" ca="1" si="105"/>
        <v>8.1124932395889662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IFERROR(__xludf.DUMMYFUNCTION("IMPORTRANGE(""https://docs.google.com/spreadsheets/d/1SX6NBoVAgQJ6U1MVXOaj8PK2l7WJ3RER9xtqwdhxkhw/edit?usp=sharing"",""สุพรรณบุรี!M250"")"),0)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IFERROR(__xludf.DUMMYFUNCTION("IMPORTRANGE(""https://docs.google.com/spreadsheets/d/1SX6NBoVAgQJ6U1MVXOaj8PK2l7WJ3RER9xtqwdhxkhw/edit?usp=sharing"",""สุพรรณบุรี!M251"")"),0)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IFERROR(__xludf.DUMMYFUNCTION("IMPORTRANGE(""https://docs.google.com/spreadsheets/d/1SX6NBoVAgQJ6U1MVXOaj8PK2l7WJ3RER9xtqwdhxkhw/edit?usp=sharing"",""สุพรรณบุรี!M252"")"),22000)</f>
        <v>22000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IFERROR(__xludf.DUMMYFUNCTION("IMPORTRANGE(""https://docs.google.com/spreadsheets/d/1SX6NBoVAgQJ6U1MVXOaj8PK2l7WJ3RER9xtqwdhxkhw/edit?usp=sharing"",""สุพรรณบุรี!M253"")"),2000)</f>
        <v>2000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IFERROR(__xludf.DUMMYFUNCTION("IMPORTRANGE(""https://docs.google.com/spreadsheets/d/1SX6NBoVAgQJ6U1MVXOaj8PK2l7WJ3RER9xtqwdhxkhw/edit?usp=sharing"",""สุพรรณบุรี!J255"")"),0)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IFERROR(__xludf.DUMMYFUNCTION("IMPORTRANGE(""https://docs.google.com/spreadsheets/d/1SX6NBoVAgQJ6U1MVXOaj8PK2l7WJ3RER9xtqwdhxkhw/edit?usp=sharing"",""สุพรรณบุรี!J256"")"),1)</f>
        <v>1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IFERROR(__xludf.DUMMYFUNCTION("IMPORTRANGE(""https://docs.google.com/spreadsheets/d/1SX6NBoVAgQJ6U1MVXOaj8PK2l7WJ3RER9xtqwdhxkhw/edit?usp=sharing"",""สุพรรณบุรี!J257"")"),1)</f>
        <v>1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IFERROR(__xludf.DUMMYFUNCTION("IMPORTRANGE(""https://docs.google.com/spreadsheets/d/1SX6NBoVAgQJ6U1MVXOaj8PK2l7WJ3RER9xtqwdhxkhw/edit?usp=sharing"",""สุพรรณบุรี!J258"")"),1)</f>
        <v>1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IFERROR(__xludf.DUMMYFUNCTION("IMPORTRANGE(""https://docs.google.com/spreadsheets/d/1SX6NBoVAgQJ6U1MVXOaj8PK2l7WJ3RER9xtqwdhxkhw/edit?usp=sharing"",""สุพรรณบุรี!J166"")"),0)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IFERROR(__xludf.DUMMYFUNCTION("IMPORTRANGE(""https://docs.google.com/spreadsheets/d/1SX6NBoVAgQJ6U1MVXOaj8PK2l7WJ3RER9xtqwdhxkhw/edit?usp=sharing"",""สุพรรณบุรี!J166"")"),0)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IFERROR(__xludf.DUMMYFUNCTION("IMPORTRANGE(""https://docs.google.com/spreadsheets/d/1SX6NBoVAgQJ6U1MVXOaj8PK2l7WJ3RER9xtqwdhxkhw/edit?usp=sharing"",""สุพรรณบุรี!J166"")"),0)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IFERROR(__xludf.DUMMYFUNCTION("IMPORTRANGE(""https://docs.google.com/spreadsheets/d/1SX6NBoVAgQJ6U1MVXOaj8PK2l7WJ3RER9xtqwdhxkhw/edit?usp=sharing"",""สุพรรณบุรี!J166"")"),0)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IFERROR(__xludf.DUMMYFUNCTION("IMPORTRANGE(""https://docs.google.com/spreadsheets/d/1SX6NBoVAgQJ6U1MVXOaj8PK2l7WJ3RER9xtqwdhxkhw/edit?usp=sharing"",""สุพรรณบุรี!I263"")"),42)</f>
        <v>42</v>
      </c>
      <c r="J368" s="218">
        <f ca="1">IFERROR(__xludf.DUMMYFUNCTION("IMPORTRANGE(""https://docs.google.com/spreadsheets/d/1SX6NBoVAgQJ6U1MVXOaj8PK2l7WJ3RER9xtqwdhxkhw/edit?usp=sharing"",""สุพรรณบุรี!J263"")"),0)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IFERROR(__xludf.DUMMYFUNCTION("IMPORTRANGE(""https://docs.google.com/spreadsheets/d/1SX6NBoVAgQJ6U1MVXOaj8PK2l7WJ3RER9xtqwdhxkhw/edit?usp=sharing"",""สุพรรณบุรี!I164"")"),0)</f>
        <v>0</v>
      </c>
      <c r="J369" s="218">
        <f ca="1">IFERROR(__xludf.DUMMYFUNCTION("IMPORTRANGE(""https://docs.google.com/spreadsheets/d/1SX6NBoVAgQJ6U1MVXOaj8PK2l7WJ3RER9xtqwdhxkhw/edit?usp=sharing"",""สุพรรณบุรี!J164"")"),0)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IFERROR(__xludf.DUMMYFUNCTION("IMPORTRANGE(""https://docs.google.com/spreadsheets/d/1SX6NBoVAgQJ6U1MVXOaj8PK2l7WJ3RER9xtqwdhxkhw/edit?usp=sharing"",""สุพรรณบุรี!I265"")"),42)</f>
        <v>42</v>
      </c>
      <c r="J370" s="218">
        <f ca="1">IFERROR(__xludf.DUMMYFUNCTION("IMPORTRANGE(""https://docs.google.com/spreadsheets/d/1SX6NBoVAgQJ6U1MVXOaj8PK2l7WJ3RER9xtqwdhxkhw/edit?usp=sharing"",""สุพรรณบุรี!J265"")"),0)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IFERROR(__xludf.DUMMYFUNCTION("IMPORTRANGE(""https://docs.google.com/spreadsheets/d/1SX6NBoVAgQJ6U1MVXOaj8PK2l7WJ3RER9xtqwdhxkhw/edit?usp=sharing"",""สุพรรณบุรี!I164"")"),0)</f>
        <v>0</v>
      </c>
      <c r="J371" s="219">
        <f ca="1">IFERROR(__xludf.DUMMYFUNCTION("IMPORTRANGE(""https://docs.google.com/spreadsheets/d/1SX6NBoVAgQJ6U1MVXOaj8PK2l7WJ3RER9xtqwdhxkhw/edit?usp=sharing"",""สุพรรณบุรี!J164"")"),0)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IFERROR(__xludf.DUMMYFUNCTION("IMPORTRANGE(""https://docs.google.com/spreadsheets/d/1SX6NBoVAgQJ6U1MVXOaj8PK2l7WJ3RER9xtqwdhxkhw/edit?usp=sharing"",""สุพรรณบุรี!I267"")"),42)</f>
        <v>42</v>
      </c>
      <c r="J372" s="219">
        <f ca="1">IFERROR(__xludf.DUMMYFUNCTION("IMPORTRANGE(""https://docs.google.com/spreadsheets/d/1SX6NBoVAgQJ6U1MVXOaj8PK2l7WJ3RER9xtqwdhxkhw/edit?usp=sharing"",""สุพรรณบุรี!J267"")"),0)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IFERROR(__xludf.DUMMYFUNCTION("IMPORTRANGE(""https://docs.google.com/spreadsheets/d/1SX6NBoVAgQJ6U1MVXOaj8PK2l7WJ3RER9xtqwdhxkhw/edit?usp=sharing"",""สุพรรณบุรี!I164"")"),0)</f>
        <v>0</v>
      </c>
      <c r="J373" s="218">
        <f ca="1">IFERROR(__xludf.DUMMYFUNCTION("IMPORTRANGE(""https://docs.google.com/spreadsheets/d/1SX6NBoVAgQJ6U1MVXOaj8PK2l7WJ3RER9xtqwdhxkhw/edit?usp=sharing"",""สุพรรณบุรี!J164"")"),0)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IFERROR(__xludf.DUMMYFUNCTION("IMPORTRANGE(""https://docs.google.com/spreadsheets/d/1SX6NBoVAgQJ6U1MVXOaj8PK2l7WJ3RER9xtqwdhxkhw/edit?usp=sharing"",""สุพรรณบุรี!I164"")"),0)</f>
        <v>0</v>
      </c>
      <c r="J374" s="218">
        <f ca="1">IFERROR(__xludf.DUMMYFUNCTION("IMPORTRANGE(""https://docs.google.com/spreadsheets/d/1SX6NBoVAgQJ6U1MVXOaj8PK2l7WJ3RER9xtqwdhxkhw/edit?usp=sharing"",""สุพรรณบุรี!J164"")"),0)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IFERROR(__xludf.DUMMYFUNCTION("IMPORTRANGE(""https://docs.google.com/spreadsheets/d/1SX6NBoVAgQJ6U1MVXOaj8PK2l7WJ3RER9xtqwdhxkhw/edit?usp=sharing"",""สุพรรณบุรี!I270"")"),63)</f>
        <v>63</v>
      </c>
      <c r="J375" s="218">
        <f ca="1">IFERROR(__xludf.DUMMYFUNCTION("IMPORTRANGE(""https://docs.google.com/spreadsheets/d/1SX6NBoVAgQJ6U1MVXOaj8PK2l7WJ3RER9xtqwdhxkhw/edit?usp=sharing"",""สุพรรณบุรี!J270"")"),0)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IFERROR(__xludf.DUMMYFUNCTION("IMPORTRANGE(""https://docs.google.com/spreadsheets/d/1SX6NBoVAgQJ6U1MVXOaj8PK2l7WJ3RER9xtqwdhxkhw/edit?usp=sharing"",""สุพรรณบุรี!I271"")"),20)</f>
        <v>20</v>
      </c>
      <c r="J376" s="219">
        <f ca="1">IFERROR(__xludf.DUMMYFUNCTION("IMPORTRANGE(""https://docs.google.com/spreadsheets/d/1SX6NBoVAgQJ6U1MVXOaj8PK2l7WJ3RER9xtqwdhxkhw/edit?usp=sharing"",""สุพรรณบุรี!J271"")"),0)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IFERROR(__xludf.DUMMYFUNCTION("IMPORTRANGE(""https://docs.google.com/spreadsheets/d/1SX6NBoVAgQJ6U1MVXOaj8PK2l7WJ3RER9xtqwdhxkhw/edit?usp=sharing"",""สุพรรณบุรี!I272"")"),43)</f>
        <v>43</v>
      </c>
      <c r="J377" s="218">
        <f ca="1">IFERROR(__xludf.DUMMYFUNCTION("IMPORTRANGE(""https://docs.google.com/spreadsheets/d/1SX6NBoVAgQJ6U1MVXOaj8PK2l7WJ3RER9xtqwdhxkhw/edit?usp=sharing"",""สุพรรณบุรี!J272"")"),0)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IFERROR(__xludf.DUMMYFUNCTION("IMPORTRANGE(""https://docs.google.com/spreadsheets/d/1SX6NBoVAgQJ6U1MVXOaj8PK2l7WJ3RER9xtqwdhxkhw/edit?usp=sharing"",""สุพรรณบุรี!J273"")"),0)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IFERROR(__xludf.DUMMYFUNCTION("IMPORTRANGE(""https://docs.google.com/spreadsheets/d/1SX6NBoVAgQJ6U1MVXOaj8PK2l7WJ3RER9xtqwdhxkhw/edit?usp=sharing"",""สุพรรณบุรี!J274"")"),0)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IFERROR(__xludf.DUMMYFUNCTION("IMPORTRANGE(""https://docs.google.com/spreadsheets/d/1SX6NBoVAgQJ6U1MVXOaj8PK2l7WJ3RER9xtqwdhxkhw/edit?usp=sharing"",""สุพรรณบุรี!I275"")"),1000)</f>
        <v>1000</v>
      </c>
      <c r="J380" s="387">
        <f ca="1">IFERROR(__xludf.DUMMYFUNCTION("IMPORTRANGE(""https://docs.google.com/spreadsheets/d/1SX6NBoVAgQJ6U1MVXOaj8PK2l7WJ3RER9xtqwdhxkhw/edit?usp=sharing"",""สุพรรณบุรี!J275"")"),0)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89"/>
      <c r="N380" s="389">
        <f ca="1">IFERROR(__xludf.DUMMYFUNCTION("IMPORTRANGE(""https://docs.google.com/spreadsheets/d/1SX6NBoVAgQJ6U1MVXOaj8PK2l7WJ3RER9xtqwdhxkhw/edit?usp=sharing"",""สุพรรณบุรี!M275"")"),26000)</f>
        <v>26000</v>
      </c>
      <c r="O380" s="389">
        <f ca="1">+IF(L380&gt;0,N380*100/L380,0)</f>
        <v>2.5279041729864269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IFERROR(__xludf.DUMMYFUNCTION("IMPORTRANGE(""https://docs.google.com/spreadsheets/d/1SX6NBoVAgQJ6U1MVXOaj8PK2l7WJ3RER9xtqwdhxkhw/edit?usp=sharing"",""สุพรรณบุรี!I276"")"),100)</f>
        <v>100</v>
      </c>
      <c r="J381" s="387">
        <f ca="1">IFERROR(__xludf.DUMMYFUNCTION("IMPORTRANGE(""https://docs.google.com/spreadsheets/d/1SX6NBoVAgQJ6U1MVXOaj8PK2l7WJ3RER9xtqwdhxkhw/edit?usp=sharing"",""สุพรรณบุรี!J276"")"),0)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IFERROR(__xludf.DUMMYFUNCTION("IMPORTRANGE(""https://docs.google.com/spreadsheets/d/1SX6NBoVAgQJ6U1MVXOaj8PK2l7WJ3RER9xtqwdhxkhw/edit?usp=sharing"",""สุพรรณบุรี!L277"")"),0)</f>
        <v>0</v>
      </c>
      <c r="M382" s="196"/>
      <c r="N382" s="196">
        <f ca="1">IFERROR(__xludf.DUMMYFUNCTION("IMPORTRANGE(""https://docs.google.com/spreadsheets/d/1SX6NBoVAgQJ6U1MVXOaj8PK2l7WJ3RER9xtqwdhxkhw/edit?usp=sharing"",""สุพรรณบุรี!M277"")"),0)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96"/>
      <c r="N383" s="196">
        <f ca="1">IFERROR(__xludf.DUMMYFUNCTION("IMPORTRANGE(""https://docs.google.com/spreadsheets/d/1SX6NBoVAgQJ6U1MVXOaj8PK2l7WJ3RER9xtqwdhxkhw/edit?usp=sharing"",""สุพรรณบุรี!M278"")"),26000)</f>
        <v>26000</v>
      </c>
      <c r="O383" s="196">
        <f t="shared" ca="1" si="109"/>
        <v>2.5279041729864269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IFERROR(__xludf.DUMMYFUNCTION("IMPORTRANGE(""https://docs.google.com/spreadsheets/d/1SX6NBoVAgQJ6U1MVXOaj8PK2l7WJ3RER9xtqwdhxkhw/edit?usp=sharing"",""สุพรรณบุรี!L279"")"),0)</f>
        <v>0</v>
      </c>
      <c r="M384" s="198"/>
      <c r="N384" s="198">
        <f ca="1">IFERROR(__xludf.DUMMYFUNCTION("IMPORTRANGE(""https://docs.google.com/spreadsheets/d/1SX6NBoVAgQJ6U1MVXOaj8PK2l7WJ3RER9xtqwdhxkhw/edit?usp=sharing"",""สุพรรณบุรี!M279"")"),0)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98"/>
      <c r="N385" s="198">
        <f ca="1">IFERROR(__xludf.DUMMYFUNCTION("IMPORTRANGE(""https://docs.google.com/spreadsheets/d/1SX6NBoVAgQJ6U1MVXOaj8PK2l7WJ3RER9xtqwdhxkhw/edit?usp=sharing"",""สุพรรณบุรี!M280"")"),26000)</f>
        <v>26000</v>
      </c>
      <c r="O385" s="198">
        <f t="shared" ca="1" si="109"/>
        <v>2.5279041729864269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IFERROR(__xludf.DUMMYFUNCTION("IMPORTRANGE(""https://docs.google.com/spreadsheets/d/1SX6NBoVAgQJ6U1MVXOaj8PK2l7WJ3RER9xtqwdhxkhw/edit?usp=sharing"",""สุพรรณบุรี!M281"")"),0)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IFERROR(__xludf.DUMMYFUNCTION("IMPORTRANGE(""https://docs.google.com/spreadsheets/d/1SX6NBoVAgQJ6U1MVXOaj8PK2l7WJ3RER9xtqwdhxkhw/edit?usp=sharing"",""สุพรรณบุรี!M282"")"),0)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IFERROR(__xludf.DUMMYFUNCTION("IMPORTRANGE(""https://docs.google.com/spreadsheets/d/1SX6NBoVAgQJ6U1MVXOaj8PK2l7WJ3RER9xtqwdhxkhw/edit?usp=sharing"",""สุพรรณบุรี!M283"")"),26000)</f>
        <v>26000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IFERROR(__xludf.DUMMYFUNCTION("IMPORTRANGE(""https://docs.google.com/spreadsheets/d/1SX6NBoVAgQJ6U1MVXOaj8PK2l7WJ3RER9xtqwdhxkhw/edit?usp=sharing"",""สุพรรณบุรี!M284"")"),0)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IFERROR(__xludf.DUMMYFUNCTION("IMPORTRANGE(""https://docs.google.com/spreadsheets/d/1SX6NBoVAgQJ6U1MVXOaj8PK2l7WJ3RER9xtqwdhxkhw/edit?usp=sharing"",""สุพรรณบุรี!J286"")"),0)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IFERROR(__xludf.DUMMYFUNCTION("IMPORTRANGE(""https://docs.google.com/spreadsheets/d/1SX6NBoVAgQJ6U1MVXOaj8PK2l7WJ3RER9xtqwdhxkhw/edit?usp=sharing"",""สุพรรณบุรี!J287"")"),1)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IFERROR(__xludf.DUMMYFUNCTION("IMPORTRANGE(""https://docs.google.com/spreadsheets/d/1SX6NBoVAgQJ6U1MVXOaj8PK2l7WJ3RER9xtqwdhxkhw/edit?usp=sharing"",""สุพรรณบุรี!J288"")"),1)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IFERROR(__xludf.DUMMYFUNCTION("IMPORTRANGE(""https://docs.google.com/spreadsheets/d/1SX6NBoVAgQJ6U1MVXOaj8PK2l7WJ3RER9xtqwdhxkhw/edit?usp=sharing"",""สุพรรณบุรี!J289"")"),1)</f>
        <v>1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IFERROR(__xludf.DUMMYFUNCTION("IMPORTRANGE(""https://docs.google.com/spreadsheets/d/1SX6NBoVAgQJ6U1MVXOaj8PK2l7WJ3RER9xtqwdhxkhw/edit?usp=sharing"",""สุพรรณบุรี!I291"")"),100)</f>
        <v>100</v>
      </c>
      <c r="J396" s="219">
        <f ca="1">IFERROR(__xludf.DUMMYFUNCTION("IMPORTRANGE(""https://docs.google.com/spreadsheets/d/1SX6NBoVAgQJ6U1MVXOaj8PK2l7WJ3RER9xtqwdhxkhw/edit?usp=sharing"",""สุพรรณบุรี!J291"")"),0)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IFERROR(__xludf.DUMMYFUNCTION("IMPORTRANGE(""https://docs.google.com/spreadsheets/d/1SX6NBoVAgQJ6U1MVXOaj8PK2l7WJ3RER9xtqwdhxkhw/edit?usp=sharing"",""สุพรรณบุรี!I292"")"),1000)</f>
        <v>1000</v>
      </c>
      <c r="J397" s="219">
        <f ca="1">IFERROR(__xludf.DUMMYFUNCTION("IMPORTRANGE(""https://docs.google.com/spreadsheets/d/1SX6NBoVAgQJ6U1MVXOaj8PK2l7WJ3RER9xtqwdhxkhw/edit?usp=sharing"",""สุพรรณบุรี!J292"")"),0)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IFERROR(__xludf.DUMMYFUNCTION("IMPORTRANGE(""https://docs.google.com/spreadsheets/d/1SX6NBoVAgQJ6U1MVXOaj8PK2l7WJ3RER9xtqwdhxkhw/edit?usp=sharing"",""สุพรรณบุรี!I293"")"),100)</f>
        <v>100</v>
      </c>
      <c r="J398" s="219">
        <f ca="1">IFERROR(__xludf.DUMMYFUNCTION("IMPORTRANGE(""https://docs.google.com/spreadsheets/d/1SX6NBoVAgQJ6U1MVXOaj8PK2l7WJ3RER9xtqwdhxkhw/edit?usp=sharing"",""สุพรรณบุรี!J293"")"),0)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IFERROR(__xludf.DUMMYFUNCTION("IMPORTRANGE(""https://docs.google.com/spreadsheets/d/1SX6NBoVAgQJ6U1MVXOaj8PK2l7WJ3RER9xtqwdhxkhw/edit?usp=sharing"",""สุพรรณบุรี!J294"")"),0)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IFERROR(__xludf.DUMMYFUNCTION("IMPORTRANGE(""https://docs.google.com/spreadsheets/d/1SX6NBoVAgQJ6U1MVXOaj8PK2l7WJ3RER9xtqwdhxkhw/edit?usp=sharing"",""สุพรรณบุรี!J295"")"),0)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IFERROR(__xludf.DUMMYFUNCTION("IMPORTRANGE(""https://docs.google.com/spreadsheets/d/1SX6NBoVAgQJ6U1MVXOaj8PK2l7WJ3RER9xtqwdhxkhw/edit?usp=sharing"",""สุพรรณบุรี!I296"")"),180)</f>
        <v>180</v>
      </c>
      <c r="J401" s="387">
        <f ca="1">IFERROR(__xludf.DUMMYFUNCTION("IMPORTRANGE(""https://docs.google.com/spreadsheets/d/1SX6NBoVAgQJ6U1MVXOaj8PK2l7WJ3RER9xtqwdhxkhw/edit?usp=sharing"",""สุพรรณบุรี!J296"")"),0)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IFERROR(__xludf.DUMMYFUNCTION("IMPORTRANGE(""https://docs.google.com/spreadsheets/d/1SX6NBoVAgQJ6U1MVXOaj8PK2l7WJ3RER9xtqwdhxkhw/edit?usp=sharing"",""สุพรรณบุรี!L296"")"),186540)</f>
        <v>186540</v>
      </c>
      <c r="M401" s="389"/>
      <c r="N401" s="389">
        <f ca="1">IFERROR(__xludf.DUMMYFUNCTION("IMPORTRANGE(""https://docs.google.com/spreadsheets/d/1SX6NBoVAgQJ6U1MVXOaj8PK2l7WJ3RER9xtqwdhxkhw/edit?usp=sharing"",""สุพรรณบุรี!M296"")"),800)</f>
        <v>800</v>
      </c>
      <c r="O401" s="389">
        <f ca="1">+IF(L401&gt;0,N401*100/L401,0)</f>
        <v>0.42886244237160931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IFERROR(__xludf.DUMMYFUNCTION("IMPORTRANGE(""https://docs.google.com/spreadsheets/d/1SX6NBoVAgQJ6U1MVXOaj8PK2l7WJ3RER9xtqwdhxkhw/edit?usp=sharing"",""สุพรรณบุรี!I297"")"),60)</f>
        <v>60</v>
      </c>
      <c r="J402" s="387">
        <f ca="1">IFERROR(__xludf.DUMMYFUNCTION("IMPORTRANGE(""https://docs.google.com/spreadsheets/d/1SX6NBoVAgQJ6U1MVXOaj8PK2l7WJ3RER9xtqwdhxkhw/edit?usp=sharing"",""สุพรรณบุรี!J297"")"),0)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IFERROR(__xludf.DUMMYFUNCTION("IMPORTRANGE(""https://docs.google.com/spreadsheets/d/1SX6NBoVAgQJ6U1MVXOaj8PK2l7WJ3RER9xtqwdhxkhw/edit?usp=sharing"",""สุพรรณบุรี!L298"")"),0)</f>
        <v>0</v>
      </c>
      <c r="M403" s="196"/>
      <c r="N403" s="198">
        <f ca="1">IFERROR(__xludf.DUMMYFUNCTION("IMPORTRANGE(""https://docs.google.com/spreadsheets/d/1SX6NBoVAgQJ6U1MVXOaj8PK2l7WJ3RER9xtqwdhxkhw/edit?usp=sharing"",""สุพรรณบุรี!M298"")"),0)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IFERROR(__xludf.DUMMYFUNCTION("IMPORTRANGE(""https://docs.google.com/spreadsheets/d/1SX6NBoVAgQJ6U1MVXOaj8PK2l7WJ3RER9xtqwdhxkhw/edit?usp=sharing"",""สุพรรณบุรี!L299"")"),186540)</f>
        <v>186540</v>
      </c>
      <c r="M404" s="196"/>
      <c r="N404" s="198">
        <f ca="1">IFERROR(__xludf.DUMMYFUNCTION("IMPORTRANGE(""https://docs.google.com/spreadsheets/d/1SX6NBoVAgQJ6U1MVXOaj8PK2l7WJ3RER9xtqwdhxkhw/edit?usp=sharing"",""สุพรรณบุรี!M299"")"),800)</f>
        <v>800</v>
      </c>
      <c r="O404" s="198">
        <f t="shared" ca="1" si="112"/>
        <v>0.42886244237160931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IFERROR(__xludf.DUMMYFUNCTION("IMPORTRANGE(""https://docs.google.com/spreadsheets/d/1SX6NBoVAgQJ6U1MVXOaj8PK2l7WJ3RER9xtqwdhxkhw/edit?usp=sharing"",""สุพรรณบุรี!L300"")"),0)</f>
        <v>0</v>
      </c>
      <c r="M405" s="198"/>
      <c r="N405" s="198">
        <f ca="1">IFERROR(__xludf.DUMMYFUNCTION("IMPORTRANGE(""https://docs.google.com/spreadsheets/d/1SX6NBoVAgQJ6U1MVXOaj8PK2l7WJ3RER9xtqwdhxkhw/edit?usp=sharing"",""สุพรรณบุรี!M300"")"),0)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IFERROR(__xludf.DUMMYFUNCTION("IMPORTRANGE(""https://docs.google.com/spreadsheets/d/1SX6NBoVAgQJ6U1MVXOaj8PK2l7WJ3RER9xtqwdhxkhw/edit?usp=sharing"",""สุพรรณบุรี!L301"")"),186540)</f>
        <v>186540</v>
      </c>
      <c r="M406" s="198"/>
      <c r="N406" s="198">
        <f ca="1">IFERROR(__xludf.DUMMYFUNCTION("IMPORTRANGE(""https://docs.google.com/spreadsheets/d/1SX6NBoVAgQJ6U1MVXOaj8PK2l7WJ3RER9xtqwdhxkhw/edit?usp=sharing"",""สุพรรณบุรี!M301"")"),800)</f>
        <v>800</v>
      </c>
      <c r="O406" s="198">
        <f t="shared" ca="1" si="112"/>
        <v>0.42886244237160931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IFERROR(__xludf.DUMMYFUNCTION("IMPORTRANGE(""https://docs.google.com/spreadsheets/d/1SX6NBoVAgQJ6U1MVXOaj8PK2l7WJ3RER9xtqwdhxkhw/edit?usp=sharing"",""สุพรรณบุรี!M302"")"),0)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IFERROR(__xludf.DUMMYFUNCTION("IMPORTRANGE(""https://docs.google.com/spreadsheets/d/1SX6NBoVAgQJ6U1MVXOaj8PK2l7WJ3RER9xtqwdhxkhw/edit?usp=sharing"",""สุพรรณบุรี!M303"")"),0)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IFERROR(__xludf.DUMMYFUNCTION("IMPORTRANGE(""https://docs.google.com/spreadsheets/d/1SX6NBoVAgQJ6U1MVXOaj8PK2l7WJ3RER9xtqwdhxkhw/edit?usp=sharing"",""สุพรรณบุรี!M304"")"),0)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IFERROR(__xludf.DUMMYFUNCTION("IMPORTRANGE(""https://docs.google.com/spreadsheets/d/1SX6NBoVAgQJ6U1MVXOaj8PK2l7WJ3RER9xtqwdhxkhw/edit?usp=sharing"",""สุพรรณบุรี!M305"")"),800)</f>
        <v>800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IFERROR(__xludf.DUMMYFUNCTION("IMPORTRANGE(""https://docs.google.com/spreadsheets/d/1SX6NBoVAgQJ6U1MVXOaj8PK2l7WJ3RER9xtqwdhxkhw/edit?usp=sharing"",""สุพรรณบุรี!J307"")"),1)</f>
        <v>1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IFERROR(__xludf.DUMMYFUNCTION("IMPORTRANGE(""https://docs.google.com/spreadsheets/d/1SX6NBoVAgQJ6U1MVXOaj8PK2l7WJ3RER9xtqwdhxkhw/edit?usp=sharing"",""สุพรรณบุรี!J308"")"),0)</f>
        <v>0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IFERROR(__xludf.DUMMYFUNCTION("IMPORTRANGE(""https://docs.google.com/spreadsheets/d/1SX6NBoVAgQJ6U1MVXOaj8PK2l7WJ3RER9xtqwdhxkhw/edit?usp=sharing"",""สุพรรณบุรี!J309"")"),0)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IFERROR(__xludf.DUMMYFUNCTION("IMPORTRANGE(""https://docs.google.com/spreadsheets/d/1SX6NBoVAgQJ6U1MVXOaj8PK2l7WJ3RER9xtqwdhxkhw/edit?usp=sharing"",""สุพรรณบุรี!J310"")"),0)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IFERROR(__xludf.DUMMYFUNCTION("IMPORTRANGE(""https://docs.google.com/spreadsheets/d/1SX6NBoVAgQJ6U1MVXOaj8PK2l7WJ3RER9xtqwdhxkhw/edit?usp=sharing"",""สุพรรณบุรี!I311"")"),60)</f>
        <v>60</v>
      </c>
      <c r="J416" s="230">
        <f ca="1">IFERROR(__xludf.DUMMYFUNCTION("IMPORTRANGE(""https://docs.google.com/spreadsheets/d/1SX6NBoVAgQJ6U1MVXOaj8PK2l7WJ3RER9xtqwdhxkhw/edit?usp=sharing"",""สุพรรณบุรี!J311"")"),0)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IFERROR(__xludf.DUMMYFUNCTION("IMPORTRANGE(""https://docs.google.com/spreadsheets/d/1SX6NBoVAgQJ6U1MVXOaj8PK2l7WJ3RER9xtqwdhxkhw/edit?usp=sharing"",""สุพรรณบุรี!I312"")"),0)</f>
        <v>0</v>
      </c>
      <c r="J417" s="406">
        <f ca="1">IFERROR(__xludf.DUMMYFUNCTION("IMPORTRANGE(""https://docs.google.com/spreadsheets/d/1SX6NBoVAgQJ6U1MVXOaj8PK2l7WJ3RER9xtqwdhxkhw/edit?usp=sharing"",""สุพรรณบุรี!J312"")"),0)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IFERROR(__xludf.DUMMYFUNCTION("IMPORTRANGE(""https://docs.google.com/spreadsheets/d/1SX6NBoVAgQJ6U1MVXOaj8PK2l7WJ3RER9xtqwdhxkhw/edit?usp=sharing"",""สุพรรณบุรี!I313"")"),0)</f>
        <v>0</v>
      </c>
      <c r="J418" s="407">
        <f ca="1">IFERROR(__xludf.DUMMYFUNCTION("IMPORTRANGE(""https://docs.google.com/spreadsheets/d/1SX6NBoVAgQJ6U1MVXOaj8PK2l7WJ3RER9xtqwdhxkhw/edit?usp=sharing"",""สุพรรณบุรี!J313"")"),0)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IFERROR(__xludf.DUMMYFUNCTION("IMPORTRANGE(""https://docs.google.com/spreadsheets/d/1SX6NBoVAgQJ6U1MVXOaj8PK2l7WJ3RER9xtqwdhxkhw/edit?usp=sharing"",""สุพรรณบุรี!I314"")"),0)</f>
        <v>0</v>
      </c>
      <c r="J419" s="302">
        <f ca="1">IFERROR(__xludf.DUMMYFUNCTION("IMPORTRANGE(""https://docs.google.com/spreadsheets/d/1SX6NBoVAgQJ6U1MVXOaj8PK2l7WJ3RER9xtqwdhxkhw/edit?usp=sharing"",""สุพรรณบุรี!J314"")"),0)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IFERROR(__xludf.DUMMYFUNCTION("IMPORTRANGE(""https://docs.google.com/spreadsheets/d/1SX6NBoVAgQJ6U1MVXOaj8PK2l7WJ3RER9xtqwdhxkhw/edit?usp=sharing"",""สุพรรณบุรี!I315"")"),0)</f>
        <v>0</v>
      </c>
      <c r="J420" s="302">
        <f ca="1">IFERROR(__xludf.DUMMYFUNCTION("IMPORTRANGE(""https://docs.google.com/spreadsheets/d/1SX6NBoVAgQJ6U1MVXOaj8PK2l7WJ3RER9xtqwdhxkhw/edit?usp=sharing"",""สุพรรณบุรี!J315"")"),0)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IFERROR(__xludf.DUMMYFUNCTION("IMPORTRANGE(""https://docs.google.com/spreadsheets/d/1SX6NBoVAgQJ6U1MVXOaj8PK2l7WJ3RER9xtqwdhxkhw/edit?usp=sharing"",""สุพรรณบุรี!I316"")"),50)</f>
        <v>50</v>
      </c>
      <c r="J421" s="406">
        <f ca="1">IFERROR(__xludf.DUMMYFUNCTION("IMPORTRANGE(""https://docs.google.com/spreadsheets/d/1SX6NBoVAgQJ6U1MVXOaj8PK2l7WJ3RER9xtqwdhxkhw/edit?usp=sharing"",""สุพรรณบุรี!J316"")"),0)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IFERROR(__xludf.DUMMYFUNCTION("IMPORTRANGE(""https://docs.google.com/spreadsheets/d/1SX6NBoVAgQJ6U1MVXOaj8PK2l7WJ3RER9xtqwdhxkhw/edit?usp=sharing"",""สุพรรณบุรี!I317"")"),150)</f>
        <v>150</v>
      </c>
      <c r="J422" s="407">
        <f ca="1">IFERROR(__xludf.DUMMYFUNCTION("IMPORTRANGE(""https://docs.google.com/spreadsheets/d/1SX6NBoVAgQJ6U1MVXOaj8PK2l7WJ3RER9xtqwdhxkhw/edit?usp=sharing"",""สุพรรณบุรี!J317"")"),0)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IFERROR(__xludf.DUMMYFUNCTION("IMPORTRANGE(""https://docs.google.com/spreadsheets/d/1SX6NBoVAgQJ6U1MVXOaj8PK2l7WJ3RER9xtqwdhxkhw/edit?usp=sharing"",""สุพรรณบุรี!I318"")"),50)</f>
        <v>50</v>
      </c>
      <c r="J423" s="302">
        <f ca="1">IFERROR(__xludf.DUMMYFUNCTION("IMPORTRANGE(""https://docs.google.com/spreadsheets/d/1SX6NBoVAgQJ6U1MVXOaj8PK2l7WJ3RER9xtqwdhxkhw/edit?usp=sharing"",""สุพรรณบุรี!J318"")"),0)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IFERROR(__xludf.DUMMYFUNCTION("IMPORTRANGE(""https://docs.google.com/spreadsheets/d/1SX6NBoVAgQJ6U1MVXOaj8PK2l7WJ3RER9xtqwdhxkhw/edit?usp=sharing"",""สุพรรณบุรี!I319"")"),50)</f>
        <v>50</v>
      </c>
      <c r="J424" s="302">
        <f ca="1">IFERROR(__xludf.DUMMYFUNCTION("IMPORTRANGE(""https://docs.google.com/spreadsheets/d/1SX6NBoVAgQJ6U1MVXOaj8PK2l7WJ3RER9xtqwdhxkhw/edit?usp=sharing"",""สุพรรณบุรี!J319"")"),0)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IFERROR(__xludf.DUMMYFUNCTION("IMPORTRANGE(""https://docs.google.com/spreadsheets/d/1SX6NBoVAgQJ6U1MVXOaj8PK2l7WJ3RER9xtqwdhxkhw/edit?usp=sharing"",""สุพรรณบุรี!I320"")"),50)</f>
        <v>50</v>
      </c>
      <c r="J425" s="302">
        <f ca="1">IFERROR(__xludf.DUMMYFUNCTION("IMPORTRANGE(""https://docs.google.com/spreadsheets/d/1SX6NBoVAgQJ6U1MVXOaj8PK2l7WJ3RER9xtqwdhxkhw/edit?usp=sharing"",""สุพรรณบุรี!J320"")"),0)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IFERROR(__xludf.DUMMYFUNCTION("IMPORTRANGE(""https://docs.google.com/spreadsheets/d/1SX6NBoVAgQJ6U1MVXOaj8PK2l7WJ3RER9xtqwdhxkhw/edit?usp=sharing"",""สุพรรณบุรี!I321"")"),10)</f>
        <v>10</v>
      </c>
      <c r="J426" s="406">
        <f ca="1">IFERROR(__xludf.DUMMYFUNCTION("IMPORTRANGE(""https://docs.google.com/spreadsheets/d/1SX6NBoVAgQJ6U1MVXOaj8PK2l7WJ3RER9xtqwdhxkhw/edit?usp=sharing"",""สุพรรณบุรี!J321"")"),0)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IFERROR(__xludf.DUMMYFUNCTION("IMPORTRANGE(""https://docs.google.com/spreadsheets/d/1SX6NBoVAgQJ6U1MVXOaj8PK2l7WJ3RER9xtqwdhxkhw/edit?usp=sharing"",""สุพรรณบุรี!I322"")"),30)</f>
        <v>30</v>
      </c>
      <c r="J427" s="407">
        <f ca="1">IFERROR(__xludf.DUMMYFUNCTION("IMPORTRANGE(""https://docs.google.com/spreadsheets/d/1SX6NBoVAgQJ6U1MVXOaj8PK2l7WJ3RER9xtqwdhxkhw/edit?usp=sharing"",""สุพรรณบุรี!J322"")"),0)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IFERROR(__xludf.DUMMYFUNCTION("IMPORTRANGE(""https://docs.google.com/spreadsheets/d/1SX6NBoVAgQJ6U1MVXOaj8PK2l7WJ3RER9xtqwdhxkhw/edit?usp=sharing"",""สุพรรณบุรี!I323"")"),10)</f>
        <v>10</v>
      </c>
      <c r="J428" s="302">
        <f ca="1">IFERROR(__xludf.DUMMYFUNCTION("IMPORTRANGE(""https://docs.google.com/spreadsheets/d/1SX6NBoVAgQJ6U1MVXOaj8PK2l7WJ3RER9xtqwdhxkhw/edit?usp=sharing"",""สุพรรณบุรี!J323"")"),0)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IFERROR(__xludf.DUMMYFUNCTION("IMPORTRANGE(""https://docs.google.com/spreadsheets/d/1SX6NBoVAgQJ6U1MVXOaj8PK2l7WJ3RER9xtqwdhxkhw/edit?usp=sharing"",""สุพรรณบุรี!I324"")"),10)</f>
        <v>10</v>
      </c>
      <c r="J429" s="302">
        <f ca="1">IFERROR(__xludf.DUMMYFUNCTION("IMPORTRANGE(""https://docs.google.com/spreadsheets/d/1SX6NBoVAgQJ6U1MVXOaj8PK2l7WJ3RER9xtqwdhxkhw/edit?usp=sharing"",""สุพรรณบุรี!J324"")"),0)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IFERROR(__xludf.DUMMYFUNCTION("IMPORTRANGE(""https://docs.google.com/spreadsheets/d/1SX6NBoVAgQJ6U1MVXOaj8PK2l7WJ3RER9xtqwdhxkhw/edit?usp=sharing"",""สุพรรณบุรี!I325"")"),50)</f>
        <v>50</v>
      </c>
      <c r="J430" s="406">
        <f ca="1">IFERROR(__xludf.DUMMYFUNCTION("IMPORTRANGE(""https://docs.google.com/spreadsheets/d/1SX6NBoVAgQJ6U1MVXOaj8PK2l7WJ3RER9xtqwdhxkhw/edit?usp=sharing"",""สุพรรณบุรี!J325"")"),0)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IFERROR(__xludf.DUMMYFUNCTION("IMPORTRANGE(""https://docs.google.com/spreadsheets/d/1SX6NBoVAgQJ6U1MVXOaj8PK2l7WJ3RER9xtqwdhxkhw/edit?usp=sharing"",""สุพรรณบุรี!I326"")"),0)</f>
        <v>0</v>
      </c>
      <c r="J431" s="302">
        <f ca="1">IFERROR(__xludf.DUMMYFUNCTION("IMPORTRANGE(""https://docs.google.com/spreadsheets/d/1SX6NBoVAgQJ6U1MVXOaj8PK2l7WJ3RER9xtqwdhxkhw/edit?usp=sharing"",""สุพรรณบุรี!J326"")"),0)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IFERROR(__xludf.DUMMYFUNCTION("IMPORTRANGE(""https://docs.google.com/spreadsheets/d/1SX6NBoVAgQJ6U1MVXOaj8PK2l7WJ3RER9xtqwdhxkhw/edit?usp=sharing"",""สุพรรณบุรี!I327"")"),50)</f>
        <v>50</v>
      </c>
      <c r="J432" s="302">
        <f ca="1">IFERROR(__xludf.DUMMYFUNCTION("IMPORTRANGE(""https://docs.google.com/spreadsheets/d/1SX6NBoVAgQJ6U1MVXOaj8PK2l7WJ3RER9xtqwdhxkhw/edit?usp=sharing"",""สุพรรณบุรี!J327"")"),0)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IFERROR(__xludf.DUMMYFUNCTION("IMPORTRANGE(""https://docs.google.com/spreadsheets/d/1SX6NBoVAgQJ6U1MVXOaj8PK2l7WJ3RER9xtqwdhxkhw/edit?usp=sharing"",""สุพรรณบุรี!J328"")"),0)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IFERROR(__xludf.DUMMYFUNCTION("IMPORTRANGE(""https://docs.google.com/spreadsheets/d/1SX6NBoVAgQJ6U1MVXOaj8PK2l7WJ3RER9xtqwdhxkhw/edit?usp=sharing"",""สุพรรณบุรี!J329"")"),0)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IFERROR(__xludf.DUMMYFUNCTION("IMPORTRANGE(""https://docs.google.com/spreadsheets/d/1SX6NBoVAgQJ6U1MVXOaj8PK2l7WJ3RER9xtqwdhxkhw/edit?usp=sharing"",""สุพรรณบุรี!I330"")"),45)</f>
        <v>45</v>
      </c>
      <c r="J435" s="420">
        <f ca="1">IFERROR(__xludf.DUMMYFUNCTION("IMPORTRANGE(""https://docs.google.com/spreadsheets/d/1SX6NBoVAgQJ6U1MVXOaj8PK2l7WJ3RER9xtqwdhxkhw/edit?usp=sharing"",""สุพรรณบุรี!J330"")"),1)</f>
        <v>1</v>
      </c>
      <c r="K435" s="421">
        <f ca="1">IF(I435&gt;0,J435*100/I435,0)</f>
        <v>2.2222222222222223</v>
      </c>
      <c r="L435" s="422">
        <f ca="1">IFERROR(__xludf.DUMMYFUNCTION("IMPORTRANGE(""https://docs.google.com/spreadsheets/d/1SX6NBoVAgQJ6U1MVXOaj8PK2l7WJ3RER9xtqwdhxkhw/edit?usp=sharing"",""สุพรรณบุรี!L330"")"),143500)</f>
        <v>143500</v>
      </c>
      <c r="M435" s="422"/>
      <c r="N435" s="422">
        <f ca="1">IFERROR(__xludf.DUMMYFUNCTION("IMPORTRANGE(""https://docs.google.com/spreadsheets/d/1SX6NBoVAgQJ6U1MVXOaj8PK2l7WJ3RER9xtqwdhxkhw/edit?usp=sharing"",""สุพรรณบุรี!M330"")"),35200)</f>
        <v>35200</v>
      </c>
      <c r="O435" s="422">
        <f t="shared" ref="O435:O439" ca="1" si="114">+IF(L435&gt;0,N435*100/L435,0)</f>
        <v>24.529616724738677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IFERROR(__xludf.DUMMYFUNCTION("IMPORTRANGE(""https://docs.google.com/spreadsheets/d/1SX6NBoVAgQJ6U1MVXOaj8PK2l7WJ3RER9xtqwdhxkhw/edit?usp=sharing"",""สุพรรณบุรี!L331"")"),0)</f>
        <v>0</v>
      </c>
      <c r="M436" s="196"/>
      <c r="N436" s="198">
        <f ca="1">IFERROR(__xludf.DUMMYFUNCTION("IMPORTRANGE(""https://docs.google.com/spreadsheets/d/1SX6NBoVAgQJ6U1MVXOaj8PK2l7WJ3RER9xtqwdhxkhw/edit?usp=sharing"",""สุพรรณบุรี!M331"")"),0)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IFERROR(__xludf.DUMMYFUNCTION("IMPORTRANGE(""https://docs.google.com/spreadsheets/d/1SX6NBoVAgQJ6U1MVXOaj8PK2l7WJ3RER9xtqwdhxkhw/edit?usp=sharing"",""สุพรรณบุรี!L332"")"),143500)</f>
        <v>143500</v>
      </c>
      <c r="M437" s="196"/>
      <c r="N437" s="198">
        <f ca="1">IFERROR(__xludf.DUMMYFUNCTION("IMPORTRANGE(""https://docs.google.com/spreadsheets/d/1SX6NBoVAgQJ6U1MVXOaj8PK2l7WJ3RER9xtqwdhxkhw/edit?usp=sharing"",""สุพรรณบุรี!M332"")"),35200)</f>
        <v>35200</v>
      </c>
      <c r="O437" s="198">
        <f t="shared" ca="1" si="114"/>
        <v>24.529616724738677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IFERROR(__xludf.DUMMYFUNCTION("IMPORTRANGE(""https://docs.google.com/spreadsheets/d/1SX6NBoVAgQJ6U1MVXOaj8PK2l7WJ3RER9xtqwdhxkhw/edit?usp=sharing"",""สุพรรณบุรี!L333"")"),0)</f>
        <v>0</v>
      </c>
      <c r="M438" s="198"/>
      <c r="N438" s="198">
        <f ca="1">IFERROR(__xludf.DUMMYFUNCTION("IMPORTRANGE(""https://docs.google.com/spreadsheets/d/1SX6NBoVAgQJ6U1MVXOaj8PK2l7WJ3RER9xtqwdhxkhw/edit?usp=sharing"",""สุพรรณบุรี!M333"")"),0)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IFERROR(__xludf.DUMMYFUNCTION("IMPORTRANGE(""https://docs.google.com/spreadsheets/d/1SX6NBoVAgQJ6U1MVXOaj8PK2l7WJ3RER9xtqwdhxkhw/edit?usp=sharing"",""สุพรรณบุรี!L334"")"),143500)</f>
        <v>143500</v>
      </c>
      <c r="M439" s="198"/>
      <c r="N439" s="198">
        <f ca="1">IFERROR(__xludf.DUMMYFUNCTION("IMPORTRANGE(""https://docs.google.com/spreadsheets/d/1SX6NBoVAgQJ6U1MVXOaj8PK2l7WJ3RER9xtqwdhxkhw/edit?usp=sharing"",""สุพรรณบุรี!M334"")"),35200)</f>
        <v>35200</v>
      </c>
      <c r="O439" s="198">
        <f t="shared" ca="1" si="114"/>
        <v>24.529616724738677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IFERROR(__xludf.DUMMYFUNCTION("IMPORTRANGE(""https://docs.google.com/spreadsheets/d/1SX6NBoVAgQJ6U1MVXOaj8PK2l7WJ3RER9xtqwdhxkhw/edit?usp=sharing"",""สุพรรณบุรี!M335"")"),35200)</f>
        <v>35200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IFERROR(__xludf.DUMMYFUNCTION("IMPORTRANGE(""https://docs.google.com/spreadsheets/d/1SX6NBoVAgQJ6U1MVXOaj8PK2l7WJ3RER9xtqwdhxkhw/edit?usp=sharing"",""สุพรรณบุรี!M336"")"),0)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IFERROR(__xludf.DUMMYFUNCTION("IMPORTRANGE(""https://docs.google.com/spreadsheets/d/1SX6NBoVAgQJ6U1MVXOaj8PK2l7WJ3RER9xtqwdhxkhw/edit?usp=sharing"",""สุพรรณบุรี!M337"")"),0)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IFERROR(__xludf.DUMMYFUNCTION("IMPORTRANGE(""https://docs.google.com/spreadsheets/d/1SX6NBoVAgQJ6U1MVXOaj8PK2l7WJ3RER9xtqwdhxkhw/edit?usp=sharing"",""สุพรรณบุรี!M338"")"),0)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IFERROR(__xludf.DUMMYFUNCTION("IMPORTRANGE(""https://docs.google.com/spreadsheets/d/1SX6NBoVAgQJ6U1MVXOaj8PK2l7WJ3RER9xtqwdhxkhw/edit?usp=sharing"",""สุพรรณบุรี!J340"")"),0)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IFERROR(__xludf.DUMMYFUNCTION("IMPORTRANGE(""https://docs.google.com/spreadsheets/d/1SX6NBoVAgQJ6U1MVXOaj8PK2l7WJ3RER9xtqwdhxkhw/edit?usp=sharing"",""สุพรรณบุรี!J341"")"),1)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IFERROR(__xludf.DUMMYFUNCTION("IMPORTRANGE(""https://docs.google.com/spreadsheets/d/1SX6NBoVAgQJ6U1MVXOaj8PK2l7WJ3RER9xtqwdhxkhw/edit?usp=sharing"",""สุพรรณบุรี!J342"")"),1)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IFERROR(__xludf.DUMMYFUNCTION("IMPORTRANGE(""https://docs.google.com/spreadsheets/d/1SX6NBoVAgQJ6U1MVXOaj8PK2l7WJ3RER9xtqwdhxkhw/edit?usp=sharing"",""สุพรรณบุรี!J343"")"),1)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IFERROR(__xludf.DUMMYFUNCTION("IMPORTRANGE(""https://docs.google.com/spreadsheets/d/1SX6NBoVAgQJ6U1MVXOaj8PK2l7WJ3RER9xtqwdhxkhw/edit?usp=sharing"",""สุพรรณบุรี!I344"")"),45)</f>
        <v>45</v>
      </c>
      <c r="J449" s="230">
        <f ca="1">IFERROR(__xludf.DUMMYFUNCTION("IMPORTRANGE(""https://docs.google.com/spreadsheets/d/1SX6NBoVAgQJ6U1MVXOaj8PK2l7WJ3RER9xtqwdhxkhw/edit?usp=sharing"",""สุพรรณบุรี!J344"")"),1)</f>
        <v>1</v>
      </c>
      <c r="K449" s="195">
        <f t="shared" ref="K449:K452" ca="1" si="115">IF(I449&gt;0,J449*100/I449,0)</f>
        <v>2.2222222222222223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IFERROR(__xludf.DUMMYFUNCTION("IMPORTRANGE(""https://docs.google.com/spreadsheets/d/1SX6NBoVAgQJ6U1MVXOaj8PK2l7WJ3RER9xtqwdhxkhw/edit?usp=sharing"",""สุพรรณบุรี!I345"")"),15)</f>
        <v>15</v>
      </c>
      <c r="J450" s="219">
        <f ca="1">IFERROR(__xludf.DUMMYFUNCTION("IMPORTRANGE(""https://docs.google.com/spreadsheets/d/1SX6NBoVAgQJ6U1MVXOaj8PK2l7WJ3RER9xtqwdhxkhw/edit?usp=sharing"",""สุพรรณบุรี!J345"")"),1)</f>
        <v>1</v>
      </c>
      <c r="K450" s="195">
        <f t="shared" ca="1" si="115"/>
        <v>6.666666666666667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IFERROR(__xludf.DUMMYFUNCTION("IMPORTRANGE(""https://docs.google.com/spreadsheets/d/1SX6NBoVAgQJ6U1MVXOaj8PK2l7WJ3RER9xtqwdhxkhw/edit?usp=sharing"",""สุพรรณบุรี!I346"")"),30)</f>
        <v>30</v>
      </c>
      <c r="J451" s="218">
        <f ca="1">IFERROR(__xludf.DUMMYFUNCTION("IMPORTRANGE(""https://docs.google.com/spreadsheets/d/1SX6NBoVAgQJ6U1MVXOaj8PK2l7WJ3RER9xtqwdhxkhw/edit?usp=sharing"",""สุพรรณบุรี!J346"")"),0)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IFERROR(__xludf.DUMMYFUNCTION("IMPORTRANGE(""https://docs.google.com/spreadsheets/d/1SX6NBoVAgQJ6U1MVXOaj8PK2l7WJ3RER9xtqwdhxkhw/edit?usp=sharing"",""สุพรรณบุรี!I347"")"),0)</f>
        <v>0</v>
      </c>
      <c r="J452" s="218">
        <f ca="1">IFERROR(__xludf.DUMMYFUNCTION("IMPORTRANGE(""https://docs.google.com/spreadsheets/d/1SX6NBoVAgQJ6U1MVXOaj8PK2l7WJ3RER9xtqwdhxkhw/edit?usp=sharing"",""สุพรรณบุรี!J347"")"),0)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IFERROR(__xludf.DUMMYFUNCTION("IMPORTRANGE(""https://docs.google.com/spreadsheets/d/1SX6NBoVAgQJ6U1MVXOaj8PK2l7WJ3RER9xtqwdhxkhw/edit?usp=sharing"",""สุพรรณบุรี!J348"")"),0)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IFERROR(__xludf.DUMMYFUNCTION("IMPORTRANGE(""https://docs.google.com/spreadsheets/d/1SX6NBoVAgQJ6U1MVXOaj8PK2l7WJ3RER9xtqwdhxkhw/edit?usp=sharing"",""สุพรรณบุรี!J349"")"),0)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IFERROR(__xludf.DUMMYFUNCTION("IMPORTRANGE(""https://docs.google.com/spreadsheets/d/1SX6NBoVAgQJ6U1MVXOaj8PK2l7WJ3RER9xtqwdhxkhw/edit?usp=sharing"",""สุพรรณบุรี!I350"")"),35175)</f>
        <v>35175</v>
      </c>
      <c r="J455" s="387">
        <f ca="1">IFERROR(__xludf.DUMMYFUNCTION("IMPORTRANGE(""https://docs.google.com/spreadsheets/d/1SX6NBoVAgQJ6U1MVXOaj8PK2l7WJ3RER9xtqwdhxkhw/edit?usp=sharing"",""สุพรรณบุรี!J350"")"),0)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IFERROR(__xludf.DUMMYFUNCTION("IMPORTRANGE(""https://docs.google.com/spreadsheets/d/1SX6NBoVAgQJ6U1MVXOaj8PK2l7WJ3RER9xtqwdhxkhw/edit?usp=sharing"",""สุพรรณบุรี!L350"")"),473295)</f>
        <v>473295</v>
      </c>
      <c r="M455" s="389"/>
      <c r="N455" s="389">
        <f ca="1">IFERROR(__xludf.DUMMYFUNCTION("IMPORTRANGE(""https://docs.google.com/spreadsheets/d/1SX6NBoVAgQJ6U1MVXOaj8PK2l7WJ3RER9xtqwdhxkhw/edit?usp=sharing"",""สุพรรณบุรี!M350"")"),34838.73)</f>
        <v>34838.730000000003</v>
      </c>
      <c r="O455" s="389">
        <f t="shared" ref="O455:O459" ca="1" si="116">+IF(L455&gt;0,N455*100/L455,0)</f>
        <v>7.3608911989351258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IFERROR(__xludf.DUMMYFUNCTION("IMPORTRANGE(""https://docs.google.com/spreadsheets/d/1SX6NBoVAgQJ6U1MVXOaj8PK2l7WJ3RER9xtqwdhxkhw/edit?usp=sharing"",""สุพรรณบุรี!L351"")"),0)</f>
        <v>0</v>
      </c>
      <c r="M456" s="196"/>
      <c r="N456" s="198">
        <f ca="1">IFERROR(__xludf.DUMMYFUNCTION("IMPORTRANGE(""https://docs.google.com/spreadsheets/d/1SX6NBoVAgQJ6U1MVXOaj8PK2l7WJ3RER9xtqwdhxkhw/edit?usp=sharing"",""สุพรรณบุรี!M351"")"),0)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IFERROR(__xludf.DUMMYFUNCTION("IMPORTRANGE(""https://docs.google.com/spreadsheets/d/1SX6NBoVAgQJ6U1MVXOaj8PK2l7WJ3RER9xtqwdhxkhw/edit?usp=sharing"",""สุพรรณบุรี!L352"")"),473295)</f>
        <v>473295</v>
      </c>
      <c r="M457" s="196"/>
      <c r="N457" s="198">
        <f ca="1">IFERROR(__xludf.DUMMYFUNCTION("IMPORTRANGE(""https://docs.google.com/spreadsheets/d/1SX6NBoVAgQJ6U1MVXOaj8PK2l7WJ3RER9xtqwdhxkhw/edit?usp=sharing"",""สุพรรณบุรี!M352"")"),34838.73)</f>
        <v>34838.730000000003</v>
      </c>
      <c r="O457" s="198">
        <f t="shared" ca="1" si="116"/>
        <v>7.3608911989351258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IFERROR(__xludf.DUMMYFUNCTION("IMPORTRANGE(""https://docs.google.com/spreadsheets/d/1SX6NBoVAgQJ6U1MVXOaj8PK2l7WJ3RER9xtqwdhxkhw/edit?usp=sharing"",""สุพรรณบุรี!L353"")"),0)</f>
        <v>0</v>
      </c>
      <c r="M458" s="198"/>
      <c r="N458" s="198">
        <f ca="1">IFERROR(__xludf.DUMMYFUNCTION("IMPORTRANGE(""https://docs.google.com/spreadsheets/d/1SX6NBoVAgQJ6U1MVXOaj8PK2l7WJ3RER9xtqwdhxkhw/edit?usp=sharing"",""สุพรรณบุรี!M353"")"),0)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IFERROR(__xludf.DUMMYFUNCTION("IMPORTRANGE(""https://docs.google.com/spreadsheets/d/1SX6NBoVAgQJ6U1MVXOaj8PK2l7WJ3RER9xtqwdhxkhw/edit?usp=sharing"",""สุพรรณบุรี!L354"")"),473295)</f>
        <v>473295</v>
      </c>
      <c r="M459" s="198"/>
      <c r="N459" s="198">
        <f ca="1">IFERROR(__xludf.DUMMYFUNCTION("IMPORTRANGE(""https://docs.google.com/spreadsheets/d/1SX6NBoVAgQJ6U1MVXOaj8PK2l7WJ3RER9xtqwdhxkhw/edit?usp=sharing"",""สุพรรณบุรี!M354"")"),34838.73)</f>
        <v>34838.730000000003</v>
      </c>
      <c r="O459" s="198">
        <f t="shared" ca="1" si="116"/>
        <v>7.3608911989351258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IFERROR(__xludf.DUMMYFUNCTION("IMPORTRANGE(""https://docs.google.com/spreadsheets/d/1SX6NBoVAgQJ6U1MVXOaj8PK2l7WJ3RER9xtqwdhxkhw/edit?usp=sharing"",""สุพรรณบุรี!M355"")"),0)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IFERROR(__xludf.DUMMYFUNCTION("IMPORTRANGE(""https://docs.google.com/spreadsheets/d/1SX6NBoVAgQJ6U1MVXOaj8PK2l7WJ3RER9xtqwdhxkhw/edit?usp=sharing"",""สุพรรณบุรี!M356"")"),0)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IFERROR(__xludf.DUMMYFUNCTION("IMPORTRANGE(""https://docs.google.com/spreadsheets/d/1SX6NBoVAgQJ6U1MVXOaj8PK2l7WJ3RER9xtqwdhxkhw/edit?usp=sharing"",""สุพรรณบุรี!M357"")"),34838.73)</f>
        <v>34838.730000000003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IFERROR(__xludf.DUMMYFUNCTION("IMPORTRANGE(""https://docs.google.com/spreadsheets/d/1SX6NBoVAgQJ6U1MVXOaj8PK2l7WJ3RER9xtqwdhxkhw/edit?usp=sharing"",""สุพรรณบุรี!M358"")"),0)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IFERROR(__xludf.DUMMYFUNCTION("IMPORTRANGE(""https://docs.google.com/spreadsheets/d/1SX6NBoVAgQJ6U1MVXOaj8PK2l7WJ3RER9xtqwdhxkhw/edit?usp=sharing"",""สุพรรณบุรี!I359"")"),35175)</f>
        <v>35175</v>
      </c>
      <c r="J464" s="291">
        <f ca="1">IFERROR(__xludf.DUMMYFUNCTION("IMPORTRANGE(""https://docs.google.com/spreadsheets/d/1SX6NBoVAgQJ6U1MVXOaj8PK2l7WJ3RER9xtqwdhxkhw/edit?usp=sharing"",""สุพรรณบุรี!J359"")"),0)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IFERROR(__xludf.DUMMYFUNCTION("IMPORTRANGE(""https://docs.google.com/spreadsheets/d/1SX6NBoVAgQJ6U1MVXOaj8PK2l7WJ3RER9xtqwdhxkhw/edit?usp=sharing"",""สุพรรณบุรี!I360"")"),35175)</f>
        <v>35175</v>
      </c>
      <c r="J465" s="428">
        <f ca="1">IFERROR(__xludf.DUMMYFUNCTION("IMPORTRANGE(""https://docs.google.com/spreadsheets/d/1SX6NBoVAgQJ6U1MVXOaj8PK2l7WJ3RER9xtqwdhxkhw/edit?usp=sharing"",""สุพรรณบุรี!J360"")"),0)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IFERROR(__xludf.DUMMYFUNCTION("IMPORTRANGE(""https://docs.google.com/spreadsheets/d/1SX6NBoVAgQJ6U1MVXOaj8PK2l7WJ3RER9xtqwdhxkhw/edit?usp=sharing"",""สุพรรณบุรี!I361"")"),5113)</f>
        <v>5113</v>
      </c>
      <c r="J466" s="428">
        <f ca="1">IFERROR(__xludf.DUMMYFUNCTION("IMPORTRANGE(""https://docs.google.com/spreadsheets/d/1SX6NBoVAgQJ6U1MVXOaj8PK2l7WJ3RER9xtqwdhxkhw/edit?usp=sharing"",""สุพรรณบุรี!J361"")"),0)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IFERROR(__xludf.DUMMYFUNCTION("IMPORTRANGE(""https://docs.google.com/spreadsheets/d/1SX6NBoVAgQJ6U1MVXOaj8PK2l7WJ3RER9xtqwdhxkhw/edit?usp=sharing"",""สุพรรณบุรี!I362"")"),0)</f>
        <v>0</v>
      </c>
      <c r="J467" s="219">
        <f ca="1">IFERROR(__xludf.DUMMYFUNCTION("IMPORTRANGE(""https://docs.google.com/spreadsheets/d/1SX6NBoVAgQJ6U1MVXOaj8PK2l7WJ3RER9xtqwdhxkhw/edit?usp=sharing"",""สุพรรณบุรี!J362"")"),0)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IFERROR(__xludf.DUMMYFUNCTION("IMPORTRANGE(""https://docs.google.com/spreadsheets/d/1SX6NBoVAgQJ6U1MVXOaj8PK2l7WJ3RER9xtqwdhxkhw/edit?usp=sharing"",""สุพรรณบุรี!I363"")"),0)</f>
        <v>0</v>
      </c>
      <c r="J468" s="219">
        <f ca="1">IFERROR(__xludf.DUMMYFUNCTION("IMPORTRANGE(""https://docs.google.com/spreadsheets/d/1SX6NBoVAgQJ6U1MVXOaj8PK2l7WJ3RER9xtqwdhxkhw/edit?usp=sharing"",""สุพรรณบุรี!J363"")"),0)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IFERROR(__xludf.DUMMYFUNCTION("IMPORTRANGE(""https://docs.google.com/spreadsheets/d/1SX6NBoVAgQJ6U1MVXOaj8PK2l7WJ3RER9xtqwdhxkhw/edit?usp=sharing"",""สุพรรณบุรี!I364"")"),0)</f>
        <v>0</v>
      </c>
      <c r="J469" s="219">
        <f ca="1">IFERROR(__xludf.DUMMYFUNCTION("IMPORTRANGE(""https://docs.google.com/spreadsheets/d/1SX6NBoVAgQJ6U1MVXOaj8PK2l7WJ3RER9xtqwdhxkhw/edit?usp=sharing"",""สุพรรณบุรี!J364"")"),0)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IFERROR(__xludf.DUMMYFUNCTION("IMPORTRANGE(""https://docs.google.com/spreadsheets/d/1SX6NBoVAgQJ6U1MVXOaj8PK2l7WJ3RER9xtqwdhxkhw/edit?usp=sharing"",""สุพรรณบุรี!I365"")"),0)</f>
        <v>0</v>
      </c>
      <c r="J470" s="219">
        <f ca="1">IFERROR(__xludf.DUMMYFUNCTION("IMPORTRANGE(""https://docs.google.com/spreadsheets/d/1SX6NBoVAgQJ6U1MVXOaj8PK2l7WJ3RER9xtqwdhxkhw/edit?usp=sharing"",""สุพรรณบุรี!J365"")"),0)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IFERROR(__xludf.DUMMYFUNCTION("IMPORTRANGE(""https://docs.google.com/spreadsheets/d/1SX6NBoVAgQJ6U1MVXOaj8PK2l7WJ3RER9xtqwdhxkhw/edit?usp=sharing"",""สุพรรณบุรี!I366"")"),0)</f>
        <v>0</v>
      </c>
      <c r="J471" s="219">
        <f ca="1">IFERROR(__xludf.DUMMYFUNCTION("IMPORTRANGE(""https://docs.google.com/spreadsheets/d/1SX6NBoVAgQJ6U1MVXOaj8PK2l7WJ3RER9xtqwdhxkhw/edit?usp=sharing"",""สุพรรณบุรี!J366"")"),0)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IFERROR(__xludf.DUMMYFUNCTION("IMPORTRANGE(""https://docs.google.com/spreadsheets/d/1SX6NBoVAgQJ6U1MVXOaj8PK2l7WJ3RER9xtqwdhxkhw/edit?usp=sharing"",""สุพรรณบุรี!I367"")"),0)</f>
        <v>0</v>
      </c>
      <c r="J472" s="219">
        <f ca="1">IFERROR(__xludf.DUMMYFUNCTION("IMPORTRANGE(""https://docs.google.com/spreadsheets/d/1SX6NBoVAgQJ6U1MVXOaj8PK2l7WJ3RER9xtqwdhxkhw/edit?usp=sharing"",""สุพรรณบุรี!J367"")"),0)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IFERROR(__xludf.DUMMYFUNCTION("IMPORTRANGE(""https://docs.google.com/spreadsheets/d/1SX6NBoVAgQJ6U1MVXOaj8PK2l7WJ3RER9xtqwdhxkhw/edit?usp=sharing"",""สุพรรณบุรี!I368"")"),35175)</f>
        <v>35175</v>
      </c>
      <c r="J473" s="428">
        <f ca="1">IFERROR(__xludf.DUMMYFUNCTION("IMPORTRANGE(""https://docs.google.com/spreadsheets/d/1SX6NBoVAgQJ6U1MVXOaj8PK2l7WJ3RER9xtqwdhxkhw/edit?usp=sharing"",""สุพรรณบุรี!J368"")"),0)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IFERROR(__xludf.DUMMYFUNCTION("IMPORTRANGE(""https://docs.google.com/spreadsheets/d/1SX6NBoVAgQJ6U1MVXOaj8PK2l7WJ3RER9xtqwdhxkhw/edit?usp=sharing"",""สุพรรณบุรี!I369"")"),5113)</f>
        <v>5113</v>
      </c>
      <c r="J474" s="428">
        <f ca="1">IFERROR(__xludf.DUMMYFUNCTION("IMPORTRANGE(""https://docs.google.com/spreadsheets/d/1SX6NBoVAgQJ6U1MVXOaj8PK2l7WJ3RER9xtqwdhxkhw/edit?usp=sharing"",""สุพรรณบุรี!J369"")"),0)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IFERROR(__xludf.DUMMYFUNCTION("IMPORTRANGE(""https://docs.google.com/spreadsheets/d/1SX6NBoVAgQJ6U1MVXOaj8PK2l7WJ3RER9xtqwdhxkhw/edit?usp=sharing"",""สุพรรณบุรี!I370"")"),0)</f>
        <v>0</v>
      </c>
      <c r="J475" s="219">
        <f ca="1">IFERROR(__xludf.DUMMYFUNCTION("IMPORTRANGE(""https://docs.google.com/spreadsheets/d/1SX6NBoVAgQJ6U1MVXOaj8PK2l7WJ3RER9xtqwdhxkhw/edit?usp=sharing"",""สุพรรณบุรี!J370"")"),0)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IFERROR(__xludf.DUMMYFUNCTION("IMPORTRANGE(""https://docs.google.com/spreadsheets/d/1SX6NBoVAgQJ6U1MVXOaj8PK2l7WJ3RER9xtqwdhxkhw/edit?usp=sharing"",""สุพรรณบุรี!I371"")"),0)</f>
        <v>0</v>
      </c>
      <c r="J476" s="219">
        <f ca="1">IFERROR(__xludf.DUMMYFUNCTION("IMPORTRANGE(""https://docs.google.com/spreadsheets/d/1SX6NBoVAgQJ6U1MVXOaj8PK2l7WJ3RER9xtqwdhxkhw/edit?usp=sharing"",""สุพรรณบุรี!J371"")"),0)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IFERROR(__xludf.DUMMYFUNCTION("IMPORTRANGE(""https://docs.google.com/spreadsheets/d/1SX6NBoVAgQJ6U1MVXOaj8PK2l7WJ3RER9xtqwdhxkhw/edit?usp=sharing"",""สุพรรณบุรี!I372"")"),0)</f>
        <v>0</v>
      </c>
      <c r="J477" s="219">
        <f ca="1">IFERROR(__xludf.DUMMYFUNCTION("IMPORTRANGE(""https://docs.google.com/spreadsheets/d/1SX6NBoVAgQJ6U1MVXOaj8PK2l7WJ3RER9xtqwdhxkhw/edit?usp=sharing"",""สุพรรณบุรี!J372"")"),0)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IFERROR(__xludf.DUMMYFUNCTION("IMPORTRANGE(""https://docs.google.com/spreadsheets/d/1SX6NBoVAgQJ6U1MVXOaj8PK2l7WJ3RER9xtqwdhxkhw/edit?usp=sharing"",""สุพรรณบุรี!I373"")"),0)</f>
        <v>0</v>
      </c>
      <c r="J478" s="219">
        <f ca="1">IFERROR(__xludf.DUMMYFUNCTION("IMPORTRANGE(""https://docs.google.com/spreadsheets/d/1SX6NBoVAgQJ6U1MVXOaj8PK2l7WJ3RER9xtqwdhxkhw/edit?usp=sharing"",""สุพรรณบุรี!J373"")"),0)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IFERROR(__xludf.DUMMYFUNCTION("IMPORTRANGE(""https://docs.google.com/spreadsheets/d/1SX6NBoVAgQJ6U1MVXOaj8PK2l7WJ3RER9xtqwdhxkhw/edit?usp=sharing"",""สุพรรณบุรี!I374"")"),0)</f>
        <v>0</v>
      </c>
      <c r="J479" s="219">
        <f ca="1">IFERROR(__xludf.DUMMYFUNCTION("IMPORTRANGE(""https://docs.google.com/spreadsheets/d/1SX6NBoVAgQJ6U1MVXOaj8PK2l7WJ3RER9xtqwdhxkhw/edit?usp=sharing"",""สุพรรณบุรี!J374"")"),0)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IFERROR(__xludf.DUMMYFUNCTION("IMPORTRANGE(""https://docs.google.com/spreadsheets/d/1SX6NBoVAgQJ6U1MVXOaj8PK2l7WJ3RER9xtqwdhxkhw/edit?usp=sharing"",""สุพรรณบุรี!I375"")"),0)</f>
        <v>0</v>
      </c>
      <c r="J480" s="219">
        <f ca="1">IFERROR(__xludf.DUMMYFUNCTION("IMPORTRANGE(""https://docs.google.com/spreadsheets/d/1SX6NBoVAgQJ6U1MVXOaj8PK2l7WJ3RER9xtqwdhxkhw/edit?usp=sharing"",""สุพรรณบุรี!J375"")"),0)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IFERROR(__xludf.DUMMYFUNCTION("IMPORTRANGE(""https://docs.google.com/spreadsheets/d/1SX6NBoVAgQJ6U1MVXOaj8PK2l7WJ3RER9xtqwdhxkhw/edit?usp=sharing"",""สุพรรณบุรี!I376"")"),35175)</f>
        <v>35175</v>
      </c>
      <c r="J481" s="428">
        <f ca="1">IFERROR(__xludf.DUMMYFUNCTION("IMPORTRANGE(""https://docs.google.com/spreadsheets/d/1SX6NBoVAgQJ6U1MVXOaj8PK2l7WJ3RER9xtqwdhxkhw/edit?usp=sharing"",""สุพรรณบุรี!J376"")"),0)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IFERROR(__xludf.DUMMYFUNCTION("IMPORTRANGE(""https://docs.google.com/spreadsheets/d/1SX6NBoVAgQJ6U1MVXOaj8PK2l7WJ3RER9xtqwdhxkhw/edit?usp=sharing"",""สุพรรณบุรี!I377"")"),5113)</f>
        <v>5113</v>
      </c>
      <c r="J482" s="428">
        <f ca="1">IFERROR(__xludf.DUMMYFUNCTION("IMPORTRANGE(""https://docs.google.com/spreadsheets/d/1SX6NBoVAgQJ6U1MVXOaj8PK2l7WJ3RER9xtqwdhxkhw/edit?usp=sharing"",""สุพรรณบุรี!J377"")"),0)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IFERROR(__xludf.DUMMYFUNCTION("IMPORTRANGE(""https://docs.google.com/spreadsheets/d/1SX6NBoVAgQJ6U1MVXOaj8PK2l7WJ3RER9xtqwdhxkhw/edit?usp=sharing"",""สุพรรณบุรี!I378"")"),0)</f>
        <v>0</v>
      </c>
      <c r="J483" s="219">
        <f ca="1">IFERROR(__xludf.DUMMYFUNCTION("IMPORTRANGE(""https://docs.google.com/spreadsheets/d/1SX6NBoVAgQJ6U1MVXOaj8PK2l7WJ3RER9xtqwdhxkhw/edit?usp=sharing"",""สุพรรณบุรี!J378"")"),0)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IFERROR(__xludf.DUMMYFUNCTION("IMPORTRANGE(""https://docs.google.com/spreadsheets/d/1SX6NBoVAgQJ6U1MVXOaj8PK2l7WJ3RER9xtqwdhxkhw/edit?usp=sharing"",""สุพรรณบุรี!I379"")"),0)</f>
        <v>0</v>
      </c>
      <c r="J484" s="219">
        <f ca="1">IFERROR(__xludf.DUMMYFUNCTION("IMPORTRANGE(""https://docs.google.com/spreadsheets/d/1SX6NBoVAgQJ6U1MVXOaj8PK2l7WJ3RER9xtqwdhxkhw/edit?usp=sharing"",""สุพรรณบุรี!J379"")"),0)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IFERROR(__xludf.DUMMYFUNCTION("IMPORTRANGE(""https://docs.google.com/spreadsheets/d/1SX6NBoVAgQJ6U1MVXOaj8PK2l7WJ3RER9xtqwdhxkhw/edit?usp=sharing"",""สุพรรณบุรี!I380"")"),0)</f>
        <v>0</v>
      </c>
      <c r="J485" s="219">
        <f ca="1">IFERROR(__xludf.DUMMYFUNCTION("IMPORTRANGE(""https://docs.google.com/spreadsheets/d/1SX6NBoVAgQJ6U1MVXOaj8PK2l7WJ3RER9xtqwdhxkhw/edit?usp=sharing"",""สุพรรณบุรี!J380"")"),0)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IFERROR(__xludf.DUMMYFUNCTION("IMPORTRANGE(""https://docs.google.com/spreadsheets/d/1SX6NBoVAgQJ6U1MVXOaj8PK2l7WJ3RER9xtqwdhxkhw/edit?usp=sharing"",""สุพรรณบุรี!I381"")"),0)</f>
        <v>0</v>
      </c>
      <c r="J486" s="219">
        <f ca="1">IFERROR(__xludf.DUMMYFUNCTION("IMPORTRANGE(""https://docs.google.com/spreadsheets/d/1SX6NBoVAgQJ6U1MVXOaj8PK2l7WJ3RER9xtqwdhxkhw/edit?usp=sharing"",""สุพรรณบุรี!J381"")"),0)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IFERROR(__xludf.DUMMYFUNCTION("IMPORTRANGE(""https://docs.google.com/spreadsheets/d/1SX6NBoVAgQJ6U1MVXOaj8PK2l7WJ3RER9xtqwdhxkhw/edit?usp=sharing"",""สุพรรณบุรี!I382"")"),0)</f>
        <v>0</v>
      </c>
      <c r="J487" s="428">
        <f ca="1">IFERROR(__xludf.DUMMYFUNCTION("IMPORTRANGE(""https://docs.google.com/spreadsheets/d/1SX6NBoVAgQJ6U1MVXOaj8PK2l7WJ3RER9xtqwdhxkhw/edit?usp=sharing"",""สุพรรณบุรี!J382"")"),0)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IFERROR(__xludf.DUMMYFUNCTION("IMPORTRANGE(""https://docs.google.com/spreadsheets/d/1SX6NBoVAgQJ6U1MVXOaj8PK2l7WJ3RER9xtqwdhxkhw/edit?usp=sharing"",""สุพรรณบุรี!I383"")"),0)</f>
        <v>0</v>
      </c>
      <c r="J488" s="428">
        <f ca="1">IFERROR(__xludf.DUMMYFUNCTION("IMPORTRANGE(""https://docs.google.com/spreadsheets/d/1SX6NBoVAgQJ6U1MVXOaj8PK2l7WJ3RER9xtqwdhxkhw/edit?usp=sharing"",""สุพรรณบุรี!J383"")"),0)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IFERROR(__xludf.DUMMYFUNCTION("IMPORTRANGE(""https://docs.google.com/spreadsheets/d/1SX6NBoVAgQJ6U1MVXOaj8PK2l7WJ3RER9xtqwdhxkhw/edit?usp=sharing"",""สุพรรณบุรี!I384"")"),0)</f>
        <v>0</v>
      </c>
      <c r="J489" s="219">
        <f ca="1">IFERROR(__xludf.DUMMYFUNCTION("IMPORTRANGE(""https://docs.google.com/spreadsheets/d/1SX6NBoVAgQJ6U1MVXOaj8PK2l7WJ3RER9xtqwdhxkhw/edit?usp=sharing"",""สุพรรณบุรี!J384"")"),0)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IFERROR(__xludf.DUMMYFUNCTION("IMPORTRANGE(""https://docs.google.com/spreadsheets/d/1SX6NBoVAgQJ6U1MVXOaj8PK2l7WJ3RER9xtqwdhxkhw/edit?usp=sharing"",""สุพรรณบุรี!I385"")"),0)</f>
        <v>0</v>
      </c>
      <c r="J490" s="219">
        <f ca="1">IFERROR(__xludf.DUMMYFUNCTION("IMPORTRANGE(""https://docs.google.com/spreadsheets/d/1SX6NBoVAgQJ6U1MVXOaj8PK2l7WJ3RER9xtqwdhxkhw/edit?usp=sharing"",""สุพรรณบุรี!J385"")"),0)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IFERROR(__xludf.DUMMYFUNCTION("IMPORTRANGE(""https://docs.google.com/spreadsheets/d/1SX6NBoVAgQJ6U1MVXOaj8PK2l7WJ3RER9xtqwdhxkhw/edit?usp=sharing"",""สุพรรณบุรี!I386"")"),0)</f>
        <v>0</v>
      </c>
      <c r="J491" s="219">
        <f ca="1">IFERROR(__xludf.DUMMYFUNCTION("IMPORTRANGE(""https://docs.google.com/spreadsheets/d/1SX6NBoVAgQJ6U1MVXOaj8PK2l7WJ3RER9xtqwdhxkhw/edit?usp=sharing"",""สุพรรณบุรี!J386"")"),0)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IFERROR(__xludf.DUMMYFUNCTION("IMPORTRANGE(""https://docs.google.com/spreadsheets/d/1SX6NBoVAgQJ6U1MVXOaj8PK2l7WJ3RER9xtqwdhxkhw/edit?usp=sharing"",""สุพรรณบุรี!I387"")"),0)</f>
        <v>0</v>
      </c>
      <c r="J492" s="219">
        <f ca="1">IFERROR(__xludf.DUMMYFUNCTION("IMPORTRANGE(""https://docs.google.com/spreadsheets/d/1SX6NBoVAgQJ6U1MVXOaj8PK2l7WJ3RER9xtqwdhxkhw/edit?usp=sharing"",""สุพรรณบุรี!J387"")"),0)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IFERROR(__xludf.DUMMYFUNCTION("IMPORTRANGE(""https://docs.google.com/spreadsheets/d/1SX6NBoVAgQJ6U1MVXOaj8PK2l7WJ3RER9xtqwdhxkhw/edit?usp=sharing"",""สุพรรณบุรี!I388"")"),0)</f>
        <v>0</v>
      </c>
      <c r="J493" s="219">
        <f ca="1">IFERROR(__xludf.DUMMYFUNCTION("IMPORTRANGE(""https://docs.google.com/spreadsheets/d/1SX6NBoVAgQJ6U1MVXOaj8PK2l7WJ3RER9xtqwdhxkhw/edit?usp=sharing"",""สุพรรณบุรี!J388"")"),0)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IFERROR(__xludf.DUMMYFUNCTION("IMPORTRANGE(""https://docs.google.com/spreadsheets/d/1SX6NBoVAgQJ6U1MVXOaj8PK2l7WJ3RER9xtqwdhxkhw/edit?usp=sharing"",""สุพรรณบุรี!I389"")"),0)</f>
        <v>0</v>
      </c>
      <c r="J494" s="444">
        <f ca="1">IFERROR(__xludf.DUMMYFUNCTION("IMPORTRANGE(""https://docs.google.com/spreadsheets/d/1SX6NBoVAgQJ6U1MVXOaj8PK2l7WJ3RER9xtqwdhxkhw/edit?usp=sharing"",""สุพรรณบุรี!J389"")"),0)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IFERROR(__xludf.DUMMYFUNCTION("IMPORTRANGE(""https://docs.google.com/spreadsheets/d/1SX6NBoVAgQJ6U1MVXOaj8PK2l7WJ3RER9xtqwdhxkhw/edit?usp=sharing"",""สุพรรณบุรี!I390"")"),0)</f>
        <v>0</v>
      </c>
      <c r="J495" s="444">
        <f ca="1">IFERROR(__xludf.DUMMYFUNCTION("IMPORTRANGE(""https://docs.google.com/spreadsheets/d/1SX6NBoVAgQJ6U1MVXOaj8PK2l7WJ3RER9xtqwdhxkhw/edit?usp=sharing"",""สุพรรณบุรี!J390"")"),0)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IFERROR(__xludf.DUMMYFUNCTION("IMPORTRANGE(""https://docs.google.com/spreadsheets/d/1SX6NBoVAgQJ6U1MVXOaj8PK2l7WJ3RER9xtqwdhxkhw/edit?usp=sharing"",""สุพรรณบุรี!I391"")"),0)</f>
        <v>0</v>
      </c>
      <c r="J496" s="444">
        <f ca="1">IFERROR(__xludf.DUMMYFUNCTION("IMPORTRANGE(""https://docs.google.com/spreadsheets/d/1SX6NBoVAgQJ6U1MVXOaj8PK2l7WJ3RER9xtqwdhxkhw/edit?usp=sharing"",""สุพรรณบุรี!J391"")"),0)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IFERROR(__xludf.DUMMYFUNCTION("IMPORTRANGE(""https://docs.google.com/spreadsheets/d/1SX6NBoVAgQJ6U1MVXOaj8PK2l7WJ3RER9xtqwdhxkhw/edit?usp=sharing"",""สุพรรณบุรี!I392"")"),4259)</f>
        <v>4259</v>
      </c>
      <c r="J497" s="451">
        <f ca="1">IFERROR(__xludf.DUMMYFUNCTION("IMPORTRANGE(""https://docs.google.com/spreadsheets/d/1SX6NBoVAgQJ6U1MVXOaj8PK2l7WJ3RER9xtqwdhxkhw/edit?usp=sharing"",""สุพรรณบุรี!J392"")"),0)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IFERROR(__xludf.DUMMYFUNCTION("IMPORTRANGE(""https://docs.google.com/spreadsheets/d/1SX6NBoVAgQJ6U1MVXOaj8PK2l7WJ3RER9xtqwdhxkhw/edit?usp=sharing"",""สุพรรณบุรี!I393"")"),4259)</f>
        <v>4259</v>
      </c>
      <c r="J498" s="428">
        <f ca="1">IFERROR(__xludf.DUMMYFUNCTION("IMPORTRANGE(""https://docs.google.com/spreadsheets/d/1SX6NBoVAgQJ6U1MVXOaj8PK2l7WJ3RER9xtqwdhxkhw/edit?usp=sharing"",""สุพรรณบุรี!J393"")"),0)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IFERROR(__xludf.DUMMYFUNCTION("IMPORTRANGE(""https://docs.google.com/spreadsheets/d/1SX6NBoVAgQJ6U1MVXOaj8PK2l7WJ3RER9xtqwdhxkhw/edit?usp=sharing"",""สุพรรณบุรี!I394"")"),318)</f>
        <v>318</v>
      </c>
      <c r="J499" s="428">
        <f ca="1">IFERROR(__xludf.DUMMYFUNCTION("IMPORTRANGE(""https://docs.google.com/spreadsheets/d/1SX6NBoVAgQJ6U1MVXOaj8PK2l7WJ3RER9xtqwdhxkhw/edit?usp=sharing"",""สุพรรณบุรี!J394"")"),0)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IFERROR(__xludf.DUMMYFUNCTION("IMPORTRANGE(""https://docs.google.com/spreadsheets/d/1SX6NBoVAgQJ6U1MVXOaj8PK2l7WJ3RER9xtqwdhxkhw/edit?usp=sharing"",""สุพรรณบุรี!I395"")"),0)</f>
        <v>0</v>
      </c>
      <c r="J500" s="194">
        <f ca="1">IFERROR(__xludf.DUMMYFUNCTION("IMPORTRANGE(""https://docs.google.com/spreadsheets/d/1SX6NBoVAgQJ6U1MVXOaj8PK2l7WJ3RER9xtqwdhxkhw/edit?usp=sharing"",""สุพรรณบุรี!J395"")"),0)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IFERROR(__xludf.DUMMYFUNCTION("IMPORTRANGE(""https://docs.google.com/spreadsheets/d/1SX6NBoVAgQJ6U1MVXOaj8PK2l7WJ3RER9xtqwdhxkhw/edit?usp=sharing"",""สุพรรณบุรี!I396"")"),0)</f>
        <v>0</v>
      </c>
      <c r="J501" s="194">
        <f ca="1">IFERROR(__xludf.DUMMYFUNCTION("IMPORTRANGE(""https://docs.google.com/spreadsheets/d/1SX6NBoVAgQJ6U1MVXOaj8PK2l7WJ3RER9xtqwdhxkhw/edit?usp=sharing"",""สุพรรณบุรี!J396"")"),0)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IFERROR(__xludf.DUMMYFUNCTION("IMPORTRANGE(""https://docs.google.com/spreadsheets/d/1SX6NBoVAgQJ6U1MVXOaj8PK2l7WJ3RER9xtqwdhxkhw/edit?usp=sharing"",""สุพรรณบุรี!I397"")"),0)</f>
        <v>0</v>
      </c>
      <c r="J502" s="219">
        <f ca="1">IFERROR(__xludf.DUMMYFUNCTION("IMPORTRANGE(""https://docs.google.com/spreadsheets/d/1SX6NBoVAgQJ6U1MVXOaj8PK2l7WJ3RER9xtqwdhxkhw/edit?usp=sharing"",""สุพรรณบุรี!J397"")"),0)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IFERROR(__xludf.DUMMYFUNCTION("IMPORTRANGE(""https://docs.google.com/spreadsheets/d/1SX6NBoVAgQJ6U1MVXOaj8PK2l7WJ3RER9xtqwdhxkhw/edit?usp=sharing"",""สุพรรณบุรี!I398"")"),0)</f>
        <v>0</v>
      </c>
      <c r="J503" s="219">
        <f ca="1">IFERROR(__xludf.DUMMYFUNCTION("IMPORTRANGE(""https://docs.google.com/spreadsheets/d/1SX6NBoVAgQJ6U1MVXOaj8PK2l7WJ3RER9xtqwdhxkhw/edit?usp=sharing"",""สุพรรณบุรี!J398"")"),0)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IFERROR(__xludf.DUMMYFUNCTION("IMPORTRANGE(""https://docs.google.com/spreadsheets/d/1SX6NBoVAgQJ6U1MVXOaj8PK2l7WJ3RER9xtqwdhxkhw/edit?usp=sharing"",""สุพรรณบุรี!I399"")"),0)</f>
        <v>0</v>
      </c>
      <c r="J504" s="219">
        <f ca="1">IFERROR(__xludf.DUMMYFUNCTION("IMPORTRANGE(""https://docs.google.com/spreadsheets/d/1SX6NBoVAgQJ6U1MVXOaj8PK2l7WJ3RER9xtqwdhxkhw/edit?usp=sharing"",""สุพรรณบุรี!J399"")"),0)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IFERROR(__xludf.DUMMYFUNCTION("IMPORTRANGE(""https://docs.google.com/spreadsheets/d/1SX6NBoVAgQJ6U1MVXOaj8PK2l7WJ3RER9xtqwdhxkhw/edit?usp=sharing"",""สุพรรณบุรี!I400"")"),0)</f>
        <v>0</v>
      </c>
      <c r="J505" s="219">
        <f ca="1">IFERROR(__xludf.DUMMYFUNCTION("IMPORTRANGE(""https://docs.google.com/spreadsheets/d/1SX6NBoVAgQJ6U1MVXOaj8PK2l7WJ3RER9xtqwdhxkhw/edit?usp=sharing"",""สุพรรณบุรี!J400"")"),0)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IFERROR(__xludf.DUMMYFUNCTION("IMPORTRANGE(""https://docs.google.com/spreadsheets/d/1SX6NBoVAgQJ6U1MVXOaj8PK2l7WJ3RER9xtqwdhxkhw/edit?usp=sharing"",""สุพรรณบุรี!I401"")"),0)</f>
        <v>0</v>
      </c>
      <c r="J506" s="219">
        <f ca="1">IFERROR(__xludf.DUMMYFUNCTION("IMPORTRANGE(""https://docs.google.com/spreadsheets/d/1SX6NBoVAgQJ6U1MVXOaj8PK2l7WJ3RER9xtqwdhxkhw/edit?usp=sharing"",""สุพรรณบุรี!J401"")"),0)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IFERROR(__xludf.DUMMYFUNCTION("IMPORTRANGE(""https://docs.google.com/spreadsheets/d/1SX6NBoVAgQJ6U1MVXOaj8PK2l7WJ3RER9xtqwdhxkhw/edit?usp=sharing"",""สุพรรณบุรี!I402"")"),0)</f>
        <v>0</v>
      </c>
      <c r="J507" s="219">
        <f ca="1">IFERROR(__xludf.DUMMYFUNCTION("IMPORTRANGE(""https://docs.google.com/spreadsheets/d/1SX6NBoVAgQJ6U1MVXOaj8PK2l7WJ3RER9xtqwdhxkhw/edit?usp=sharing"",""สุพรรณบุรี!J402"")"),0)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IFERROR(__xludf.DUMMYFUNCTION("IMPORTRANGE(""https://docs.google.com/spreadsheets/d/1SX6NBoVAgQJ6U1MVXOaj8PK2l7WJ3RER9xtqwdhxkhw/edit?usp=sharing"",""สุพรรณบุรี!I403"")"),0)</f>
        <v>0</v>
      </c>
      <c r="J508" s="194">
        <f ca="1">IFERROR(__xludf.DUMMYFUNCTION("IMPORTRANGE(""https://docs.google.com/spreadsheets/d/1SX6NBoVAgQJ6U1MVXOaj8PK2l7WJ3RER9xtqwdhxkhw/edit?usp=sharing"",""สุพรรณบุรี!J403"")"),0)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IFERROR(__xludf.DUMMYFUNCTION("IMPORTRANGE(""https://docs.google.com/spreadsheets/d/1SX6NBoVAgQJ6U1MVXOaj8PK2l7WJ3RER9xtqwdhxkhw/edit?usp=sharing"",""สุพรรณบุรี!I404"")"),0)</f>
        <v>0</v>
      </c>
      <c r="J509" s="194">
        <f ca="1">IFERROR(__xludf.DUMMYFUNCTION("IMPORTRANGE(""https://docs.google.com/spreadsheets/d/1SX6NBoVAgQJ6U1MVXOaj8PK2l7WJ3RER9xtqwdhxkhw/edit?usp=sharing"",""สุพรรณบุรี!J404"")"),0)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IFERROR(__xludf.DUMMYFUNCTION("IMPORTRANGE(""https://docs.google.com/spreadsheets/d/1SX6NBoVAgQJ6U1MVXOaj8PK2l7WJ3RER9xtqwdhxkhw/edit?usp=sharing"",""สุพรรณบุรี!I405"")"),0)</f>
        <v>0</v>
      </c>
      <c r="J510" s="219">
        <f ca="1">IFERROR(__xludf.DUMMYFUNCTION("IMPORTRANGE(""https://docs.google.com/spreadsheets/d/1SX6NBoVAgQJ6U1MVXOaj8PK2l7WJ3RER9xtqwdhxkhw/edit?usp=sharing"",""สุพรรณบุรี!J405"")"),0)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IFERROR(__xludf.DUMMYFUNCTION("IMPORTRANGE(""https://docs.google.com/spreadsheets/d/1SX6NBoVAgQJ6U1MVXOaj8PK2l7WJ3RER9xtqwdhxkhw/edit?usp=sharing"",""สุพรรณบุรี!I406"")"),0)</f>
        <v>0</v>
      </c>
      <c r="J511" s="219">
        <f ca="1">IFERROR(__xludf.DUMMYFUNCTION("IMPORTRANGE(""https://docs.google.com/spreadsheets/d/1SX6NBoVAgQJ6U1MVXOaj8PK2l7WJ3RER9xtqwdhxkhw/edit?usp=sharing"",""สุพรรณบุรี!J406"")"),0)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IFERROR(__xludf.DUMMYFUNCTION("IMPORTRANGE(""https://docs.google.com/spreadsheets/d/1SX6NBoVAgQJ6U1MVXOaj8PK2l7WJ3RER9xtqwdhxkhw/edit?usp=sharing"",""สุพรรณบุรี!I407"")"),0)</f>
        <v>0</v>
      </c>
      <c r="J512" s="219">
        <f ca="1">IFERROR(__xludf.DUMMYFUNCTION("IMPORTRANGE(""https://docs.google.com/spreadsheets/d/1SX6NBoVAgQJ6U1MVXOaj8PK2l7WJ3RER9xtqwdhxkhw/edit?usp=sharing"",""สุพรรณบุรี!J407"")"),0)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IFERROR(__xludf.DUMMYFUNCTION("IMPORTRANGE(""https://docs.google.com/spreadsheets/d/1SX6NBoVAgQJ6U1MVXOaj8PK2l7WJ3RER9xtqwdhxkhw/edit?usp=sharing"",""สุพรรณบุรี!I408"")"),0)</f>
        <v>0</v>
      </c>
      <c r="J513" s="219">
        <f ca="1">IFERROR(__xludf.DUMMYFUNCTION("IMPORTRANGE(""https://docs.google.com/spreadsheets/d/1SX6NBoVAgQJ6U1MVXOaj8PK2l7WJ3RER9xtqwdhxkhw/edit?usp=sharing"",""สุพรรณบุรี!J408"")"),0)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IFERROR(__xludf.DUMMYFUNCTION("IMPORTRANGE(""https://docs.google.com/spreadsheets/d/1SX6NBoVAgQJ6U1MVXOaj8PK2l7WJ3RER9xtqwdhxkhw/edit?usp=sharing"",""สุพรรณบุรี!I409"")"),0)</f>
        <v>0</v>
      </c>
      <c r="J514" s="219">
        <f ca="1">IFERROR(__xludf.DUMMYFUNCTION("IMPORTRANGE(""https://docs.google.com/spreadsheets/d/1SX6NBoVAgQJ6U1MVXOaj8PK2l7WJ3RER9xtqwdhxkhw/edit?usp=sharing"",""สุพรรณบุรี!J409"")"),0)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IFERROR(__xludf.DUMMYFUNCTION("IMPORTRANGE(""https://docs.google.com/spreadsheets/d/1SX6NBoVAgQJ6U1MVXOaj8PK2l7WJ3RER9xtqwdhxkhw/edit?usp=sharing"",""สุพรรณบุรี!I410"")"),0)</f>
        <v>0</v>
      </c>
      <c r="J515" s="219">
        <f ca="1">IFERROR(__xludf.DUMMYFUNCTION("IMPORTRANGE(""https://docs.google.com/spreadsheets/d/1SX6NBoVAgQJ6U1MVXOaj8PK2l7WJ3RER9xtqwdhxkhw/edit?usp=sharing"",""สุพรรณบุรี!J410"")"),0)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IFERROR(__xludf.DUMMYFUNCTION("IMPORTRANGE(""https://docs.google.com/spreadsheets/d/1SX6NBoVAgQJ6U1MVXOaj8PK2l7WJ3RER9xtqwdhxkhw/edit?usp=sharing"",""สุพรรณบุรี!I411"")"),0)</f>
        <v>0</v>
      </c>
      <c r="J516" s="291">
        <f ca="1">IFERROR(__xludf.DUMMYFUNCTION("IMPORTRANGE(""https://docs.google.com/spreadsheets/d/1SX6NBoVAgQJ6U1MVXOaj8PK2l7WJ3RER9xtqwdhxkhw/edit?usp=sharing"",""สุพรรณบุรี!J411"")"),0)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IFERROR(__xludf.DUMMYFUNCTION("IMPORTRANGE(""https://docs.google.com/spreadsheets/d/1SX6NBoVAgQJ6U1MVXOaj8PK2l7WJ3RER9xtqwdhxkhw/edit?usp=sharing"",""สุพรรณบุรี!I412"")"),0)</f>
        <v>0</v>
      </c>
      <c r="J517" s="304">
        <f ca="1">IFERROR(__xludf.DUMMYFUNCTION("IMPORTRANGE(""https://docs.google.com/spreadsheets/d/1SX6NBoVAgQJ6U1MVXOaj8PK2l7WJ3RER9xtqwdhxkhw/edit?usp=sharing"",""สุพรรณบุรี!J412"")"),0)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IFERROR(__xludf.DUMMYFUNCTION("IMPORTRANGE(""https://docs.google.com/spreadsheets/d/1SX6NBoVAgQJ6U1MVXOaj8PK2l7WJ3RER9xtqwdhxkhw/edit?usp=sharing"",""สุพรรณบุรี!I413"")"),0)</f>
        <v>0</v>
      </c>
      <c r="J518" s="304">
        <f ca="1">IFERROR(__xludf.DUMMYFUNCTION("IMPORTRANGE(""https://docs.google.com/spreadsheets/d/1SX6NBoVAgQJ6U1MVXOaj8PK2l7WJ3RER9xtqwdhxkhw/edit?usp=sharing"",""สุพรรณบุรี!J413"")"),0)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IFERROR(__xludf.DUMMYFUNCTION("IMPORTRANGE(""https://docs.google.com/spreadsheets/d/1SX6NBoVAgQJ6U1MVXOaj8PK2l7WJ3RER9xtqwdhxkhw/edit?usp=sharing"",""สุพรรณบุรี!I414"")"),0)</f>
        <v>0</v>
      </c>
      <c r="J519" s="218">
        <f ca="1">IFERROR(__xludf.DUMMYFUNCTION("IMPORTRANGE(""https://docs.google.com/spreadsheets/d/1SX6NBoVAgQJ6U1MVXOaj8PK2l7WJ3RER9xtqwdhxkhw/edit?usp=sharing"",""สุพรรณบุรี!J414"")"),0)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IFERROR(__xludf.DUMMYFUNCTION("IMPORTRANGE(""https://docs.google.com/spreadsheets/d/1SX6NBoVAgQJ6U1MVXOaj8PK2l7WJ3RER9xtqwdhxkhw/edit?usp=sharing"",""สุพรรณบุรี!I415"")"),0)</f>
        <v>0</v>
      </c>
      <c r="J520" s="218">
        <f ca="1">IFERROR(__xludf.DUMMYFUNCTION("IMPORTRANGE(""https://docs.google.com/spreadsheets/d/1SX6NBoVAgQJ6U1MVXOaj8PK2l7WJ3RER9xtqwdhxkhw/edit?usp=sharing"",""สุพรรณบุรี!J415"")"),0)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IFERROR(__xludf.DUMMYFUNCTION("IMPORTRANGE(""https://docs.google.com/spreadsheets/d/1SX6NBoVAgQJ6U1MVXOaj8PK2l7WJ3RER9xtqwdhxkhw/edit?usp=sharing"",""สุพรรณบุรี!I416"")"),0)</f>
        <v>0</v>
      </c>
      <c r="J521" s="218">
        <f ca="1">IFERROR(__xludf.DUMMYFUNCTION("IMPORTRANGE(""https://docs.google.com/spreadsheets/d/1SX6NBoVAgQJ6U1MVXOaj8PK2l7WJ3RER9xtqwdhxkhw/edit?usp=sharing"",""สุพรรณบุรี!J416"")"),0)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IFERROR(__xludf.DUMMYFUNCTION("IMPORTRANGE(""https://docs.google.com/spreadsheets/d/1SX6NBoVAgQJ6U1MVXOaj8PK2l7WJ3RER9xtqwdhxkhw/edit?usp=sharing"",""สุพรรณบุรี!I417"")"),0)</f>
        <v>0</v>
      </c>
      <c r="J522" s="218">
        <f ca="1">IFERROR(__xludf.DUMMYFUNCTION("IMPORTRANGE(""https://docs.google.com/spreadsheets/d/1SX6NBoVAgQJ6U1MVXOaj8PK2l7WJ3RER9xtqwdhxkhw/edit?usp=sharing"",""สุพรรณบุรี!J417"")"),0)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IFERROR(__xludf.DUMMYFUNCTION("IMPORTRANGE(""https://docs.google.com/spreadsheets/d/1SX6NBoVAgQJ6U1MVXOaj8PK2l7WJ3RER9xtqwdhxkhw/edit?usp=sharing"",""สุพรรณบุรี!I418"")"),0)</f>
        <v>0</v>
      </c>
      <c r="J523" s="218">
        <f ca="1">IFERROR(__xludf.DUMMYFUNCTION("IMPORTRANGE(""https://docs.google.com/spreadsheets/d/1SX6NBoVAgQJ6U1MVXOaj8PK2l7WJ3RER9xtqwdhxkhw/edit?usp=sharing"",""สุพรรณบุรี!J418"")"),0)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IFERROR(__xludf.DUMMYFUNCTION("IMPORTRANGE(""https://docs.google.com/spreadsheets/d/1SX6NBoVAgQJ6U1MVXOaj8PK2l7WJ3RER9xtqwdhxkhw/edit?usp=sharing"",""สุพรรณบุรี!I419"")"),0)</f>
        <v>0</v>
      </c>
      <c r="J524" s="218">
        <f ca="1">IFERROR(__xludf.DUMMYFUNCTION("IMPORTRANGE(""https://docs.google.com/spreadsheets/d/1SX6NBoVAgQJ6U1MVXOaj8PK2l7WJ3RER9xtqwdhxkhw/edit?usp=sharing"",""สุพรรณบุรี!J419"")"),0)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IFERROR(__xludf.DUMMYFUNCTION("IMPORTRANGE(""https://docs.google.com/spreadsheets/d/1SX6NBoVAgQJ6U1MVXOaj8PK2l7WJ3RER9xtqwdhxkhw/edit?usp=sharing"",""สุพรรณบุรี!I420"")"),0)</f>
        <v>0</v>
      </c>
      <c r="J525" s="304">
        <f ca="1">IFERROR(__xludf.DUMMYFUNCTION("IMPORTRANGE(""https://docs.google.com/spreadsheets/d/1SX6NBoVAgQJ6U1MVXOaj8PK2l7WJ3RER9xtqwdhxkhw/edit?usp=sharing"",""สุพรรณบุรี!J420"")"),0)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IFERROR(__xludf.DUMMYFUNCTION("IMPORTRANGE(""https://docs.google.com/spreadsheets/d/1SX6NBoVAgQJ6U1MVXOaj8PK2l7WJ3RER9xtqwdhxkhw/edit?usp=sharing"",""สุพรรณบุรี!I421"")"),0)</f>
        <v>0</v>
      </c>
      <c r="J526" s="304">
        <f ca="1">IFERROR(__xludf.DUMMYFUNCTION("IMPORTRANGE(""https://docs.google.com/spreadsheets/d/1SX6NBoVAgQJ6U1MVXOaj8PK2l7WJ3RER9xtqwdhxkhw/edit?usp=sharing"",""สุพรรณบุรี!J421"")"),0)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IFERROR(__xludf.DUMMYFUNCTION("IMPORTRANGE(""https://docs.google.com/spreadsheets/d/1SX6NBoVAgQJ6U1MVXOaj8PK2l7WJ3RER9xtqwdhxkhw/edit?usp=sharing"",""สุพรรณบุรี!I422"")"),0)</f>
        <v>0</v>
      </c>
      <c r="J527" s="219">
        <f ca="1">IFERROR(__xludf.DUMMYFUNCTION("IMPORTRANGE(""https://docs.google.com/spreadsheets/d/1SX6NBoVAgQJ6U1MVXOaj8PK2l7WJ3RER9xtqwdhxkhw/edit?usp=sharing"",""สุพรรณบุรี!J422"")"),0)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IFERROR(__xludf.DUMMYFUNCTION("IMPORTRANGE(""https://docs.google.com/spreadsheets/d/1SX6NBoVAgQJ6U1MVXOaj8PK2l7WJ3RER9xtqwdhxkhw/edit?usp=sharing"",""สุพรรณบุรี!I423"")"),0)</f>
        <v>0</v>
      </c>
      <c r="J528" s="219">
        <f ca="1">IFERROR(__xludf.DUMMYFUNCTION("IMPORTRANGE(""https://docs.google.com/spreadsheets/d/1SX6NBoVAgQJ6U1MVXOaj8PK2l7WJ3RER9xtqwdhxkhw/edit?usp=sharing"",""สุพรรณบุรี!J423"")"),0)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IFERROR(__xludf.DUMMYFUNCTION("IMPORTRANGE(""https://docs.google.com/spreadsheets/d/1SX6NBoVAgQJ6U1MVXOaj8PK2l7WJ3RER9xtqwdhxkhw/edit?usp=sharing"",""สุพรรณบุรี!I424"")"),0)</f>
        <v>0</v>
      </c>
      <c r="J529" s="219">
        <f ca="1">IFERROR(__xludf.DUMMYFUNCTION("IMPORTRANGE(""https://docs.google.com/spreadsheets/d/1SX6NBoVAgQJ6U1MVXOaj8PK2l7WJ3RER9xtqwdhxkhw/edit?usp=sharing"",""สุพรรณบุรี!J424"")"),0)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IFERROR(__xludf.DUMMYFUNCTION("IMPORTRANGE(""https://docs.google.com/spreadsheets/d/1SX6NBoVAgQJ6U1MVXOaj8PK2l7WJ3RER9xtqwdhxkhw/edit?usp=sharing"",""สุพรรณบุรี!I425"")"),0)</f>
        <v>0</v>
      </c>
      <c r="J530" s="219">
        <f ca="1">IFERROR(__xludf.DUMMYFUNCTION("IMPORTRANGE(""https://docs.google.com/spreadsheets/d/1SX6NBoVAgQJ6U1MVXOaj8PK2l7WJ3RER9xtqwdhxkhw/edit?usp=sharing"",""สุพรรณบุรี!J425"")"),0)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IFERROR(__xludf.DUMMYFUNCTION("IMPORTRANGE(""https://docs.google.com/spreadsheets/d/1SX6NBoVAgQJ6U1MVXOaj8PK2l7WJ3RER9xtqwdhxkhw/edit?usp=sharing"",""สุพรรณบุรี!I426"")"),0)</f>
        <v>0</v>
      </c>
      <c r="J531" s="219">
        <f ca="1">IFERROR(__xludf.DUMMYFUNCTION("IMPORTRANGE(""https://docs.google.com/spreadsheets/d/1SX6NBoVAgQJ6U1MVXOaj8PK2l7WJ3RER9xtqwdhxkhw/edit?usp=sharing"",""สุพรรณบุรี!J426"")"),0)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IFERROR(__xludf.DUMMYFUNCTION("IMPORTRANGE(""https://docs.google.com/spreadsheets/d/1SX6NBoVAgQJ6U1MVXOaj8PK2l7WJ3RER9xtqwdhxkhw/edit?usp=sharing"",""สุพรรณบุรี!I427"")"),0)</f>
        <v>0</v>
      </c>
      <c r="J532" s="472">
        <f ca="1">IFERROR(__xludf.DUMMYFUNCTION("IMPORTRANGE(""https://docs.google.com/spreadsheets/d/1SX6NBoVAgQJ6U1MVXOaj8PK2l7WJ3RER9xtqwdhxkhw/edit?usp=sharing"",""สุพรรณบุรี!J427"")"),0)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IFERROR(__xludf.DUMMYFUNCTION("IMPORTRANGE(""https://docs.google.com/spreadsheets/d/1SX6NBoVAgQJ6U1MVXOaj8PK2l7WJ3RER9xtqwdhxkhw/edit?usp=sharing"",""สุพรรณบุรี!I428"")"),22)</f>
        <v>22</v>
      </c>
      <c r="J533" s="420">
        <f ca="1">IFERROR(__xludf.DUMMYFUNCTION("IMPORTRANGE(""https://docs.google.com/spreadsheets/d/1SX6NBoVAgQJ6U1MVXOaj8PK2l7WJ3RER9xtqwdhxkhw/edit?usp=sharing"",""สุพรรณบุรี!J428"")"),22)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IFERROR(__xludf.DUMMYFUNCTION("IMPORTRANGE(""https://docs.google.com/spreadsheets/d/1SX6NBoVAgQJ6U1MVXOaj8PK2l7WJ3RER9xtqwdhxkhw/edit?usp=sharing"",""สุพรรณบุรี!L428"")"),34340)</f>
        <v>34340</v>
      </c>
      <c r="M533" s="422"/>
      <c r="N533" s="422">
        <f ca="1">IFERROR(__xludf.DUMMYFUNCTION("IMPORTRANGE(""https://docs.google.com/spreadsheets/d/1SX6NBoVAgQJ6U1MVXOaj8PK2l7WJ3RER9xtqwdhxkhw/edit?usp=sharing"",""สุพรรณบุรี!M428"")"),29945)</f>
        <v>29945</v>
      </c>
      <c r="O533" s="422">
        <f t="shared" ref="O533:O537" ca="1" si="118">+IF(L533&gt;0,N533*100/L533,0)</f>
        <v>87.201514269073968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IFERROR(__xludf.DUMMYFUNCTION("IMPORTRANGE(""https://docs.google.com/spreadsheets/d/1SX6NBoVAgQJ6U1MVXOaj8PK2l7WJ3RER9xtqwdhxkhw/edit?usp=sharing"",""สุพรรณบุรี!L429"")"),0)</f>
        <v>0</v>
      </c>
      <c r="M534" s="196"/>
      <c r="N534" s="198">
        <f ca="1">IFERROR(__xludf.DUMMYFUNCTION("IMPORTRANGE(""https://docs.google.com/spreadsheets/d/1SX6NBoVAgQJ6U1MVXOaj8PK2l7WJ3RER9xtqwdhxkhw/edit?usp=sharing"",""สุพรรณบุรี!M429"")"),0)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IFERROR(__xludf.DUMMYFUNCTION("IMPORTRANGE(""https://docs.google.com/spreadsheets/d/1SX6NBoVAgQJ6U1MVXOaj8PK2l7WJ3RER9xtqwdhxkhw/edit?usp=sharing"",""สุพรรณบุรี!L430"")"),34340)</f>
        <v>34340</v>
      </c>
      <c r="M535" s="196"/>
      <c r="N535" s="198">
        <f ca="1">IFERROR(__xludf.DUMMYFUNCTION("IMPORTRANGE(""https://docs.google.com/spreadsheets/d/1SX6NBoVAgQJ6U1MVXOaj8PK2l7WJ3RER9xtqwdhxkhw/edit?usp=sharing"",""สุพรรณบุรี!M430"")"),29945)</f>
        <v>29945</v>
      </c>
      <c r="O535" s="198">
        <f t="shared" ca="1" si="118"/>
        <v>87.201514269073968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IFERROR(__xludf.DUMMYFUNCTION("IMPORTRANGE(""https://docs.google.com/spreadsheets/d/1SX6NBoVAgQJ6U1MVXOaj8PK2l7WJ3RER9xtqwdhxkhw/edit?usp=sharing"",""สุพรรณบุรี!L431"")"),0)</f>
        <v>0</v>
      </c>
      <c r="M536" s="198"/>
      <c r="N536" s="198">
        <f ca="1">IFERROR(__xludf.DUMMYFUNCTION("IMPORTRANGE(""https://docs.google.com/spreadsheets/d/1SX6NBoVAgQJ6U1MVXOaj8PK2l7WJ3RER9xtqwdhxkhw/edit?usp=sharing"",""สุพรรณบุรี!M431"")"),0)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IFERROR(__xludf.DUMMYFUNCTION("IMPORTRANGE(""https://docs.google.com/spreadsheets/d/1SX6NBoVAgQJ6U1MVXOaj8PK2l7WJ3RER9xtqwdhxkhw/edit?usp=sharing"",""สุพรรณบุรี!L432"")"),34340)</f>
        <v>34340</v>
      </c>
      <c r="M537" s="198"/>
      <c r="N537" s="198">
        <f ca="1">IFERROR(__xludf.DUMMYFUNCTION("IMPORTRANGE(""https://docs.google.com/spreadsheets/d/1SX6NBoVAgQJ6U1MVXOaj8PK2l7WJ3RER9xtqwdhxkhw/edit?usp=sharing"",""สุพรรณบุรี!M432"")"),29945)</f>
        <v>29945</v>
      </c>
      <c r="O537" s="198">
        <f t="shared" ca="1" si="118"/>
        <v>87.201514269073968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IFERROR(__xludf.DUMMYFUNCTION("IMPORTRANGE(""https://docs.google.com/spreadsheets/d/1SX6NBoVAgQJ6U1MVXOaj8PK2l7WJ3RER9xtqwdhxkhw/edit?usp=sharing"",""สุพรรณบุรี!M433"")"),27945)</f>
        <v>27945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IFERROR(__xludf.DUMMYFUNCTION("IMPORTRANGE(""https://docs.google.com/spreadsheets/d/1SX6NBoVAgQJ6U1MVXOaj8PK2l7WJ3RER9xtqwdhxkhw/edit?usp=sharing"",""สุพรรณบุรี!M434"")"),0)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IFERROR(__xludf.DUMMYFUNCTION("IMPORTRANGE(""https://docs.google.com/spreadsheets/d/1SX6NBoVAgQJ6U1MVXOaj8PK2l7WJ3RER9xtqwdhxkhw/edit?usp=sharing"",""สุพรรณบุรี!M435"")"),0)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IFERROR(__xludf.DUMMYFUNCTION("IMPORTRANGE(""https://docs.google.com/spreadsheets/d/1SX6NBoVAgQJ6U1MVXOaj8PK2l7WJ3RER9xtqwdhxkhw/edit?usp=sharing"",""สุพรรณบุรี!M436"")"),2000)</f>
        <v>2000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IFERROR(__xludf.DUMMYFUNCTION("IMPORTRANGE(""https://docs.google.com/spreadsheets/d/1SX6NBoVAgQJ6U1MVXOaj8PK2l7WJ3RER9xtqwdhxkhw/edit?usp=sharing"",""สุพรรณบุรี!J438"")"),0)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IFERROR(__xludf.DUMMYFUNCTION("IMPORTRANGE(""https://docs.google.com/spreadsheets/d/1SX6NBoVAgQJ6U1MVXOaj8PK2l7WJ3RER9xtqwdhxkhw/edit?usp=sharing"",""สุพรรณบุรี!J439"")"),1)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IFERROR(__xludf.DUMMYFUNCTION("IMPORTRANGE(""https://docs.google.com/spreadsheets/d/1SX6NBoVAgQJ6U1MVXOaj8PK2l7WJ3RER9xtqwdhxkhw/edit?usp=sharing"",""สุพรรณบุรี!J440"")"),1)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IFERROR(__xludf.DUMMYFUNCTION("IMPORTRANGE(""https://docs.google.com/spreadsheets/d/1SX6NBoVAgQJ6U1MVXOaj8PK2l7WJ3RER9xtqwdhxkhw/edit?usp=sharing"",""สุพรรณบุรี!J441"")"),1)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IFERROR(__xludf.DUMMYFUNCTION("IMPORTRANGE(""https://docs.google.com/spreadsheets/d/1SX6NBoVAgQJ6U1MVXOaj8PK2l7WJ3RER9xtqwdhxkhw/edit?usp=sharing"",""สุพรรณบุรี!I442"")"),22)</f>
        <v>22</v>
      </c>
      <c r="J547" s="219">
        <f ca="1">IFERROR(__xludf.DUMMYFUNCTION("IMPORTRANGE(""https://docs.google.com/spreadsheets/d/1SX6NBoVAgQJ6U1MVXOaj8PK2l7WJ3RER9xtqwdhxkhw/edit?usp=sharing"",""สุพรรณบุรี!J442"")"),22)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IFERROR(__xludf.DUMMYFUNCTION("IMPORTRANGE(""https://docs.google.com/spreadsheets/d/1SX6NBoVAgQJ6U1MVXOaj8PK2l7WJ3RER9xtqwdhxkhw/edit?usp=sharing"",""สุพรรณบุรี!J166"")"),0)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IFERROR(__xludf.DUMMYFUNCTION("IMPORTRANGE(""https://docs.google.com/spreadsheets/d/1SX6NBoVAgQJ6U1MVXOaj8PK2l7WJ3RER9xtqwdhxkhw/edit?usp=sharing"",""สุพรรณบุรี!J444"")"),0)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IFERROR(__xludf.DUMMYFUNCTION("IMPORTRANGE(""https://docs.google.com/spreadsheets/d/1SX6NBoVAgQJ6U1MVXOaj8PK2l7WJ3RER9xtqwdhxkhw/edit?usp=sharing"",""สุพรรณบุรี!J445"")"),0)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IFERROR(__xludf.DUMMYFUNCTION("IMPORTRANGE(""https://docs.google.com/spreadsheets/d/1SX6NBoVAgQJ6U1MVXOaj8PK2l7WJ3RER9xtqwdhxkhw/edit?usp=sharing"",""สุพรรณบุรี!I446"")"),0)</f>
        <v>0</v>
      </c>
      <c r="J551" s="420">
        <f ca="1">IFERROR(__xludf.DUMMYFUNCTION("IMPORTRANGE(""https://docs.google.com/spreadsheets/d/1SX6NBoVAgQJ6U1MVXOaj8PK2l7WJ3RER9xtqwdhxkhw/edit?usp=sharing"",""สุพรรณบุรี!J446"")"),0)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IFERROR(__xludf.DUMMYFUNCTION("IMPORTRANGE(""https://docs.google.com/spreadsheets/d/1SX6NBoVAgQJ6U1MVXOaj8PK2l7WJ3RER9xtqwdhxkhw/edit?usp=sharing"",""สุพรรณบุรี!L446"")"),0)</f>
        <v>0</v>
      </c>
      <c r="M551" s="422"/>
      <c r="N551" s="422">
        <f ca="1">IFERROR(__xludf.DUMMYFUNCTION("IMPORTRANGE(""https://docs.google.com/spreadsheets/d/1SX6NBoVAgQJ6U1MVXOaj8PK2l7WJ3RER9xtqwdhxkhw/edit?usp=sharing"",""สุพรรณบุรี!M446"")"),0)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IFERROR(__xludf.DUMMYFUNCTION("IMPORTRANGE(""https://docs.google.com/spreadsheets/d/1SX6NBoVAgQJ6U1MVXOaj8PK2l7WJ3RER9xtqwdhxkhw/edit?usp=sharing"",""สุพรรณบุรี!L447"")"),0)</f>
        <v>0</v>
      </c>
      <c r="M552" s="196"/>
      <c r="N552" s="198">
        <f ca="1">IFERROR(__xludf.DUMMYFUNCTION("IMPORTRANGE(""https://docs.google.com/spreadsheets/d/1SX6NBoVAgQJ6U1MVXOaj8PK2l7WJ3RER9xtqwdhxkhw/edit?usp=sharing"",""สุพรรณบุรี!M447"")"),0)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IFERROR(__xludf.DUMMYFUNCTION("IMPORTRANGE(""https://docs.google.com/spreadsheets/d/1SX6NBoVAgQJ6U1MVXOaj8PK2l7WJ3RER9xtqwdhxkhw/edit?usp=sharing"",""สุพรรณบุรี!L448"")"),0)</f>
        <v>0</v>
      </c>
      <c r="M553" s="196"/>
      <c r="N553" s="198">
        <f ca="1">IFERROR(__xludf.DUMMYFUNCTION("IMPORTRANGE(""https://docs.google.com/spreadsheets/d/1SX6NBoVAgQJ6U1MVXOaj8PK2l7WJ3RER9xtqwdhxkhw/edit?usp=sharing"",""สุพรรณบุรี!M448"")"),0)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IFERROR(__xludf.DUMMYFUNCTION("IMPORTRANGE(""https://docs.google.com/spreadsheets/d/1SX6NBoVAgQJ6U1MVXOaj8PK2l7WJ3RER9xtqwdhxkhw/edit?usp=sharing"",""สุพรรณบุรี!L449"")"),0)</f>
        <v>0</v>
      </c>
      <c r="M554" s="198"/>
      <c r="N554" s="198">
        <f ca="1">IFERROR(__xludf.DUMMYFUNCTION("IMPORTRANGE(""https://docs.google.com/spreadsheets/d/1SX6NBoVAgQJ6U1MVXOaj8PK2l7WJ3RER9xtqwdhxkhw/edit?usp=sharing"",""สุพรรณบุรี!M449"")"),0)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IFERROR(__xludf.DUMMYFUNCTION("IMPORTRANGE(""https://docs.google.com/spreadsheets/d/1SX6NBoVAgQJ6U1MVXOaj8PK2l7WJ3RER9xtqwdhxkhw/edit?usp=sharing"",""สุพรรณบุรี!L450"")"),0)</f>
        <v>0</v>
      </c>
      <c r="M555" s="198"/>
      <c r="N555" s="198">
        <f ca="1">IFERROR(__xludf.DUMMYFUNCTION("IMPORTRANGE(""https://docs.google.com/spreadsheets/d/1SX6NBoVAgQJ6U1MVXOaj8PK2l7WJ3RER9xtqwdhxkhw/edit?usp=sharing"",""สุพรรณบุรี!M450"")"),0)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IFERROR(__xludf.DUMMYFUNCTION("IMPORTRANGE(""https://docs.google.com/spreadsheets/d/1SX6NBoVAgQJ6U1MVXOaj8PK2l7WJ3RER9xtqwdhxkhw/edit?usp=sharing"",""สุพรรณบุรี!M451"")"),0)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IFERROR(__xludf.DUMMYFUNCTION("IMPORTRANGE(""https://docs.google.com/spreadsheets/d/1SX6NBoVAgQJ6U1MVXOaj8PK2l7WJ3RER9xtqwdhxkhw/edit?usp=sharing"",""สุพรรณบุรี!M452"")"),0)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IFERROR(__xludf.DUMMYFUNCTION("IMPORTRANGE(""https://docs.google.com/spreadsheets/d/1SX6NBoVAgQJ6U1MVXOaj8PK2l7WJ3RER9xtqwdhxkhw/edit?usp=sharing"",""สุพรรณบุรี!M453"")"),0)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IFERROR(__xludf.DUMMYFUNCTION("IMPORTRANGE(""https://docs.google.com/spreadsheets/d/1SX6NBoVAgQJ6U1MVXOaj8PK2l7WJ3RER9xtqwdhxkhw/edit?usp=sharing"",""สุพรรณบุรี!M454"")"),0)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IFERROR(__xludf.DUMMYFUNCTION("IMPORTRANGE(""https://docs.google.com/spreadsheets/d/1SX6NBoVAgQJ6U1MVXOaj8PK2l7WJ3RER9xtqwdhxkhw/edit?usp=sharing"",""สุพรรณบุรี!I455"")"),0)</f>
        <v>0</v>
      </c>
      <c r="J560" s="194">
        <f ca="1">IFERROR(__xludf.DUMMYFUNCTION("IMPORTRANGE(""https://docs.google.com/spreadsheets/d/1SX6NBoVAgQJ6U1MVXOaj8PK2l7WJ3RER9xtqwdhxkhw/edit?usp=sharing"",""สุพรรณบุรี!J455"")"),0)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IFERROR(__xludf.DUMMYFUNCTION("IMPORTRANGE(""https://docs.google.com/spreadsheets/d/1SX6NBoVAgQJ6U1MVXOaj8PK2l7WJ3RER9xtqwdhxkhw/edit?usp=sharing"",""สุพรรณบุรี!I456"")"),0)</f>
        <v>0</v>
      </c>
      <c r="J561" s="218">
        <f ca="1">IFERROR(__xludf.DUMMYFUNCTION("IMPORTRANGE(""https://docs.google.com/spreadsheets/d/1SX6NBoVAgQJ6U1MVXOaj8PK2l7WJ3RER9xtqwdhxkhw/edit?usp=sharing"",""สุพรรณบุรี!J456"")"),0)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IFERROR(__xludf.DUMMYFUNCTION("IMPORTRANGE(""https://docs.google.com/spreadsheets/d/1SX6NBoVAgQJ6U1MVXOaj8PK2l7WJ3RER9xtqwdhxkhw/edit?usp=sharing"",""สุพรรณบุรี!I457"")"),"")</f>
        <v/>
      </c>
      <c r="J562" s="218" t="str">
        <f ca="1">IFERROR(__xludf.DUMMYFUNCTION("IMPORTRANGE(""https://docs.google.com/spreadsheets/d/1SX6NBoVAgQJ6U1MVXOaj8PK2l7WJ3RER9xtqwdhxkhw/edit?usp=sharing"",""สุพรรณบุรี!J457"")"),"")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IFERROR(__xludf.DUMMYFUNCTION("IMPORTRANGE(""https://docs.google.com/spreadsheets/d/1SX6NBoVAgQJ6U1MVXOaj8PK2l7WJ3RER9xtqwdhxkhw/edit?usp=sharing"",""สุพรรณบุรี!I458"")"),"")</f>
        <v/>
      </c>
      <c r="J563" s="218" t="str">
        <f ca="1">IFERROR(__xludf.DUMMYFUNCTION("IMPORTRANGE(""https://docs.google.com/spreadsheets/d/1SX6NBoVAgQJ6U1MVXOaj8PK2l7WJ3RER9xtqwdhxkhw/edit?usp=sharing"",""สุพรรณบุรี!J458"")"),"")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IFERROR(__xludf.DUMMYFUNCTION("IMPORTRANGE(""https://docs.google.com/spreadsheets/d/1SX6NBoVAgQJ6U1MVXOaj8PK2l7WJ3RER9xtqwdhxkhw/edit?usp=sharing"",""สุพรรณบุรี!I459"")"),900)</f>
        <v>900</v>
      </c>
      <c r="J564" s="387">
        <f ca="1">IFERROR(__xludf.DUMMYFUNCTION("IMPORTRANGE(""https://docs.google.com/spreadsheets/d/1SX6NBoVAgQJ6U1MVXOaj8PK2l7WJ3RER9xtqwdhxkhw/edit?usp=sharing"",""สุพรรณบุรี!J459"")"),1024)</f>
        <v>1024</v>
      </c>
      <c r="K564" s="388">
        <f t="shared" ca="1" si="121"/>
        <v>113.77777777777777</v>
      </c>
      <c r="L564" s="389">
        <f ca="1">IFERROR(__xludf.DUMMYFUNCTION("IMPORTRANGE(""https://docs.google.com/spreadsheets/d/1SX6NBoVAgQJ6U1MVXOaj8PK2l7WJ3RER9xtqwdhxkhw/edit?usp=sharing"",""สุพรรณบุรี!L459"")"),128080)</f>
        <v>128080</v>
      </c>
      <c r="M564" s="389"/>
      <c r="N564" s="389">
        <f ca="1">IFERROR(__xludf.DUMMYFUNCTION("IMPORTRANGE(""https://docs.google.com/spreadsheets/d/1SX6NBoVAgQJ6U1MVXOaj8PK2l7WJ3RER9xtqwdhxkhw/edit?usp=sharing"",""สุพรรณบุรี!M459"")"),32435.52)</f>
        <v>32435.52</v>
      </c>
      <c r="O564" s="389">
        <f t="shared" ref="O564:O568" ca="1" si="122">+IF(L564&gt;0,N564*100/L564,0)</f>
        <v>25.324422236102436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IFERROR(__xludf.DUMMYFUNCTION("IMPORTRANGE(""https://docs.google.com/spreadsheets/d/1SX6NBoVAgQJ6U1MVXOaj8PK2l7WJ3RER9xtqwdhxkhw/edit?usp=sharing"",""สุพรรณบุรี!L460"")"),0)</f>
        <v>0</v>
      </c>
      <c r="M565" s="196"/>
      <c r="N565" s="198">
        <f ca="1">IFERROR(__xludf.DUMMYFUNCTION("IMPORTRANGE(""https://docs.google.com/spreadsheets/d/1SX6NBoVAgQJ6U1MVXOaj8PK2l7WJ3RER9xtqwdhxkhw/edit?usp=sharing"",""สุพรรณบุรี!M460"")"),0)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IFERROR(__xludf.DUMMYFUNCTION("IMPORTRANGE(""https://docs.google.com/spreadsheets/d/1SX6NBoVAgQJ6U1MVXOaj8PK2l7WJ3RER9xtqwdhxkhw/edit?usp=sharing"",""สุพรรณบุรี!L461"")"),128080)</f>
        <v>128080</v>
      </c>
      <c r="M566" s="196"/>
      <c r="N566" s="198">
        <f ca="1">IFERROR(__xludf.DUMMYFUNCTION("IMPORTRANGE(""https://docs.google.com/spreadsheets/d/1SX6NBoVAgQJ6U1MVXOaj8PK2l7WJ3RER9xtqwdhxkhw/edit?usp=sharing"",""สุพรรณบุรี!M461"")"),32435.52)</f>
        <v>32435.52</v>
      </c>
      <c r="O566" s="198">
        <f t="shared" ca="1" si="122"/>
        <v>25.324422236102436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IFERROR(__xludf.DUMMYFUNCTION("IMPORTRANGE(""https://docs.google.com/spreadsheets/d/1SX6NBoVAgQJ6U1MVXOaj8PK2l7WJ3RER9xtqwdhxkhw/edit?usp=sharing"",""สุพรรณบุรี!L462"")"),0)</f>
        <v>0</v>
      </c>
      <c r="M567" s="198"/>
      <c r="N567" s="198">
        <f ca="1">IFERROR(__xludf.DUMMYFUNCTION("IMPORTRANGE(""https://docs.google.com/spreadsheets/d/1SX6NBoVAgQJ6U1MVXOaj8PK2l7WJ3RER9xtqwdhxkhw/edit?usp=sharing"",""สุพรรณบุรี!M462"")"),0)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IFERROR(__xludf.DUMMYFUNCTION("IMPORTRANGE(""https://docs.google.com/spreadsheets/d/1SX6NBoVAgQJ6U1MVXOaj8PK2l7WJ3RER9xtqwdhxkhw/edit?usp=sharing"",""สุพรรณบุรี!L463"")"),128080)</f>
        <v>128080</v>
      </c>
      <c r="M568" s="198"/>
      <c r="N568" s="198">
        <f ca="1">IFERROR(__xludf.DUMMYFUNCTION("IMPORTRANGE(""https://docs.google.com/spreadsheets/d/1SX6NBoVAgQJ6U1MVXOaj8PK2l7WJ3RER9xtqwdhxkhw/edit?usp=sharing"",""สุพรรณบุรี!M463"")"),32435.52)</f>
        <v>32435.52</v>
      </c>
      <c r="O568" s="198">
        <f t="shared" ca="1" si="122"/>
        <v>25.324422236102436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IFERROR(__xludf.DUMMYFUNCTION("IMPORTRANGE(""https://docs.google.com/spreadsheets/d/1SX6NBoVAgQJ6U1MVXOaj8PK2l7WJ3RER9xtqwdhxkhw/edit?usp=sharing"",""สุพรรณบุรี!M464"")"),0)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IFERROR(__xludf.DUMMYFUNCTION("IMPORTRANGE(""https://docs.google.com/spreadsheets/d/1SX6NBoVAgQJ6U1MVXOaj8PK2l7WJ3RER9xtqwdhxkhw/edit?usp=sharing"",""สุพรรณบุรี!M465"")"),0)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IFERROR(__xludf.DUMMYFUNCTION("IMPORTRANGE(""https://docs.google.com/spreadsheets/d/1SX6NBoVAgQJ6U1MVXOaj8PK2l7WJ3RER9xtqwdhxkhw/edit?usp=sharing"",""สุพรรณบุรี!M466"")"),31935.52)</f>
        <v>31935.52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IFERROR(__xludf.DUMMYFUNCTION("IMPORTRANGE(""https://docs.google.com/spreadsheets/d/1SX6NBoVAgQJ6U1MVXOaj8PK2l7WJ3RER9xtqwdhxkhw/edit?usp=sharing"",""สุพรรณบุรี!M467"")"),500)</f>
        <v>500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IFERROR(__xludf.DUMMYFUNCTION("IMPORTRANGE(""https://docs.google.com/spreadsheets/d/1SX6NBoVAgQJ6U1MVXOaj8PK2l7WJ3RER9xtqwdhxkhw/edit?usp=sharing"",""สุพรรณบุรี!I468"")"),900)</f>
        <v>900</v>
      </c>
      <c r="J573" s="428">
        <f ca="1">IFERROR(__xludf.DUMMYFUNCTION("IMPORTRANGE(""https://docs.google.com/spreadsheets/d/1SX6NBoVAgQJ6U1MVXOaj8PK2l7WJ3RER9xtqwdhxkhw/edit?usp=sharing"",""สุพรรณบุรี!J468"")"),1024)</f>
        <v>1024</v>
      </c>
      <c r="K573" s="231">
        <f ca="1">IF(I573&gt;0,J573*100/I573,0)</f>
        <v>113.77777777777777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IFERROR(__xludf.DUMMYFUNCTION("IMPORTRANGE(""https://docs.google.com/spreadsheets/d/1SX6NBoVAgQJ6U1MVXOaj8PK2l7WJ3RER9xtqwdhxkhw/edit?usp=sharing"",""สุพรรณบุรี!I470"")"),0)</f>
        <v>0</v>
      </c>
      <c r="J575" s="219">
        <f ca="1">IFERROR(__xludf.DUMMYFUNCTION("IMPORTRANGE(""https://docs.google.com/spreadsheets/d/1SX6NBoVAgQJ6U1MVXOaj8PK2l7WJ3RER9xtqwdhxkhw/edit?usp=sharing"",""สุพรรณบุรี!J470"")"),0)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IFERROR(__xludf.DUMMYFUNCTION("IMPORTRANGE(""https://docs.google.com/spreadsheets/d/1SX6NBoVAgQJ6U1MVXOaj8PK2l7WJ3RER9xtqwdhxkhw/edit?usp=sharing"",""สุพรรณบุรี!I471"")"),0)</f>
        <v>0</v>
      </c>
      <c r="J576" s="219">
        <f ca="1">IFERROR(__xludf.DUMMYFUNCTION("IMPORTRANGE(""https://docs.google.com/spreadsheets/d/1SX6NBoVAgQJ6U1MVXOaj8PK2l7WJ3RER9xtqwdhxkhw/edit?usp=sharing"",""สุพรรณบุรี!J471"")"),0)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IFERROR(__xludf.DUMMYFUNCTION("IMPORTRANGE(""https://docs.google.com/spreadsheets/d/1SX6NBoVAgQJ6U1MVXOaj8PK2l7WJ3RER9xtqwdhxkhw/edit?usp=sharing"",""สุพรรณบุรี!I472"")"),0)</f>
        <v>0</v>
      </c>
      <c r="J577" s="219">
        <f ca="1">IFERROR(__xludf.DUMMYFUNCTION("IMPORTRANGE(""https://docs.google.com/spreadsheets/d/1SX6NBoVAgQJ6U1MVXOaj8PK2l7WJ3RER9xtqwdhxkhw/edit?usp=sharing"",""สุพรรณบุรี!J472"")"),1024)</f>
        <v>1024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IFERROR(__xludf.DUMMYFUNCTION("IMPORTRANGE(""https://docs.google.com/spreadsheets/d/1SX6NBoVAgQJ6U1MVXOaj8PK2l7WJ3RER9xtqwdhxkhw/edit?usp=sharing"",""สุพรรณบุรี!I473"")"),0)</f>
        <v>0</v>
      </c>
      <c r="J578" s="219">
        <f ca="1">IFERROR(__xludf.DUMMYFUNCTION("IMPORTRANGE(""https://docs.google.com/spreadsheets/d/1SX6NBoVAgQJ6U1MVXOaj8PK2l7WJ3RER9xtqwdhxkhw/edit?usp=sharing"",""สุพรรณบุรี!J473"")"),0)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IFERROR(__xludf.DUMMYFUNCTION("IMPORTRANGE(""https://docs.google.com/spreadsheets/d/1SX6NBoVAgQJ6U1MVXOaj8PK2l7WJ3RER9xtqwdhxkhw/edit?usp=sharing"",""สุพรรณบุรี!I474"")"),0)</f>
        <v>0</v>
      </c>
      <c r="J579" s="219">
        <f ca="1">IFERROR(__xludf.DUMMYFUNCTION("IMPORTRANGE(""https://docs.google.com/spreadsheets/d/1SX6NBoVAgQJ6U1MVXOaj8PK2l7WJ3RER9xtqwdhxkhw/edit?usp=sharing"",""สุพรรณบุรี!J474"")"),0)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IFERROR(__xludf.DUMMYFUNCTION("IMPORTRANGE(""https://docs.google.com/spreadsheets/d/1SX6NBoVAgQJ6U1MVXOaj8PK2l7WJ3RER9xtqwdhxkhw/edit?usp=sharing"",""สุพรรณบุรี!I475"")"),80)</f>
        <v>80</v>
      </c>
      <c r="J580" s="387">
        <f ca="1">IFERROR(__xludf.DUMMYFUNCTION("IMPORTRANGE(""https://docs.google.com/spreadsheets/d/1SX6NBoVAgQJ6U1MVXOaj8PK2l7WJ3RER9xtqwdhxkhw/edit?usp=sharing"",""สุพรรณบุรี!J475"")"),6)</f>
        <v>6</v>
      </c>
      <c r="K580" s="388">
        <f ca="1">IF(I580&gt;0,J580*100/I580,0)</f>
        <v>7.5</v>
      </c>
      <c r="L580" s="389">
        <f ca="1">IFERROR(__xludf.DUMMYFUNCTION("IMPORTRANGE(""https://docs.google.com/spreadsheets/d/1SX6NBoVAgQJ6U1MVXOaj8PK2l7WJ3RER9xtqwdhxkhw/edit?usp=sharing"",""สุพรรณบุรี!L475"")"),308380)</f>
        <v>308380</v>
      </c>
      <c r="M580" s="389"/>
      <c r="N580" s="389">
        <f ca="1">IFERROR(__xludf.DUMMYFUNCTION("IMPORTRANGE(""https://docs.google.com/spreadsheets/d/1SX6NBoVAgQJ6U1MVXOaj8PK2l7WJ3RER9xtqwdhxkhw/edit?usp=sharing"",""สุพรรณบุรี!M475"")"),52838.73)</f>
        <v>52838.73</v>
      </c>
      <c r="O580" s="389">
        <f t="shared" ref="O580:O584" ca="1" si="124">+IF(L580&gt;0,N580*100/L580,0)</f>
        <v>17.134292107140542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IFERROR(__xludf.DUMMYFUNCTION("IMPORTRANGE(""https://docs.google.com/spreadsheets/d/1SX6NBoVAgQJ6U1MVXOaj8PK2l7WJ3RER9xtqwdhxkhw/edit?usp=sharing"",""สุพรรณบุรี!L476"")"),0)</f>
        <v>0</v>
      </c>
      <c r="M581" s="196"/>
      <c r="N581" s="198">
        <f ca="1">IFERROR(__xludf.DUMMYFUNCTION("IMPORTRANGE(""https://docs.google.com/spreadsheets/d/1SX6NBoVAgQJ6U1MVXOaj8PK2l7WJ3RER9xtqwdhxkhw/edit?usp=sharing"",""สุพรรณบุรี!M476"")"),0)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IFERROR(__xludf.DUMMYFUNCTION("IMPORTRANGE(""https://docs.google.com/spreadsheets/d/1SX6NBoVAgQJ6U1MVXOaj8PK2l7WJ3RER9xtqwdhxkhw/edit?usp=sharing"",""สุพรรณบุรี!L477"")"),308380)</f>
        <v>308380</v>
      </c>
      <c r="M582" s="196"/>
      <c r="N582" s="198">
        <f ca="1">IFERROR(__xludf.DUMMYFUNCTION("IMPORTRANGE(""https://docs.google.com/spreadsheets/d/1SX6NBoVAgQJ6U1MVXOaj8PK2l7WJ3RER9xtqwdhxkhw/edit?usp=sharing"",""สุพรรณบุรี!M477"")"),52838.73)</f>
        <v>52838.73</v>
      </c>
      <c r="O582" s="198">
        <f t="shared" ca="1" si="124"/>
        <v>17.134292107140542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IFERROR(__xludf.DUMMYFUNCTION("IMPORTRANGE(""https://docs.google.com/spreadsheets/d/1SX6NBoVAgQJ6U1MVXOaj8PK2l7WJ3RER9xtqwdhxkhw/edit?usp=sharing"",""สุพรรณบุรี!L478"")"),0)</f>
        <v>0</v>
      </c>
      <c r="M583" s="198"/>
      <c r="N583" s="198">
        <f ca="1">IFERROR(__xludf.DUMMYFUNCTION("IMPORTRANGE(""https://docs.google.com/spreadsheets/d/1SX6NBoVAgQJ6U1MVXOaj8PK2l7WJ3RER9xtqwdhxkhw/edit?usp=sharing"",""สุพรรณบุรี!M478"")"),0)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IFERROR(__xludf.DUMMYFUNCTION("IMPORTRANGE(""https://docs.google.com/spreadsheets/d/1SX6NBoVAgQJ6U1MVXOaj8PK2l7WJ3RER9xtqwdhxkhw/edit?usp=sharing"",""สุพรรณบุรี!L479"")"),308380)</f>
        <v>308380</v>
      </c>
      <c r="M584" s="198"/>
      <c r="N584" s="198">
        <f ca="1">IFERROR(__xludf.DUMMYFUNCTION("IMPORTRANGE(""https://docs.google.com/spreadsheets/d/1SX6NBoVAgQJ6U1MVXOaj8PK2l7WJ3RER9xtqwdhxkhw/edit?usp=sharing"",""สุพรรณบุรี!M479"")"),52838.73)</f>
        <v>52838.73</v>
      </c>
      <c r="O584" s="198">
        <f t="shared" ca="1" si="124"/>
        <v>17.134292107140542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IFERROR(__xludf.DUMMYFUNCTION("IMPORTRANGE(""https://docs.google.com/spreadsheets/d/1SX6NBoVAgQJ6U1MVXOaj8PK2l7WJ3RER9xtqwdhxkhw/edit?usp=sharing"",""สุพรรณบุรี!M480"")"),0)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IFERROR(__xludf.DUMMYFUNCTION("IMPORTRANGE(""https://docs.google.com/spreadsheets/d/1SX6NBoVAgQJ6U1MVXOaj8PK2l7WJ3RER9xtqwdhxkhw/edit?usp=sharing"",""สุพรรณบุรี!M481"")"),0)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IFERROR(__xludf.DUMMYFUNCTION("IMPORTRANGE(""https://docs.google.com/spreadsheets/d/1SX6NBoVAgQJ6U1MVXOaj8PK2l7WJ3RER9xtqwdhxkhw/edit?usp=sharing"",""สุพรรณบุรี!M482"")"),34838.73)</f>
        <v>34838.730000000003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IFERROR(__xludf.DUMMYFUNCTION("IMPORTRANGE(""https://docs.google.com/spreadsheets/d/1SX6NBoVAgQJ6U1MVXOaj8PK2l7WJ3RER9xtqwdhxkhw/edit?usp=sharing"",""สุพรรณบุรี!M483"")"),18000)</f>
        <v>18000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IFERROR(__xludf.DUMMYFUNCTION("IMPORTRANGE(""https://docs.google.com/spreadsheets/d/1SX6NBoVAgQJ6U1MVXOaj8PK2l7WJ3RER9xtqwdhxkhw/edit?usp=sharing"",""สุพรรณบุรี!I484"")"),80)</f>
        <v>80</v>
      </c>
      <c r="J589" s="218">
        <f ca="1">IFERROR(__xludf.DUMMYFUNCTION("IMPORTRANGE(""https://docs.google.com/spreadsheets/d/1SX6NBoVAgQJ6U1MVXOaj8PK2l7WJ3RER9xtqwdhxkhw/edit?usp=sharing"",""สุพรรณบุรี!J484"")"),68)</f>
        <v>68</v>
      </c>
      <c r="K589" s="195">
        <f t="shared" ref="K589:K596" ca="1" si="125">IF(I589&gt;0,J589*100/I589,0)</f>
        <v>85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IFERROR(__xludf.DUMMYFUNCTION("IMPORTRANGE(""https://docs.google.com/spreadsheets/d/1SX6NBoVAgQJ6U1MVXOaj8PK2l7WJ3RER9xtqwdhxkhw/edit?usp=sharing"",""สุพรรณบุรี!I485"")"),0)</f>
        <v>0</v>
      </c>
      <c r="J590" s="218">
        <f ca="1">IFERROR(__xludf.DUMMYFUNCTION("IMPORTRANGE(""https://docs.google.com/spreadsheets/d/1SX6NBoVAgQJ6U1MVXOaj8PK2l7WJ3RER9xtqwdhxkhw/edit?usp=sharing"",""สุพรรณบุรี!J485"")"),37.57)</f>
        <v>37.57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IFERROR(__xludf.DUMMYFUNCTION("IMPORTRANGE(""https://docs.google.com/spreadsheets/d/1SX6NBoVAgQJ6U1MVXOaj8PK2l7WJ3RER9xtqwdhxkhw/edit?usp=sharing"",""สุพรรณบุรี!I486"")"),80)</f>
        <v>80</v>
      </c>
      <c r="J591" s="218">
        <f ca="1">IFERROR(__xludf.DUMMYFUNCTION("IMPORTRANGE(""https://docs.google.com/spreadsheets/d/1SX6NBoVAgQJ6U1MVXOaj8PK2l7WJ3RER9xtqwdhxkhw/edit?usp=sharing"",""สุพรรณบุรี!J486"")"),6)</f>
        <v>6</v>
      </c>
      <c r="K591" s="195">
        <f t="shared" ca="1" si="125"/>
        <v>7.5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IFERROR(__xludf.DUMMYFUNCTION("IMPORTRANGE(""https://docs.google.com/spreadsheets/d/1SX6NBoVAgQJ6U1MVXOaj8PK2l7WJ3RER9xtqwdhxkhw/edit?usp=sharing"",""สุพรรณบุรี!I487"")"),0)</f>
        <v>0</v>
      </c>
      <c r="J592" s="218">
        <f ca="1">IFERROR(__xludf.DUMMYFUNCTION("IMPORTRANGE(""https://docs.google.com/spreadsheets/d/1SX6NBoVAgQJ6U1MVXOaj8PK2l7WJ3RER9xtqwdhxkhw/edit?usp=sharing"",""สุพรรณบุรี!J487"")"),4.67)</f>
        <v>4.67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IFERROR(__xludf.DUMMYFUNCTION("IMPORTRANGE(""https://docs.google.com/spreadsheets/d/1SX6NBoVAgQJ6U1MVXOaj8PK2l7WJ3RER9xtqwdhxkhw/edit?usp=sharing"",""สุพรรณบุรี!I488"")"),80)</f>
        <v>80</v>
      </c>
      <c r="J593" s="218">
        <f ca="1">IFERROR(__xludf.DUMMYFUNCTION("IMPORTRANGE(""https://docs.google.com/spreadsheets/d/1SX6NBoVAgQJ6U1MVXOaj8PK2l7WJ3RER9xtqwdhxkhw/edit?usp=sharing"",""สุพรรณบุรี!J488"")"),0)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IFERROR(__xludf.DUMMYFUNCTION("IMPORTRANGE(""https://docs.google.com/spreadsheets/d/1SX6NBoVAgQJ6U1MVXOaj8PK2l7WJ3RER9xtqwdhxkhw/edit?usp=sharing"",""สุพรรณบุรี!I489"")"),0)</f>
        <v>0</v>
      </c>
      <c r="J594" s="218">
        <f ca="1">IFERROR(__xludf.DUMMYFUNCTION("IMPORTRANGE(""https://docs.google.com/spreadsheets/d/1SX6NBoVAgQJ6U1MVXOaj8PK2l7WJ3RER9xtqwdhxkhw/edit?usp=sharing"",""สุพรรณบุรี!J489"")"),0)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IFERROR(__xludf.DUMMYFUNCTION("IMPORTRANGE(""https://docs.google.com/spreadsheets/d/1SX6NBoVAgQJ6U1MVXOaj8PK2l7WJ3RER9xtqwdhxkhw/edit?usp=sharing"",""สุพรรณบุรี!I490"")"),80)</f>
        <v>80</v>
      </c>
      <c r="J595" s="218">
        <f ca="1">IFERROR(__xludf.DUMMYFUNCTION("IMPORTRANGE(""https://docs.google.com/spreadsheets/d/1SX6NBoVAgQJ6U1MVXOaj8PK2l7WJ3RER9xtqwdhxkhw/edit?usp=sharing"",""สุพรรณบุรี!J490"")"),6)</f>
        <v>6</v>
      </c>
      <c r="K595" s="195">
        <f t="shared" ca="1" si="125"/>
        <v>7.5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IFERROR(__xludf.DUMMYFUNCTION("IMPORTRANGE(""https://docs.google.com/spreadsheets/d/1SX6NBoVAgQJ6U1MVXOaj8PK2l7WJ3RER9xtqwdhxkhw/edit?usp=sharing"",""สุพรรณบุรี!I491"")"),0)</f>
        <v>0</v>
      </c>
      <c r="J596" s="265">
        <f ca="1">IFERROR(__xludf.DUMMYFUNCTION("IMPORTRANGE(""https://docs.google.com/spreadsheets/d/1SX6NBoVAgQJ6U1MVXOaj8PK2l7WJ3RER9xtqwdhxkhw/edit?usp=sharing"",""สุพรรณบุรี!J491"")"),4.67)</f>
        <v>4.67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IFERROR(__xludf.DUMMYFUNCTION("IMPORTRANGE(""https://docs.google.com/spreadsheets/d/1SX6NBoVAgQJ6U1MVXOaj8PK2l7WJ3RER9xtqwdhxkhw/edit?usp=sharing"",""สุพรรณบุรี!I492"")"),100)</f>
        <v>100</v>
      </c>
      <c r="J597" s="491">
        <f ca="1">IFERROR(__xludf.DUMMYFUNCTION("IMPORTRANGE(""https://docs.google.com/spreadsheets/d/1SX6NBoVAgQJ6U1MVXOaj8PK2l7WJ3RER9xtqwdhxkhw/edit?usp=sharing"",""สุพรรณบุรี!J492"")"),0)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IFERROR(__xludf.DUMMYFUNCTION("IMPORTRANGE(""https://docs.google.com/spreadsheets/d/1SX6NBoVAgQJ6U1MVXOaj8PK2l7WJ3RER9xtqwdhxkhw/edit?usp=sharing"",""สุพรรณบุรี!L492"")"),8900)</f>
        <v>8900</v>
      </c>
      <c r="M597" s="422"/>
      <c r="N597" s="422">
        <f ca="1">IFERROR(__xludf.DUMMYFUNCTION("IMPORTRANGE(""https://docs.google.com/spreadsheets/d/1SX6NBoVAgQJ6U1MVXOaj8PK2l7WJ3RER9xtqwdhxkhw/edit?usp=sharing"",""สุพรรณบุรี!M492"")"),1800)</f>
        <v>1800</v>
      </c>
      <c r="O597" s="422">
        <f t="shared" ref="O597:O601" ca="1" si="126">+IF(L597&gt;0,N597*100/L597,0)</f>
        <v>20.224719101123597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IFERROR(__xludf.DUMMYFUNCTION("IMPORTRANGE(""https://docs.google.com/spreadsheets/d/1SX6NBoVAgQJ6U1MVXOaj8PK2l7WJ3RER9xtqwdhxkhw/edit?usp=sharing"",""สุพรรณบุรี!L493"")"),0)</f>
        <v>0</v>
      </c>
      <c r="M598" s="196"/>
      <c r="N598" s="198">
        <f ca="1">IFERROR(__xludf.DUMMYFUNCTION("IMPORTRANGE(""https://docs.google.com/spreadsheets/d/1SX6NBoVAgQJ6U1MVXOaj8PK2l7WJ3RER9xtqwdhxkhw/edit?usp=sharing"",""สุพรรณบุรี!M493"")"),0)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IFERROR(__xludf.DUMMYFUNCTION("IMPORTRANGE(""https://docs.google.com/spreadsheets/d/1SX6NBoVAgQJ6U1MVXOaj8PK2l7WJ3RER9xtqwdhxkhw/edit?usp=sharing"",""สุพรรณบุรี!L494"")"),8900)</f>
        <v>8900</v>
      </c>
      <c r="M599" s="196"/>
      <c r="N599" s="198">
        <f ca="1">IFERROR(__xludf.DUMMYFUNCTION("IMPORTRANGE(""https://docs.google.com/spreadsheets/d/1SX6NBoVAgQJ6U1MVXOaj8PK2l7WJ3RER9xtqwdhxkhw/edit?usp=sharing"",""สุพรรณบุรี!M494"")"),1800)</f>
        <v>1800</v>
      </c>
      <c r="O599" s="198">
        <f t="shared" ca="1" si="126"/>
        <v>20.224719101123597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IFERROR(__xludf.DUMMYFUNCTION("IMPORTRANGE(""https://docs.google.com/spreadsheets/d/1SX6NBoVAgQJ6U1MVXOaj8PK2l7WJ3RER9xtqwdhxkhw/edit?usp=sharing"",""สุพรรณบุรี!L495"")"),0)</f>
        <v>0</v>
      </c>
      <c r="M600" s="198"/>
      <c r="N600" s="198">
        <f ca="1">IFERROR(__xludf.DUMMYFUNCTION("IMPORTRANGE(""https://docs.google.com/spreadsheets/d/1SX6NBoVAgQJ6U1MVXOaj8PK2l7WJ3RER9xtqwdhxkhw/edit?usp=sharing"",""สุพรรณบุรี!M495"")"),0)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IFERROR(__xludf.DUMMYFUNCTION("IMPORTRANGE(""https://docs.google.com/spreadsheets/d/1SX6NBoVAgQJ6U1MVXOaj8PK2l7WJ3RER9xtqwdhxkhw/edit?usp=sharing"",""สุพรรณบุรี!L496"")"),8900)</f>
        <v>8900</v>
      </c>
      <c r="M601" s="198"/>
      <c r="N601" s="198">
        <f ca="1">IFERROR(__xludf.DUMMYFUNCTION("IMPORTRANGE(""https://docs.google.com/spreadsheets/d/1SX6NBoVAgQJ6U1MVXOaj8PK2l7WJ3RER9xtqwdhxkhw/edit?usp=sharing"",""สุพรรณบุรี!M496"")"),1800)</f>
        <v>1800</v>
      </c>
      <c r="O601" s="198">
        <f t="shared" ca="1" si="126"/>
        <v>20.224719101123597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IFERROR(__xludf.DUMMYFUNCTION("IMPORTRANGE(""https://docs.google.com/spreadsheets/d/1SX6NBoVAgQJ6U1MVXOaj8PK2l7WJ3RER9xtqwdhxkhw/edit?usp=sharing"",""สุพรรณบุรี!M497"")"),0)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IFERROR(__xludf.DUMMYFUNCTION("IMPORTRANGE(""https://docs.google.com/spreadsheets/d/1SX6NBoVAgQJ6U1MVXOaj8PK2l7WJ3RER9xtqwdhxkhw/edit?usp=sharing"",""สุพรรณบุรี!M498"")"),0)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IFERROR(__xludf.DUMMYFUNCTION("IMPORTRANGE(""https://docs.google.com/spreadsheets/d/1SX6NBoVAgQJ6U1MVXOaj8PK2l7WJ3RER9xtqwdhxkhw/edit?usp=sharing"",""สุพรรณบุรี!M499"")"),0)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IFERROR(__xludf.DUMMYFUNCTION("IMPORTRANGE(""https://docs.google.com/spreadsheets/d/1SX6NBoVAgQJ6U1MVXOaj8PK2l7WJ3RER9xtqwdhxkhw/edit?usp=sharing"",""สุพรรณบุรี!M500"")"),1800)</f>
        <v>1800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IFERROR(__xludf.DUMMYFUNCTION("IMPORTRANGE(""https://docs.google.com/spreadsheets/d/1SX6NBoVAgQJ6U1MVXOaj8PK2l7WJ3RER9xtqwdhxkhw/edit?usp=sharing"",""สุพรรณบุรี!J502"")"),0)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IFERROR(__xludf.DUMMYFUNCTION("IMPORTRANGE(""https://docs.google.com/spreadsheets/d/1SX6NBoVAgQJ6U1MVXOaj8PK2l7WJ3RER9xtqwdhxkhw/edit?usp=sharing"",""สุพรรณบุรี!J503"")"),1)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IFERROR(__xludf.DUMMYFUNCTION("IMPORTRANGE(""https://docs.google.com/spreadsheets/d/1SX6NBoVAgQJ6U1MVXOaj8PK2l7WJ3RER9xtqwdhxkhw/edit?usp=sharing"",""สุพรรณบุรี!J166"")"),0)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IFERROR(__xludf.DUMMYFUNCTION("IMPORTRANGE(""https://docs.google.com/spreadsheets/d/1SX6NBoVAgQJ6U1MVXOaj8PK2l7WJ3RER9xtqwdhxkhw/edit?usp=sharing"",""สุพรรณบุรี!J166"")"),0)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IFERROR(__xludf.DUMMYFUNCTION("IMPORTRANGE(""https://docs.google.com/spreadsheets/d/1SX6NBoVAgQJ6U1MVXOaj8PK2l7WJ3RER9xtqwdhxkhw/edit?usp=sharing"",""สุพรรณบุรี!I506"")"),100)</f>
        <v>100</v>
      </c>
      <c r="J611" s="194">
        <f ca="1">IFERROR(__xludf.DUMMYFUNCTION("IMPORTRANGE(""https://docs.google.com/spreadsheets/d/1SX6NBoVAgQJ6U1MVXOaj8PK2l7WJ3RER9xtqwdhxkhw/edit?usp=sharing"",""สุพรรณบุรี!J506"")"),0)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IFERROR(__xludf.DUMMYFUNCTION("IMPORTRANGE(""https://docs.google.com/spreadsheets/d/1SX6NBoVAgQJ6U1MVXOaj8PK2l7WJ3RER9xtqwdhxkhw/edit?usp=sharing"",""สุพรรณบุรี!I507"")"),0)</f>
        <v>0</v>
      </c>
      <c r="J612" s="219">
        <f ca="1">IFERROR(__xludf.DUMMYFUNCTION("IMPORTRANGE(""https://docs.google.com/spreadsheets/d/1SX6NBoVAgQJ6U1MVXOaj8PK2l7WJ3RER9xtqwdhxkhw/edit?usp=sharing"",""สุพรรณบุรี!J507"")"),0)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IFERROR(__xludf.DUMMYFUNCTION("IMPORTRANGE(""https://docs.google.com/spreadsheets/d/1SX6NBoVAgQJ6U1MVXOaj8PK2l7WJ3RER9xtqwdhxkhw/edit?usp=sharing"",""สุพรรณบุรี!I508"")"),0)</f>
        <v>0</v>
      </c>
      <c r="J613" s="219">
        <f ca="1">IFERROR(__xludf.DUMMYFUNCTION("IMPORTRANGE(""https://docs.google.com/spreadsheets/d/1SX6NBoVAgQJ6U1MVXOaj8PK2l7WJ3RER9xtqwdhxkhw/edit?usp=sharing"",""สุพรรณบุรี!J508"")"),0)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IFERROR(__xludf.DUMMYFUNCTION("IMPORTRANGE(""https://docs.google.com/spreadsheets/d/1SX6NBoVAgQJ6U1MVXOaj8PK2l7WJ3RER9xtqwdhxkhw/edit?usp=sharing"",""สุพรรณบุรี!I509"")"),0)</f>
        <v>0</v>
      </c>
      <c r="J614" s="219">
        <f ca="1">IFERROR(__xludf.DUMMYFUNCTION("IMPORTRANGE(""https://docs.google.com/spreadsheets/d/1SX6NBoVAgQJ6U1MVXOaj8PK2l7WJ3RER9xtqwdhxkhw/edit?usp=sharing"",""สุพรรณบุรี!J509"")"),0)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IFERROR(__xludf.DUMMYFUNCTION("IMPORTRANGE(""https://docs.google.com/spreadsheets/d/1SX6NBoVAgQJ6U1MVXOaj8PK2l7WJ3RER9xtqwdhxkhw/edit?usp=sharing"",""สุพรรณบุรี!I510"")"),0)</f>
        <v>0</v>
      </c>
      <c r="J615" s="219">
        <f ca="1">IFERROR(__xludf.DUMMYFUNCTION("IMPORTRANGE(""https://docs.google.com/spreadsheets/d/1SX6NBoVAgQJ6U1MVXOaj8PK2l7WJ3RER9xtqwdhxkhw/edit?usp=sharing"",""สุพรรณบุรี!J510"")"),0)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IFERROR(__xludf.DUMMYFUNCTION("IMPORTRANGE(""https://docs.google.com/spreadsheets/d/1SX6NBoVAgQJ6U1MVXOaj8PK2l7WJ3RER9xtqwdhxkhw/edit?usp=sharing"",""สุพรรณบุรี!I511"")"),0)</f>
        <v>0</v>
      </c>
      <c r="J616" s="219">
        <f ca="1">IFERROR(__xludf.DUMMYFUNCTION("IMPORTRANGE(""https://docs.google.com/spreadsheets/d/1SX6NBoVAgQJ6U1MVXOaj8PK2l7WJ3RER9xtqwdhxkhw/edit?usp=sharing"",""สุพรรณบุรี!J511"")"),0)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IFERROR(__xludf.DUMMYFUNCTION("IMPORTRANGE(""https://docs.google.com/spreadsheets/d/1SX6NBoVAgQJ6U1MVXOaj8PK2l7WJ3RER9xtqwdhxkhw/edit?usp=sharing"",""สุพรรณบุรี!I512"")"),0)</f>
        <v>0</v>
      </c>
      <c r="J617" s="218">
        <f ca="1">IFERROR(__xludf.DUMMYFUNCTION("IMPORTRANGE(""https://docs.google.com/spreadsheets/d/1SX6NBoVAgQJ6U1MVXOaj8PK2l7WJ3RER9xtqwdhxkhw/edit?usp=sharing"",""สุพรรณบุรี!J512"")"),0)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IFERROR(__xludf.DUMMYFUNCTION("IMPORTRANGE(""https://docs.google.com/spreadsheets/d/1SX6NBoVAgQJ6U1MVXOaj8PK2l7WJ3RER9xtqwdhxkhw/edit?usp=sharing"",""สุพรรณบุรี!I513"")"),0)</f>
        <v>0</v>
      </c>
      <c r="J618" s="219">
        <f ca="1">IFERROR(__xludf.DUMMYFUNCTION("IMPORTRANGE(""https://docs.google.com/spreadsheets/d/1SX6NBoVAgQJ6U1MVXOaj8PK2l7WJ3RER9xtqwdhxkhw/edit?usp=sharing"",""สุพรรณบุรี!J513"")"),0)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IFERROR(__xludf.DUMMYFUNCTION("IMPORTRANGE(""https://docs.google.com/spreadsheets/d/1SX6NBoVAgQJ6U1MVXOaj8PK2l7WJ3RER9xtqwdhxkhw/edit?usp=sharing"",""สุพรรณบุรี!I514"")"),0)</f>
        <v>0</v>
      </c>
      <c r="J619" s="219">
        <f ca="1">IFERROR(__xludf.DUMMYFUNCTION("IMPORTRANGE(""https://docs.google.com/spreadsheets/d/1SX6NBoVAgQJ6U1MVXOaj8PK2l7WJ3RER9xtqwdhxkhw/edit?usp=sharing"",""สุพรรณบุรี!J514"")"),0)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IFERROR(__xludf.DUMMYFUNCTION("IMPORTRANGE(""https://docs.google.com/spreadsheets/d/1SX6NBoVAgQJ6U1MVXOaj8PK2l7WJ3RER9xtqwdhxkhw/edit?usp=sharing"",""สุพรรณบุรี!I515"")"),73)</f>
        <v>73</v>
      </c>
      <c r="J620" s="194">
        <f ca="1">IFERROR(__xludf.DUMMYFUNCTION("IMPORTRANGE(""https://docs.google.com/spreadsheets/d/1SX6NBoVAgQJ6U1MVXOaj8PK2l7WJ3RER9xtqwdhxkhw/edit?usp=sharing"",""สุพรรณบุรี!J515"")"),0)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IFERROR(__xludf.DUMMYFUNCTION("IMPORTRANGE(""https://docs.google.com/spreadsheets/d/1SX6NBoVAgQJ6U1MVXOaj8PK2l7WJ3RER9xtqwdhxkhw/edit?usp=sharing"",""สุพรรณบุรี!I516"")"),0)</f>
        <v>0</v>
      </c>
      <c r="J621" s="194">
        <f ca="1">IFERROR(__xludf.DUMMYFUNCTION("IMPORTRANGE(""https://docs.google.com/spreadsheets/d/1SX6NBoVAgQJ6U1MVXOaj8PK2l7WJ3RER9xtqwdhxkhw/edit?usp=sharing"",""สุพรรณบุรี!J516"")"),0)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IFERROR(__xludf.DUMMYFUNCTION("IMPORTRANGE(""https://docs.google.com/spreadsheets/d/1SX6NBoVAgQJ6U1MVXOaj8PK2l7WJ3RER9xtqwdhxkhw/edit?usp=sharing"",""สุพรรณบุรี!I517"")"),0)</f>
        <v>0</v>
      </c>
      <c r="J622" s="219">
        <f ca="1">IFERROR(__xludf.DUMMYFUNCTION("IMPORTRANGE(""https://docs.google.com/spreadsheets/d/1SX6NBoVAgQJ6U1MVXOaj8PK2l7WJ3RER9xtqwdhxkhw/edit?usp=sharing"",""สุพรรณบุรี!J517"")"),0)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IFERROR(__xludf.DUMMYFUNCTION("IMPORTRANGE(""https://docs.google.com/spreadsheets/d/1SX6NBoVAgQJ6U1MVXOaj8PK2l7WJ3RER9xtqwdhxkhw/edit?usp=sharing"",""สุพรรณบุรี!I518"")"),0)</f>
        <v>0</v>
      </c>
      <c r="J623" s="219">
        <f ca="1">IFERROR(__xludf.DUMMYFUNCTION("IMPORTRANGE(""https://docs.google.com/spreadsheets/d/1SX6NBoVAgQJ6U1MVXOaj8PK2l7WJ3RER9xtqwdhxkhw/edit?usp=sharing"",""สุพรรณบุรี!J518"")"),0)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IFERROR(__xludf.DUMMYFUNCTION("IMPORTRANGE(""https://docs.google.com/spreadsheets/d/1SX6NBoVAgQJ6U1MVXOaj8PK2l7WJ3RER9xtqwdhxkhw/edit?usp=sharing"",""สุพรรณบุรี!I519"")"),0)</f>
        <v>0</v>
      </c>
      <c r="J624" s="218">
        <f ca="1">IFERROR(__xludf.DUMMYFUNCTION("IMPORTRANGE(""https://docs.google.com/spreadsheets/d/1SX6NBoVAgQJ6U1MVXOaj8PK2l7WJ3RER9xtqwdhxkhw/edit?usp=sharing"",""สุพรรณบุรี!J519"")"),0)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IFERROR(__xludf.DUMMYFUNCTION("IMPORTRANGE(""https://docs.google.com/spreadsheets/d/1SX6NBoVAgQJ6U1MVXOaj8PK2l7WJ3RER9xtqwdhxkhw/edit?usp=sharing"",""สุพรรณบุรี!I520"")"),0)</f>
        <v>0</v>
      </c>
      <c r="J625" s="219">
        <f ca="1">IFERROR(__xludf.DUMMYFUNCTION("IMPORTRANGE(""https://docs.google.com/spreadsheets/d/1SX6NBoVAgQJ6U1MVXOaj8PK2l7WJ3RER9xtqwdhxkhw/edit?usp=sharing"",""สุพรรณบุรี!J520"")"),0)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IFERROR(__xludf.DUMMYFUNCTION("IMPORTRANGE(""https://docs.google.com/spreadsheets/d/1SX6NBoVAgQJ6U1MVXOaj8PK2l7WJ3RER9xtqwdhxkhw/edit?usp=sharing"",""สุพรรณบุรี!I521"")"),0)</f>
        <v>0</v>
      </c>
      <c r="J626" s="219">
        <f ca="1">IFERROR(__xludf.DUMMYFUNCTION("IMPORTRANGE(""https://docs.google.com/spreadsheets/d/1SX6NBoVAgQJ6U1MVXOaj8PK2l7WJ3RER9xtqwdhxkhw/edit?usp=sharing"",""สุพรรณบุรี!J521"")"),0)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59">
        <f ca="1">IFERROR(__xludf.DUMMYFUNCTION("IMPORTRANGE(""https://docs.google.com/spreadsheets/d/1SX6NBoVAgQJ6U1MVXOaj8PK2l7WJ3RER9xtqwdhxkhw/edit?usp=sharing"",""สุพรรณบุรี!J523"")"),610000)</f>
        <v>610000</v>
      </c>
      <c r="K628" s="360">
        <f t="shared" ref="K628:K635" ca="1" si="129">IF(I628&gt;0,J628*100/I628,0)</f>
        <v>2.7997731076724959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IFERROR(__xludf.DUMMYFUNCTION("IMPORTRANGE(""https://docs.google.com/spreadsheets/d/1SX6NBoVAgQJ6U1MVXOaj8PK2l7WJ3RER9xtqwdhxkhw/edit?usp=sharing"",""สุพรรณบุรี!I524"")"),514)</f>
        <v>514</v>
      </c>
      <c r="J629" s="359">
        <f ca="1">IFERROR(__xludf.DUMMYFUNCTION("IMPORTRANGE(""https://docs.google.com/spreadsheets/d/1SX6NBoVAgQJ6U1MVXOaj8PK2l7WJ3RER9xtqwdhxkhw/edit?usp=sharing"",""สุพรรณบุรี!J524"")"),17)</f>
        <v>17</v>
      </c>
      <c r="K629" s="360">
        <f t="shared" ca="1" si="129"/>
        <v>3.3073929961089492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59">
        <f ca="1">IFERROR(__xludf.DUMMYFUNCTION("IMPORTRANGE(""https://docs.google.com/spreadsheets/d/1SX6NBoVAgQJ6U1MVXOaj8PK2l7WJ3RER9xtqwdhxkhw/edit?usp=sharing"",""สุพรรณบุรี!J525"")"),90585.95)</f>
        <v>90585.95</v>
      </c>
      <c r="K630" s="360">
        <f t="shared" ca="1" si="129"/>
        <v>2.340453952979586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IFERROR(__xludf.DUMMYFUNCTION("IMPORTRANGE(""https://docs.google.com/spreadsheets/d/1SX6NBoVAgQJ6U1MVXOaj8PK2l7WJ3RER9xtqwdhxkhw/edit?usp=sharing"",""สุพรรณบุรี!I526"")"),79)</f>
        <v>79</v>
      </c>
      <c r="J631" s="359">
        <f ca="1">IFERROR(__xludf.DUMMYFUNCTION("IMPORTRANGE(""https://docs.google.com/spreadsheets/d/1SX6NBoVAgQJ6U1MVXOaj8PK2l7WJ3RER9xtqwdhxkhw/edit?usp=sharing"",""สุพรรณบุรี!J526"")"),52)</f>
        <v>52</v>
      </c>
      <c r="K631" s="360">
        <f t="shared" ca="1" si="129"/>
        <v>65.822784810126578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59">
        <f ca="1">IFERROR(__xludf.DUMMYFUNCTION("IMPORTRANGE(""https://docs.google.com/spreadsheets/d/1SX6NBoVAgQJ6U1MVXOaj8PK2l7WJ3RER9xtqwdhxkhw/edit?usp=sharing"",""สุพรรณบุรี!J527"")"),190547.67)</f>
        <v>190547.67</v>
      </c>
      <c r="K632" s="360">
        <f t="shared" ca="1" si="129"/>
        <v>8.174369678250816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IFERROR(__xludf.DUMMYFUNCTION("IMPORTRANGE(""https://docs.google.com/spreadsheets/d/1SX6NBoVAgQJ6U1MVXOaj8PK2l7WJ3RER9xtqwdhxkhw/edit?usp=sharing"",""สุพรรณบุรี!I528"")"),528)</f>
        <v>528</v>
      </c>
      <c r="J633" s="359">
        <f ca="1">IFERROR(__xludf.DUMMYFUNCTION("IMPORTRANGE(""https://docs.google.com/spreadsheets/d/1SX6NBoVAgQJ6U1MVXOaj8PK2l7WJ3RER9xtqwdhxkhw/edit?usp=sharing"",""สุพรรณบุรี!J528"")"),71)</f>
        <v>71</v>
      </c>
      <c r="K633" s="360">
        <f t="shared" ca="1" si="129"/>
        <v>13.446969696969697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59">
        <f ca="1">IFERROR(__xludf.DUMMYFUNCTION("IMPORTRANGE(""https://docs.google.com/spreadsheets/d/1SX6NBoVAgQJ6U1MVXOaj8PK2l7WJ3RER9xtqwdhxkhw/edit?usp=sharing"",""สุพรรณบุรี!J529"")"),760000)</f>
        <v>760000</v>
      </c>
      <c r="K634" s="360">
        <f t="shared" ca="1" si="129"/>
        <v>3.3129904097646032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IFERROR(__xludf.DUMMYFUNCTION("IMPORTRANGE(""https://docs.google.com/spreadsheets/d/1SX6NBoVAgQJ6U1MVXOaj8PK2l7WJ3RER9xtqwdhxkhw/edit?usp=sharing"",""สุพรรณบุรี!I530"")"),568)</f>
        <v>568</v>
      </c>
      <c r="J635" s="489">
        <f ca="1">IFERROR(__xludf.DUMMYFUNCTION("IMPORTRANGE(""https://docs.google.com/spreadsheets/d/1SX6NBoVAgQJ6U1MVXOaj8PK2l7WJ3RER9xtqwdhxkhw/edit?usp=sharing"",""สุพรรณบุรี!J530"")"),18)</f>
        <v>18</v>
      </c>
      <c r="K635" s="490">
        <f t="shared" ca="1" si="129"/>
        <v>3.1690140845070425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workbookViewId="0">
      <pane ySplit="6" topLeftCell="A568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257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1998350</v>
      </c>
      <c r="M8" s="43">
        <f t="shared" ca="1" si="0"/>
        <v>775810</v>
      </c>
      <c r="N8" s="43">
        <f t="shared" ca="1" si="0"/>
        <v>710488</v>
      </c>
      <c r="O8" s="42">
        <f t="shared" ref="O8:O16" ca="1" si="1">IF(L8&gt;0,N8*100/L8,0)</f>
        <v>35.553731828758728</v>
      </c>
      <c r="P8" s="42">
        <f t="shared" ref="P8:P16" ca="1" si="2">IF(M8&gt;0,N8*100/M8,0)</f>
        <v>91.580154934842298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1998350</v>
      </c>
      <c r="M10" s="50">
        <f t="shared" ca="1" si="4"/>
        <v>775810</v>
      </c>
      <c r="N10" s="50">
        <f t="shared" ca="1" si="4"/>
        <v>710488</v>
      </c>
      <c r="O10" s="49">
        <f t="shared" ca="1" si="1"/>
        <v>35.553731828758728</v>
      </c>
      <c r="P10" s="49">
        <f t="shared" ca="1" si="2"/>
        <v>91.580154934842298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1851350</v>
      </c>
      <c r="M12" s="60">
        <f t="shared" ca="1" si="6"/>
        <v>775810</v>
      </c>
      <c r="N12" s="60">
        <f t="shared" ca="1" si="6"/>
        <v>571488</v>
      </c>
      <c r="O12" s="60">
        <f t="shared" ca="1" si="1"/>
        <v>30.868717422421476</v>
      </c>
      <c r="P12" s="60">
        <f t="shared" ca="1" si="2"/>
        <v>73.663396965751929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1449900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401450</v>
      </c>
      <c r="M14" s="60">
        <f t="shared" si="8"/>
        <v>0</v>
      </c>
      <c r="N14" s="60">
        <f t="shared" ca="1" si="8"/>
        <v>33986</v>
      </c>
      <c r="O14" s="63">
        <f t="shared" ca="1" si="1"/>
        <v>8.4658114335533696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147000</v>
      </c>
      <c r="M16" s="60">
        <f t="shared" si="10"/>
        <v>0</v>
      </c>
      <c r="N16" s="60">
        <f t="shared" ca="1" si="10"/>
        <v>139000</v>
      </c>
      <c r="O16" s="72">
        <f t="shared" ca="1" si="1"/>
        <v>94.557823129251702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1673410</v>
      </c>
      <c r="M18" s="43">
        <f t="shared" ca="1" si="11"/>
        <v>775810</v>
      </c>
      <c r="N18" s="43">
        <f t="shared" ca="1" si="11"/>
        <v>676502</v>
      </c>
      <c r="O18" s="42">
        <f t="shared" ref="O18:O20" ca="1" si="12">IF(L18&gt;0,N18*100/L18,0)</f>
        <v>40.426554161861112</v>
      </c>
      <c r="P18" s="42">
        <f t="shared" ref="P18:P26" ca="1" si="13">IF(M18&gt;0,N18*100/M18,0)</f>
        <v>87.199443162630018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1673410</v>
      </c>
      <c r="M20" s="50">
        <f t="shared" ca="1" si="15"/>
        <v>775810</v>
      </c>
      <c r="N20" s="50">
        <f t="shared" ca="1" si="15"/>
        <v>676502</v>
      </c>
      <c r="O20" s="49">
        <f t="shared" ca="1" si="12"/>
        <v>40.426554161861112</v>
      </c>
      <c r="P20" s="49">
        <f t="shared" ca="1" si="13"/>
        <v>87.199443162630018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1526410</v>
      </c>
      <c r="M22" s="64">
        <f t="shared" ca="1" si="18"/>
        <v>775810</v>
      </c>
      <c r="N22" s="63">
        <f t="shared" ca="1" si="18"/>
        <v>537502</v>
      </c>
      <c r="O22" s="63">
        <f t="shared" ca="1" si="17"/>
        <v>35.21347475448929</v>
      </c>
      <c r="P22" s="63">
        <f t="shared" ca="1" si="13"/>
        <v>69.282685193539649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1449900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76510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147000</v>
      </c>
      <c r="M26" s="72">
        <f t="shared" si="22"/>
        <v>0</v>
      </c>
      <c r="N26" s="72">
        <f t="shared" ca="1" si="22"/>
        <v>139000</v>
      </c>
      <c r="O26" s="72">
        <f t="shared" ca="1" si="17"/>
        <v>94.557823129251702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324940</v>
      </c>
      <c r="M28" s="43">
        <f t="shared" si="23"/>
        <v>0</v>
      </c>
      <c r="N28" s="43">
        <f t="shared" ca="1" si="23"/>
        <v>33986</v>
      </c>
      <c r="O28" s="42">
        <f t="shared" ref="O28:O30" ca="1" si="24">IF(L28&gt;0,N28*100/L28,0)</f>
        <v>10.459161691389179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324940</v>
      </c>
      <c r="M30" s="50">
        <f t="shared" si="27"/>
        <v>0</v>
      </c>
      <c r="N30" s="50">
        <f t="shared" ca="1" si="27"/>
        <v>33986</v>
      </c>
      <c r="O30" s="49">
        <f t="shared" ca="1" si="24"/>
        <v>10.459161691389179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324940</v>
      </c>
      <c r="M32" s="63">
        <f t="shared" si="30"/>
        <v>0</v>
      </c>
      <c r="N32" s="63">
        <f t="shared" ca="1" si="30"/>
        <v>33986</v>
      </c>
      <c r="O32" s="63">
        <f t="shared" ca="1" si="29"/>
        <v>10.459161691389179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324940</v>
      </c>
      <c r="M34" s="63">
        <f t="shared" si="32"/>
        <v>0</v>
      </c>
      <c r="N34" s="63">
        <f t="shared" ca="1" si="32"/>
        <v>33986</v>
      </c>
      <c r="O34" s="63">
        <f t="shared" ca="1" si="29"/>
        <v>10.459161691389179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1673410</v>
      </c>
      <c r="M37" s="75">
        <f t="shared" ca="1" si="33"/>
        <v>775810</v>
      </c>
      <c r="N37" s="75">
        <f t="shared" ca="1" si="33"/>
        <v>676502</v>
      </c>
      <c r="O37" s="76">
        <f t="shared" ca="1" si="29"/>
        <v>40.426554161861112</v>
      </c>
      <c r="P37" s="76">
        <f t="shared" ca="1" si="25"/>
        <v>87.199443162630018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836100</v>
      </c>
      <c r="M41" s="102">
        <f t="shared" ca="1" si="34"/>
        <v>418100</v>
      </c>
      <c r="N41" s="102">
        <f t="shared" ca="1" si="34"/>
        <v>353060</v>
      </c>
      <c r="O41" s="101">
        <f t="shared" ref="O41:O43" ca="1" si="35">IF(L41&gt;0,N41*100/L41,0)</f>
        <v>42.227006338954673</v>
      </c>
      <c r="P41" s="101">
        <f t="shared" ref="P41:P43" ca="1" si="36">IF(M41&gt;0,N41*100/M41,0)</f>
        <v>84.443912939488158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836100</v>
      </c>
      <c r="M43" s="102">
        <f t="shared" ca="1" si="38"/>
        <v>418100</v>
      </c>
      <c r="N43" s="102">
        <f t="shared" ca="1" si="38"/>
        <v>353060</v>
      </c>
      <c r="O43" s="101">
        <f t="shared" ca="1" si="35"/>
        <v>42.227006338954673</v>
      </c>
      <c r="P43" s="101">
        <f t="shared" ca="1" si="36"/>
        <v>84.443912939488158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836100</v>
      </c>
      <c r="M45" s="115">
        <f ca="1">IFERROR(__xludf.DUMMYFUNCTION("IMPORTRANGE(""https://docs.google.com/spreadsheets/d/1Yj_ptqi66GCucihVvJfMjLAmec39IyEx_6qawtMGysU/edit?usp=sharing"",""สบก!Q79"")"),418100)</f>
        <v>418100</v>
      </c>
      <c r="N45" s="115">
        <f ca="1">IFERROR(__xludf.DUMMYFUNCTION("IMPORTRANGE(""https://docs.google.com/spreadsheets/d/1Yj_ptqi66GCucihVvJfMjLAmec39IyEx_6qawtMGysU/edit?usp=sharing"",""สบก!R79"")"),353060)</f>
        <v>353060</v>
      </c>
      <c r="O45" s="116">
        <f ca="1">IF(L45&gt;0,N45*100/L45,0)</f>
        <v>42.227006338954673</v>
      </c>
      <c r="P45" s="116">
        <f ca="1">IF(M45&gt;0,N45*100/M45,0)</f>
        <v>84.443912939488158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IFERROR(__xludf.DUMMYFUNCTION("IMPORTRANGE(""https://docs.google.com/spreadsheets/d/1Yj_ptqi66GCucihVvJfMjLAmec39IyEx_6qawtMGysU/edit?usp=sharing"",""สบก!M79"")"),836100)</f>
        <v>836100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IFERROR(__xludf.DUMMYFUNCTION("IMPORTRANGE(""https://docs.google.com/spreadsheets/d/1Yj_ptqi66GCucihVvJfMjLAmec39IyEx_6qawtMGysU/edit?usp=sharing"",""สบก!N79"")"),0)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IFERROR(__xludf.DUMMYFUNCTION("IMPORTRANGE(""https://docs.google.com/spreadsheets/d/1Yj_ptqi66GCucihVvJfMjLAmec39IyEx_6qawtMGysU/edit?usp=sharing"",""สบก!O79"")"),0)</f>
        <v>0</v>
      </c>
      <c r="M49" s="125"/>
      <c r="N49" s="115">
        <f ca="1">IFERROR(__xludf.DUMMYFUNCTION("IMPORTRANGE(""https://docs.google.com/spreadsheets/d/1Yj_ptqi66GCucihVvJfMjLAmec39IyEx_6qawtMGysU/edit?usp=sharing"",""สบก!S79"")"),0)</f>
        <v>0</v>
      </c>
      <c r="O49" s="125">
        <f ca="1">IF(L49&gt;0,N49*100/L49,0)</f>
        <v>0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120000</v>
      </c>
      <c r="M53" s="151">
        <f t="shared" ca="1" si="39"/>
        <v>69000</v>
      </c>
      <c r="N53" s="151">
        <f t="shared" ca="1" si="39"/>
        <v>53161</v>
      </c>
      <c r="O53" s="150">
        <f t="shared" ref="O53:O55" ca="1" si="40">IF(L53&gt;0,N53*100/L53,0)</f>
        <v>44.300833333333337</v>
      </c>
      <c r="P53" s="150">
        <f t="shared" ref="P53:P55" ca="1" si="41">IF(M53&gt;0,N53*100/M53,0)</f>
        <v>77.044927536231882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120000</v>
      </c>
      <c r="M55" s="151">
        <f t="shared" ca="1" si="43"/>
        <v>69000</v>
      </c>
      <c r="N55" s="151">
        <f t="shared" ca="1" si="43"/>
        <v>53161</v>
      </c>
      <c r="O55" s="150">
        <f t="shared" ca="1" si="40"/>
        <v>44.300833333333337</v>
      </c>
      <c r="P55" s="150">
        <f t="shared" ca="1" si="41"/>
        <v>77.044927536231882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120000</v>
      </c>
      <c r="M57" s="115">
        <f ca="1">IFERROR(__xludf.DUMMYFUNCTION("IMPORTRANGE(""https://docs.google.com/spreadsheets/d/1Yj_ptqi66GCucihVvJfMjLAmec39IyEx_6qawtMGysU/edit?usp=sharing"",""สบก!Z79"")"),69000)</f>
        <v>69000</v>
      </c>
      <c r="N57" s="115">
        <f ca="1">IFERROR(__xludf.DUMMYFUNCTION("IMPORTRANGE(""https://docs.google.com/spreadsheets/d/1Yj_ptqi66GCucihVvJfMjLAmec39IyEx_6qawtMGysU/edit?usp=sharing"",""สบก!AA79"")"),53161)</f>
        <v>53161</v>
      </c>
      <c r="O57" s="116">
        <f ca="1">IF(L57&gt;0,N57*100/L57,0)</f>
        <v>44.300833333333337</v>
      </c>
      <c r="P57" s="116">
        <f ca="1">IF(M57&gt;0,N57*100/M57,0)</f>
        <v>77.044927536231882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IFERROR(__xludf.DUMMYFUNCTION("IMPORTRANGE(""https://docs.google.com/spreadsheets/d/1Yj_ptqi66GCucihVvJfMjLAmec39IyEx_6qawtMGysU/edit?usp=sharing"",""สบก!V79"")"),120000)</f>
        <v>120000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IFERROR(__xludf.DUMMYFUNCTION("IMPORTRANGE(""https://docs.google.com/spreadsheets/d/1Yj_ptqi66GCucihVvJfMjLAmec39IyEx_6qawtMGysU/edit?usp=sharing"",""สบก!W79"")"),0)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v>0</v>
      </c>
      <c r="M61" s="125"/>
      <c r="N61" s="115">
        <f ca="1">IFERROR(__xludf.DUMMYFUNCTION("IMPORTRANGE(""https://docs.google.com/spreadsheets/d/1Yj_ptqi66GCucihVvJfMjLAmec39IyEx_6qawtMGysU/edit?usp=sharing"",""สบก!AB79"")"),0)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IFERROR(__xludf.DUMMYFUNCTION("IMPORTRANGE(""https://docs.google.com/spreadsheets/d/1SX6NBoVAgQJ6U1MVXOaj8PK2l7WJ3RER9xtqwdhxkhw/edit?usp=sharing"",""อ่างทอง!I9"")"),0)</f>
        <v>0</v>
      </c>
      <c r="J64" s="172">
        <f ca="1">IFERROR(__xludf.DUMMYFUNCTION("IMPORTRANGE(""https://docs.google.com/spreadsheets/d/1SX6NBoVAgQJ6U1MVXOaj8PK2l7WJ3RER9xtqwdhxkhw/edit?usp=sharing"",""อ่างทอง!J9"")"),0)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IFERROR(__xludf.DUMMYFUNCTION("IMPORTRANGE(""https://docs.google.com/spreadsheets/d/1SX6NBoVAgQJ6U1MVXOaj8PK2l7WJ3RER9xtqwdhxkhw/edit?usp=sharing"",""อ่างทอง!I10"")"),0)</f>
        <v>0</v>
      </c>
      <c r="J65" s="172">
        <f ca="1">IFERROR(__xludf.DUMMYFUNCTION("IMPORTRANGE(""https://docs.google.com/spreadsheets/d/1SX6NBoVAgQJ6U1MVXOaj8PK2l7WJ3RER9xtqwdhxkhw/edit?usp=sharing"",""อ่างทอง!J10"")"),0)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9">
        <f ca="1">IFERROR(__xludf.DUMMYFUNCTION("IMPORTRANGE(""https://docs.google.com/spreadsheets/d/1Yj_ptqi66GCucihVvJfMjLAmec39IyEx_6qawtMGysU/edit?usp=sharing"",""สบก!AI79"")"),0)</f>
        <v>0</v>
      </c>
      <c r="N70" s="199">
        <f ca="1">IFERROR(__xludf.DUMMYFUNCTION("IMPORTRANGE(""https://docs.google.com/spreadsheets/d/1Yj_ptqi66GCucihVvJfMjLAmec39IyEx_6qawtMGysU/edit?usp=sharing"",""สบก!AJ79"")"),0)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IFERROR(__xludf.DUMMYFUNCTION("IMPORTRANGE(""https://docs.google.com/spreadsheets/d/1Yj_ptqi66GCucihVvJfMjLAmec39IyEx_6qawtMGysU/edit?usp=sharing"",""สบก!AE79"")"),0)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IFERROR(__xludf.DUMMYFUNCTION("IMPORTRANGE(""https://docs.google.com/spreadsheets/d/1Yj_ptqi66GCucihVvJfMjLAmec39IyEx_6qawtMGysU/edit?usp=sharing"",""สบก!AF79"")"),0)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IFERROR(__xludf.DUMMYFUNCTION("IMPORTRANGE(""https://docs.google.com/spreadsheets/d/1Yj_ptqi66GCucihVvJfMjLAmec39IyEx_6qawtMGysU/edit?usp=sharing"",""สบก!AG79"")"),0)</f>
        <v>0</v>
      </c>
      <c r="M74" s="125"/>
      <c r="N74" s="115">
        <f ca="1">IFERROR(__xludf.DUMMYFUNCTION("IMPORTRANGE(""https://docs.google.com/spreadsheets/d/1Yj_ptqi66GCucihVvJfMjLAmec39IyEx_6qawtMGysU/edit?usp=sharing"",""สบก!AK79"")"),0)</f>
        <v>0</v>
      </c>
      <c r="O74" s="125">
        <f ca="1">IF(L74&gt;0,N74*100/L74,0)</f>
        <v>0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IFERROR(__xludf.DUMMYFUNCTION("IMPORTRANGE(""https://docs.google.com/spreadsheets/d/1SX6NBoVAgQJ6U1MVXOaj8PK2l7WJ3RER9xtqwdhxkhw/edit?usp=sharing"",""อ่างทอง!J16"")"),0)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IFERROR(__xludf.DUMMYFUNCTION("IMPORTRANGE(""https://docs.google.com/spreadsheets/d/1SX6NBoVAgQJ6U1MVXOaj8PK2l7WJ3RER9xtqwdhxkhw/edit?usp=sharing"",""อ่างทอง!J17"")"),0)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IFERROR(__xludf.DUMMYFUNCTION("IMPORTRANGE(""https://docs.google.com/spreadsheets/d/1SX6NBoVAgQJ6U1MVXOaj8PK2l7WJ3RER9xtqwdhxkhw/edit?usp=sharing"",""อ่างทอง!J18"")"),0)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IFERROR(__xludf.DUMMYFUNCTION("IMPORTRANGE(""https://docs.google.com/spreadsheets/d/1SX6NBoVAgQJ6U1MVXOaj8PK2l7WJ3RER9xtqwdhxkhw/edit?usp=sharing"",""อ่างทอง!J19"")"),0)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IFERROR(__xludf.DUMMYFUNCTION("IMPORTRANGE(""https://docs.google.com/spreadsheets/d/1SX6NBoVAgQJ6U1MVXOaj8PK2l7WJ3RER9xtqwdhxkhw/edit?usp=sharing"",""อ่างทอง!I20"")"),0)</f>
        <v>0</v>
      </c>
      <c r="J80" s="230">
        <f ca="1">IFERROR(__xludf.DUMMYFUNCTION("IMPORTRANGE(""https://docs.google.com/spreadsheets/d/1SX6NBoVAgQJ6U1MVXOaj8PK2l7WJ3RER9xtqwdhxkhw/edit?usp=sharing"",""อ่างทอง!J20"")"),0)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IFERROR(__xludf.DUMMYFUNCTION("IMPORTRANGE(""https://docs.google.com/spreadsheets/d/1SX6NBoVAgQJ6U1MVXOaj8PK2l7WJ3RER9xtqwdhxkhw/edit?usp=sharing"",""อ่างทอง!I21"")"),0)</f>
        <v>0</v>
      </c>
      <c r="J81" s="230">
        <f ca="1">IFERROR(__xludf.DUMMYFUNCTION("IMPORTRANGE(""https://docs.google.com/spreadsheets/d/1SX6NBoVAgQJ6U1MVXOaj8PK2l7WJ3RER9xtqwdhxkhw/edit?usp=sharing"",""อ่างทอง!J21"")"),0)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IFERROR(__xludf.DUMMYFUNCTION("IMPORTRANGE(""https://docs.google.com/spreadsheets/d/1SX6NBoVAgQJ6U1MVXOaj8PK2l7WJ3RER9xtqwdhxkhw/edit?usp=sharing"",""อ่างทอง!I22"")"),0)</f>
        <v>0</v>
      </c>
      <c r="J82" s="218">
        <f ca="1">IFERROR(__xludf.DUMMYFUNCTION("IMPORTRANGE(""https://docs.google.com/spreadsheets/d/1SX6NBoVAgQJ6U1MVXOaj8PK2l7WJ3RER9xtqwdhxkhw/edit?usp=sharing"",""อ่างทอง!J22"")"),0)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IFERROR(__xludf.DUMMYFUNCTION("IMPORTRANGE(""https://docs.google.com/spreadsheets/d/1SX6NBoVAgQJ6U1MVXOaj8PK2l7WJ3RER9xtqwdhxkhw/edit?usp=sharing"",""อ่างทอง!I23"")"),0)</f>
        <v>0</v>
      </c>
      <c r="J83" s="218">
        <f ca="1">IFERROR(__xludf.DUMMYFUNCTION("IMPORTRANGE(""https://docs.google.com/spreadsheets/d/1SX6NBoVAgQJ6U1MVXOaj8PK2l7WJ3RER9xtqwdhxkhw/edit?usp=sharing"",""อ่างทอง!J23"")"),0)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IFERROR(__xludf.DUMMYFUNCTION("IMPORTRANGE(""https://docs.google.com/spreadsheets/d/1SX6NBoVAgQJ6U1MVXOaj8PK2l7WJ3RER9xtqwdhxkhw/edit?usp=sharing"",""อ่างทอง!I24"")"),0)</f>
        <v>0</v>
      </c>
      <c r="J84" s="219">
        <f ca="1">IFERROR(__xludf.DUMMYFUNCTION("IMPORTRANGE(""https://docs.google.com/spreadsheets/d/1SX6NBoVAgQJ6U1MVXOaj8PK2l7WJ3RER9xtqwdhxkhw/edit?usp=sharing"",""อ่างทอง!J24"")"),0)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IFERROR(__xludf.DUMMYFUNCTION("IMPORTRANGE(""https://docs.google.com/spreadsheets/d/1SX6NBoVAgQJ6U1MVXOaj8PK2l7WJ3RER9xtqwdhxkhw/edit?usp=sharing"",""อ่างทอง!I25"")"),0)</f>
        <v>0</v>
      </c>
      <c r="J85" s="219">
        <f ca="1">IFERROR(__xludf.DUMMYFUNCTION("IMPORTRANGE(""https://docs.google.com/spreadsheets/d/1SX6NBoVAgQJ6U1MVXOaj8PK2l7WJ3RER9xtqwdhxkhw/edit?usp=sharing"",""อ่างทอง!J25"")"),0)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IFERROR(__xludf.DUMMYFUNCTION("IMPORTRANGE(""https://docs.google.com/spreadsheets/d/1SX6NBoVAgQJ6U1MVXOaj8PK2l7WJ3RER9xtqwdhxkhw/edit?usp=sharing"",""อ่างทอง!I26"")"),0)</f>
        <v>0</v>
      </c>
      <c r="J86" s="218">
        <f ca="1">IFERROR(__xludf.DUMMYFUNCTION("IMPORTRANGE(""https://docs.google.com/spreadsheets/d/1SX6NBoVAgQJ6U1MVXOaj8PK2l7WJ3RER9xtqwdhxkhw/edit?usp=sharing"",""อ่างทอง!J26"")"),0)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IFERROR(__xludf.DUMMYFUNCTION("IMPORTRANGE(""https://docs.google.com/spreadsheets/d/1SX6NBoVAgQJ6U1MVXOaj8PK2l7WJ3RER9xtqwdhxkhw/edit?usp=sharing"",""อ่างทอง!I27"")"),0)</f>
        <v>0</v>
      </c>
      <c r="J87" s="218">
        <f ca="1">IFERROR(__xludf.DUMMYFUNCTION("IMPORTRANGE(""https://docs.google.com/spreadsheets/d/1SX6NBoVAgQJ6U1MVXOaj8PK2l7WJ3RER9xtqwdhxkhw/edit?usp=sharing"",""อ่างทอง!J27"")"),0)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IFERROR(__xludf.DUMMYFUNCTION("IMPORTRANGE(""https://docs.google.com/spreadsheets/d/1SX6NBoVAgQJ6U1MVXOaj8PK2l7WJ3RER9xtqwdhxkhw/edit?usp=sharing"",""อ่างทอง!I28"")"),0)</f>
        <v>0</v>
      </c>
      <c r="J88" s="218">
        <f ca="1">IFERROR(__xludf.DUMMYFUNCTION("IMPORTRANGE(""https://docs.google.com/spreadsheets/d/1SX6NBoVAgQJ6U1MVXOaj8PK2l7WJ3RER9xtqwdhxkhw/edit?usp=sharing"",""อ่างทอง!J28"")"),0)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IFERROR(__xludf.DUMMYFUNCTION("IMPORTRANGE(""https://docs.google.com/spreadsheets/d/1SX6NBoVAgQJ6U1MVXOaj8PK2l7WJ3RER9xtqwdhxkhw/edit?usp=sharing"",""อ่างทอง!J29"")"),0)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IFERROR(__xludf.DUMMYFUNCTION("IMPORTRANGE(""https://docs.google.com/spreadsheets/d/1SX6NBoVAgQJ6U1MVXOaj8PK2l7WJ3RER9xtqwdhxkhw/edit?usp=sharing"",""อ่างทอง!J30"")"),0)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IFERROR(__xludf.DUMMYFUNCTION("IMPORTRANGE(""https://docs.google.com/spreadsheets/d/1SX6NBoVAgQJ6U1MVXOaj8PK2l7WJ3RER9xtqwdhxkhw/edit?usp=sharing"",""อ่างทอง!I32"")"),0)</f>
        <v>0</v>
      </c>
      <c r="J92" s="172">
        <f ca="1">IFERROR(__xludf.DUMMYFUNCTION("IMPORTRANGE(""https://docs.google.com/spreadsheets/d/1SX6NBoVAgQJ6U1MVXOaj8PK2l7WJ3RER9xtqwdhxkhw/edit?usp=sharing"",""อ่างทอง!J32"")"),0)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IFERROR(__xludf.DUMMYFUNCTION("IMPORTRANGE(""https://docs.google.com/spreadsheets/d/1SX6NBoVAgQJ6U1MVXOaj8PK2l7WJ3RER9xtqwdhxkhw/edit?usp=sharing"",""อ่างทอง!I33"")"),0)</f>
        <v>0</v>
      </c>
      <c r="J93" s="172">
        <f ca="1">IFERROR(__xludf.DUMMYFUNCTION("IMPORTRANGE(""https://docs.google.com/spreadsheets/d/1SX6NBoVAgQJ6U1MVXOaj8PK2l7WJ3RER9xtqwdhxkhw/edit?usp=sharing"",""อ่างทอง!J33"")"),0)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9">
        <f ca="1">IFERROR(__xludf.DUMMYFUNCTION("IMPORTRANGE(""https://docs.google.com/spreadsheets/d/1Yj_ptqi66GCucihVvJfMjLAmec39IyEx_6qawtMGysU/edit?usp=sharing"",""สบก!AR79"")"),0)</f>
        <v>0</v>
      </c>
      <c r="N98" s="199">
        <f ca="1">IFERROR(__xludf.DUMMYFUNCTION("IMPORTRANGE(""https://docs.google.com/spreadsheets/d/1Yj_ptqi66GCucihVvJfMjLAmec39IyEx_6qawtMGysU/edit?usp=sharing"",""สบก!AS79"")"),0)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IFERROR(__xludf.DUMMYFUNCTION("IMPORTRANGE(""https://docs.google.com/spreadsheets/d/1Yj_ptqi66GCucihVvJfMjLAmec39IyEx_6qawtMGysU/edit?usp=sharing"",""สบก!AN79"")"),0)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IFERROR(__xludf.DUMMYFUNCTION("IMPORTRANGE(""https://docs.google.com/spreadsheets/d/1Yj_ptqi66GCucihVvJfMjLAmec39IyEx_6qawtMGysU/edit?usp=sharing"",""สบก!AO79"")"),0)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IFERROR(__xludf.DUMMYFUNCTION("IMPORTRANGE(""https://docs.google.com/spreadsheets/d/1Yj_ptqi66GCucihVvJfMjLAmec39IyEx_6qawtMGysU/edit?usp=sharing"",""สบก!AP79"")"),0)</f>
        <v>0</v>
      </c>
      <c r="M102" s="125"/>
      <c r="N102" s="115">
        <f ca="1">IFERROR(__xludf.DUMMYFUNCTION("IMPORTRANGE(""https://docs.google.com/spreadsheets/d/1Yj_ptqi66GCucihVvJfMjLAmec39IyEx_6qawtMGysU/edit?usp=sharing"",""สบก!AT79"")"),0)</f>
        <v>0</v>
      </c>
      <c r="O102" s="125">
        <f ca="1">IF(L102&gt;0,N102*100/L102,0)</f>
        <v>0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IFERROR(__xludf.DUMMYFUNCTION("IMPORTRANGE(""https://docs.google.com/spreadsheets/d/1SX6NBoVAgQJ6U1MVXOaj8PK2l7WJ3RER9xtqwdhxkhw/edit?usp=sharing"",""อ่างทอง!J39"")"),0)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IFERROR(__xludf.DUMMYFUNCTION("IMPORTRANGE(""https://docs.google.com/spreadsheets/d/1SX6NBoVAgQJ6U1MVXOaj8PK2l7WJ3RER9xtqwdhxkhw/edit?usp=sharing"",""อ่างทอง!J40"")"),0)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IFERROR(__xludf.DUMMYFUNCTION("IMPORTRANGE(""https://docs.google.com/spreadsheets/d/1SX6NBoVAgQJ6U1MVXOaj8PK2l7WJ3RER9xtqwdhxkhw/edit?usp=sharing"",""อ่างทอง!J41"")"),0)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IFERROR(__xludf.DUMMYFUNCTION("IMPORTRANGE(""https://docs.google.com/spreadsheets/d/1SX6NBoVAgQJ6U1MVXOaj8PK2l7WJ3RER9xtqwdhxkhw/edit?usp=sharing"",""อ่างทอง!J42"")"),0)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IFERROR(__xludf.DUMMYFUNCTION("IMPORTRANGE(""https://docs.google.com/spreadsheets/d/1SX6NBoVAgQJ6U1MVXOaj8PK2l7WJ3RER9xtqwdhxkhw/edit?usp=sharing"",""อ่างทอง!I43"")"),0)</f>
        <v>0</v>
      </c>
      <c r="J108" s="218">
        <f ca="1">IFERROR(__xludf.DUMMYFUNCTION("IMPORTRANGE(""https://docs.google.com/spreadsheets/d/1SX6NBoVAgQJ6U1MVXOaj8PK2l7WJ3RER9xtqwdhxkhw/edit?usp=sharing"",""อ่างทอง!J43"")"),0)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IFERROR(__xludf.DUMMYFUNCTION("IMPORTRANGE(""https://docs.google.com/spreadsheets/d/1SX6NBoVAgQJ6U1MVXOaj8PK2l7WJ3RER9xtqwdhxkhw/edit?usp=sharing"",""อ่างทอง!I44"")"),0)</f>
        <v>0</v>
      </c>
      <c r="J109" s="218">
        <f ca="1">IFERROR(__xludf.DUMMYFUNCTION("IMPORTRANGE(""https://docs.google.com/spreadsheets/d/1SX6NBoVAgQJ6U1MVXOaj8PK2l7WJ3RER9xtqwdhxkhw/edit?usp=sharing"",""อ่างทอง!J44"")"),0)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IFERROR(__xludf.DUMMYFUNCTION("IMPORTRANGE(""https://docs.google.com/spreadsheets/d/1SX6NBoVAgQJ6U1MVXOaj8PK2l7WJ3RER9xtqwdhxkhw/edit?usp=sharing"",""อ่างทอง!I45"")"),0)</f>
        <v>0</v>
      </c>
      <c r="J110" s="218">
        <f ca="1">IFERROR(__xludf.DUMMYFUNCTION("IMPORTRANGE(""https://docs.google.com/spreadsheets/d/1SX6NBoVAgQJ6U1MVXOaj8PK2l7WJ3RER9xtqwdhxkhw/edit?usp=sharing"",""อ่างทอง!J45"")"),0)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IFERROR(__xludf.DUMMYFUNCTION("IMPORTRANGE(""https://docs.google.com/spreadsheets/d/1SX6NBoVAgQJ6U1MVXOaj8PK2l7WJ3RER9xtqwdhxkhw/edit?usp=sharing"",""อ่างทอง!I46"")"),0)</f>
        <v>0</v>
      </c>
      <c r="J111" s="218">
        <f ca="1">IFERROR(__xludf.DUMMYFUNCTION("IMPORTRANGE(""https://docs.google.com/spreadsheets/d/1SX6NBoVAgQJ6U1MVXOaj8PK2l7WJ3RER9xtqwdhxkhw/edit?usp=sharing"",""อ่างทอง!J46"")"),0)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IFERROR(__xludf.DUMMYFUNCTION("IMPORTRANGE(""https://docs.google.com/spreadsheets/d/1SX6NBoVAgQJ6U1MVXOaj8PK2l7WJ3RER9xtqwdhxkhw/edit?usp=sharing"",""อ่างทอง!I47"")"),0)</f>
        <v>0</v>
      </c>
      <c r="J112" s="218">
        <f ca="1">IFERROR(__xludf.DUMMYFUNCTION("IMPORTRANGE(""https://docs.google.com/spreadsheets/d/1SX6NBoVAgQJ6U1MVXOaj8PK2l7WJ3RER9xtqwdhxkhw/edit?usp=sharing"",""อ่างทอง!J47"")"),0)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IFERROR(__xludf.DUMMYFUNCTION("IMPORTRANGE(""https://docs.google.com/spreadsheets/d/1SX6NBoVAgQJ6U1MVXOaj8PK2l7WJ3RER9xtqwdhxkhw/edit?usp=sharing"",""อ่างทอง!I48"")"),0)</f>
        <v>0</v>
      </c>
      <c r="J113" s="218">
        <f ca="1">IFERROR(__xludf.DUMMYFUNCTION("IMPORTRANGE(""https://docs.google.com/spreadsheets/d/1SX6NBoVAgQJ6U1MVXOaj8PK2l7WJ3RER9xtqwdhxkhw/edit?usp=sharing"",""อ่างทอง!J48"")"),0)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IFERROR(__xludf.DUMMYFUNCTION("IMPORTRANGE(""https://docs.google.com/spreadsheets/d/1SX6NBoVAgQJ6U1MVXOaj8PK2l7WJ3RER9xtqwdhxkhw/edit?usp=sharing"",""อ่างทอง!J49"")"),0)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IFERROR(__xludf.DUMMYFUNCTION("IMPORTRANGE(""https://docs.google.com/spreadsheets/d/1SX6NBoVAgQJ6U1MVXOaj8PK2l7WJ3RER9xtqwdhxkhw/edit?usp=sharing"",""อ่างทอง!J50"")"),0)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IFERROR(__xludf.DUMMYFUNCTION("IMPORTRANGE(""https://docs.google.com/spreadsheets/d/1SX6NBoVAgQJ6U1MVXOaj8PK2l7WJ3RER9xtqwdhxkhw/edit?usp=sharing"",""อ่างทอง!I52"")"),0)</f>
        <v>0</v>
      </c>
      <c r="J117" s="172">
        <f ca="1">IFERROR(__xludf.DUMMYFUNCTION("IMPORTRANGE(""https://docs.google.com/spreadsheets/d/1SX6NBoVAgQJ6U1MVXOaj8PK2l7WJ3RER9xtqwdhxkhw/edit?usp=sharing"",""อ่างทอง!J52"")"),0)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9">
        <f ca="1">IFERROR(__xludf.DUMMYFUNCTION("IMPORTRANGE(""https://docs.google.com/spreadsheets/d/1Yj_ptqi66GCucihVvJfMjLAmec39IyEx_6qawtMGysU/edit?usp=sharing"",""สบก!BA79"")"),0)</f>
        <v>0</v>
      </c>
      <c r="N122" s="199">
        <f ca="1">IFERROR(__xludf.DUMMYFUNCTION("IMPORTRANGE(""https://docs.google.com/spreadsheets/d/1Yj_ptqi66GCucihVvJfMjLAmec39IyEx_6qawtMGysU/edit?usp=sharing"",""สบก!BB79"")"),0)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IFERROR(__xludf.DUMMYFUNCTION("IMPORTRANGE(""https://docs.google.com/spreadsheets/d/1Yj_ptqi66GCucihVvJfMjLAmec39IyEx_6qawtMGysU/edit?usp=sharing"",""สบก!AW79"")"),0)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IFERROR(__xludf.DUMMYFUNCTION("IMPORTRANGE(""https://docs.google.com/spreadsheets/d/1Yj_ptqi66GCucihVvJfMjLAmec39IyEx_6qawtMGysU/edit?usp=sharing"",""สบก!AX79"")"),0)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IFERROR(__xludf.DUMMYFUNCTION("IMPORTRANGE(""https://docs.google.com/spreadsheets/d/1Yj_ptqi66GCucihVvJfMjLAmec39IyEx_6qawtMGysU/edit?usp=sharing"",""สบก!AY79"")"),0)</f>
        <v>0</v>
      </c>
      <c r="M126" s="125"/>
      <c r="N126" s="115">
        <f ca="1">IFERROR(__xludf.DUMMYFUNCTION("IMPORTRANGE(""https://docs.google.com/spreadsheets/d/1Yj_ptqi66GCucihVvJfMjLAmec39IyEx_6qawtMGysU/edit?usp=sharing"",""สบก!BC79"")"),0)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IFERROR(__xludf.DUMMYFUNCTION("IMPORTRANGE(""https://docs.google.com/spreadsheets/d/1SX6NBoVAgQJ6U1MVXOaj8PK2l7WJ3RER9xtqwdhxkhw/edit?usp=sharing"",""อ่างทอง!J58"")"),0)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IFERROR(__xludf.DUMMYFUNCTION("IMPORTRANGE(""https://docs.google.com/spreadsheets/d/1SX6NBoVAgQJ6U1MVXOaj8PK2l7WJ3RER9xtqwdhxkhw/edit?usp=sharing"",""อ่างทอง!J59"")"),0)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IFERROR(__xludf.DUMMYFUNCTION("IMPORTRANGE(""https://docs.google.com/spreadsheets/d/1SX6NBoVAgQJ6U1MVXOaj8PK2l7WJ3RER9xtqwdhxkhw/edit?usp=sharing"",""อ่างทอง!J60"")"),0)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IFERROR(__xludf.DUMMYFUNCTION("IMPORTRANGE(""https://docs.google.com/spreadsheets/d/1SX6NBoVAgQJ6U1MVXOaj8PK2l7WJ3RER9xtqwdhxkhw/edit?usp=sharing"",""อ่างทอง!J61"")"),0)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IFERROR(__xludf.DUMMYFUNCTION("IMPORTRANGE(""https://docs.google.com/spreadsheets/d/1SX6NBoVAgQJ6U1MVXOaj8PK2l7WJ3RER9xtqwdhxkhw/edit?usp=sharing"",""อ่างทอง!I62"")"),0)</f>
        <v>0</v>
      </c>
      <c r="J132" s="218">
        <f ca="1">IFERROR(__xludf.DUMMYFUNCTION("IMPORTRANGE(""https://docs.google.com/spreadsheets/d/1SX6NBoVAgQJ6U1MVXOaj8PK2l7WJ3RER9xtqwdhxkhw/edit?usp=sharing"",""อ่างทอง!J62"")"),0)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IFERROR(__xludf.DUMMYFUNCTION("IMPORTRANGE(""https://docs.google.com/spreadsheets/d/1SX6NBoVAgQJ6U1MVXOaj8PK2l7WJ3RER9xtqwdhxkhw/edit?usp=sharing"",""อ่างทอง!I63"")"),0)</f>
        <v>0</v>
      </c>
      <c r="J133" s="218">
        <f ca="1">IFERROR(__xludf.DUMMYFUNCTION("IMPORTRANGE(""https://docs.google.com/spreadsheets/d/1SX6NBoVAgQJ6U1MVXOaj8PK2l7WJ3RER9xtqwdhxkhw/edit?usp=sharing"",""อ่างทอง!J63"")"),0)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IFERROR(__xludf.DUMMYFUNCTION("IMPORTRANGE(""https://docs.google.com/spreadsheets/d/1SX6NBoVAgQJ6U1MVXOaj8PK2l7WJ3RER9xtqwdhxkhw/edit?usp=sharing"",""อ่างทอง!J64"")"),0)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IFERROR(__xludf.DUMMYFUNCTION("IMPORTRANGE(""https://docs.google.com/spreadsheets/d/1SX6NBoVAgQJ6U1MVXOaj8PK2l7WJ3RER9xtqwdhxkhw/edit?usp=sharing"",""อ่างทอง!J65"")"),0)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IFERROR(__xludf.DUMMYFUNCTION("IMPORTRANGE(""https://docs.google.com/spreadsheets/d/1SX6NBoVAgQJ6U1MVXOaj8PK2l7WJ3RER9xtqwdhxkhw/edit?usp=sharing"",""อ่างทอง!I68"")"),0)</f>
        <v>0</v>
      </c>
      <c r="J138" s="291">
        <f ca="1">IFERROR(__xludf.DUMMYFUNCTION("IMPORTRANGE(""https://docs.google.com/spreadsheets/d/1SX6NBoVAgQJ6U1MVXOaj8PK2l7WJ3RER9xtqwdhxkhw/edit?usp=sharing"",""อ่างทอง!J68"")"),0)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28400</v>
      </c>
      <c r="M140" s="182">
        <f t="shared" ca="1" si="64"/>
        <v>17750</v>
      </c>
      <c r="N140" s="182">
        <f t="shared" ca="1" si="64"/>
        <v>14000</v>
      </c>
      <c r="O140" s="181">
        <f t="shared" ref="O140:O142" ca="1" si="65">IF(L140&gt;0,N140*100/L140,0)</f>
        <v>49.29577464788732</v>
      </c>
      <c r="P140" s="181">
        <f t="shared" ref="P140:P142" ca="1" si="66">IF(M140&gt;0,N140*100/M140,0)</f>
        <v>78.873239436619713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28400</v>
      </c>
      <c r="M142" s="187">
        <f t="shared" ca="1" si="68"/>
        <v>17750</v>
      </c>
      <c r="N142" s="187">
        <f t="shared" ca="1" si="68"/>
        <v>14000</v>
      </c>
      <c r="O142" s="186">
        <f t="shared" ca="1" si="65"/>
        <v>49.29577464788732</v>
      </c>
      <c r="P142" s="186">
        <f t="shared" ca="1" si="66"/>
        <v>78.873239436619713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28400</v>
      </c>
      <c r="M144" s="199">
        <f ca="1">IFERROR(__xludf.DUMMYFUNCTION("IMPORTRANGE(""https://docs.google.com/spreadsheets/d/1Yj_ptqi66GCucihVvJfMjLAmec39IyEx_6qawtMGysU/edit?usp=sharing"",""สบก!BJ79"")"),17750)</f>
        <v>17750</v>
      </c>
      <c r="N144" s="199">
        <f ca="1">IFERROR(__xludf.DUMMYFUNCTION("IMPORTRANGE(""https://docs.google.com/spreadsheets/d/1Yj_ptqi66GCucihVvJfMjLAmec39IyEx_6qawtMGysU/edit?usp=sharing"",""สบก!BK79"")"),14000)</f>
        <v>14000</v>
      </c>
      <c r="O144" s="198">
        <f ca="1">IF(L144&gt;0,N144*100/L144,0)</f>
        <v>49.29577464788732</v>
      </c>
      <c r="P144" s="198">
        <f ca="1">IF(M144&gt;0,N144*100/M144,0)</f>
        <v>78.873239436619713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IFERROR(__xludf.DUMMYFUNCTION("IMPORTRANGE(""https://docs.google.com/spreadsheets/d/1Yj_ptqi66GCucihVvJfMjLAmec39IyEx_6qawtMGysU/edit?usp=sharing"",""สบก!BF79"")"),0)</f>
        <v>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IFERROR(__xludf.DUMMYFUNCTION("IMPORTRANGE(""https://docs.google.com/spreadsheets/d/1Yj_ptqi66GCucihVvJfMjLAmec39IyEx_6qawtMGysU/edit?usp=sharing"",""สบก!BG79"")"),28400)</f>
        <v>28400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IFERROR(__xludf.DUMMYFUNCTION("IMPORTRANGE(""https://docs.google.com/spreadsheets/d/1Yj_ptqi66GCucihVvJfMjLAmec39IyEx_6qawtMGysU/edit?usp=sharing"",""สบก!BH79"")"),0)</f>
        <v>0</v>
      </c>
      <c r="M148" s="125"/>
      <c r="N148" s="115">
        <f ca="1">IFERROR(__xludf.DUMMYFUNCTION("IMPORTRANGE(""https://docs.google.com/spreadsheets/d/1Yj_ptqi66GCucihVvJfMjLAmec39IyEx_6qawtMGysU/edit?usp=sharing"",""สบก!BL79"")"),0)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IFERROR(__xludf.DUMMYFUNCTION("IMPORTRANGE(""https://docs.google.com/spreadsheets/d/1SX6NBoVAgQJ6U1MVXOaj8PK2l7WJ3RER9xtqwdhxkhw/edit?usp=sharing"",""อ่างทอง!I74"")"),4)</f>
        <v>4</v>
      </c>
      <c r="J149" s="299">
        <f ca="1">IFERROR(__xludf.DUMMYFUNCTION("IMPORTRANGE(""https://docs.google.com/spreadsheets/d/1SX6NBoVAgQJ6U1MVXOaj8PK2l7WJ3RER9xtqwdhxkhw/edit?usp=sharing"",""อ่างทอง!J74"")"),1)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IFERROR(__xludf.DUMMYFUNCTION("IMPORTRANGE(""https://docs.google.com/spreadsheets/d/1SX6NBoVAgQJ6U1MVXOaj8PK2l7WJ3RER9xtqwdhxkhw/edit?usp=sharing"",""อ่างทอง!J79"")"),0)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IFERROR(__xludf.DUMMYFUNCTION("IMPORTRANGE(""https://docs.google.com/spreadsheets/d/1SX6NBoVAgQJ6U1MVXOaj8PK2l7WJ3RER9xtqwdhxkhw/edit?usp=sharing"",""อ่างทอง!J80"")"),1)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IFERROR(__xludf.DUMMYFUNCTION("IMPORTRANGE(""https://docs.google.com/spreadsheets/d/1SX6NBoVAgQJ6U1MVXOaj8PK2l7WJ3RER9xtqwdhxkhw/edit?usp=sharing"",""อ่างทอง!J81"")"),1)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IFERROR(__xludf.DUMMYFUNCTION("IMPORTRANGE(""https://docs.google.com/spreadsheets/d/1SX6NBoVAgQJ6U1MVXOaj8PK2l7WJ3RER9xtqwdhxkhw/edit?usp=sharing"",""อ่างทอง!J82"")"),1)</f>
        <v>1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IFERROR(__xludf.DUMMYFUNCTION("IMPORTRANGE(""https://docs.google.com/spreadsheets/d/1SX6NBoVAgQJ6U1MVXOaj8PK2l7WJ3RER9xtqwdhxkhw/edit?usp=sharing"",""อ่างทอง!I83"")"),4)</f>
        <v>4</v>
      </c>
      <c r="J158" s="219">
        <f ca="1">IFERROR(__xludf.DUMMYFUNCTION("IMPORTRANGE(""https://docs.google.com/spreadsheets/d/1SX6NBoVAgQJ6U1MVXOaj8PK2l7WJ3RER9xtqwdhxkhw/edit?usp=sharing"",""อ่างทอง!J83"")"),1)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IFERROR(__xludf.DUMMYFUNCTION("IMPORTRANGE(""https://docs.google.com/spreadsheets/d/1SX6NBoVAgQJ6U1MVXOaj8PK2l7WJ3RER9xtqwdhxkhw/edit?usp=sharing"",""อ่างทอง!J84"")"),22)</f>
        <v>22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IFERROR(__xludf.DUMMYFUNCTION("IMPORTRANGE(""https://docs.google.com/spreadsheets/d/1SX6NBoVAgQJ6U1MVXOaj8PK2l7WJ3RER9xtqwdhxkhw/edit?usp=sharing"",""อ่างทอง!J85"")"),22)</f>
        <v>22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IFERROR(__xludf.DUMMYFUNCTION("IMPORTRANGE(""https://docs.google.com/spreadsheets/d/1SX6NBoVAgQJ6U1MVXOaj8PK2l7WJ3RER9xtqwdhxkhw/edit?usp=sharing"",""อ่างทอง!J86"")"),0)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IFERROR(__xludf.DUMMYFUNCTION("IMPORTRANGE(""https://docs.google.com/spreadsheets/d/1SX6NBoVAgQJ6U1MVXOaj8PK2l7WJ3RER9xtqwdhxkhw/edit?usp=sharing"",""อ่างทอง!J87"")"),0)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IFERROR(__xludf.DUMMYFUNCTION("IMPORTRANGE(""https://docs.google.com/spreadsheets/d/1SX6NBoVAgQJ6U1MVXOaj8PK2l7WJ3RER9xtqwdhxkhw/edit?usp=sharing"",""อ่างทอง!J88"")"),0)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IFERROR(__xludf.DUMMYFUNCTION("IMPORTRANGE(""https://docs.google.com/spreadsheets/d/1SX6NBoVAgQJ6U1MVXOaj8PK2l7WJ3RER9xtqwdhxkhw/edit?usp=sharing"",""อ่างทอง!I89"")"),1)</f>
        <v>1</v>
      </c>
      <c r="J164" s="304">
        <f ca="1">IFERROR(__xludf.DUMMYFUNCTION("IMPORTRANGE(""https://docs.google.com/spreadsheets/d/1SX6NBoVAgQJ6U1MVXOaj8PK2l7WJ3RER9xtqwdhxkhw/edit?usp=sharing"",""อ่างทอง!J89"")"),1)</f>
        <v>1</v>
      </c>
      <c r="K164" s="305">
        <f ca="1">IF(I164&gt;0,J164*100/I164,0)</f>
        <v>100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IFERROR(__xludf.DUMMYFUNCTION("IMPORTRANGE(""https://docs.google.com/spreadsheets/d/1SX6NBoVAgQJ6U1MVXOaj8PK2l7WJ3RER9xtqwdhxkhw/edit?usp=sharing"",""อ่างทอง!J94"")"),0)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IFERROR(__xludf.DUMMYFUNCTION("IMPORTRANGE(""https://docs.google.com/spreadsheets/d/1SX6NBoVAgQJ6U1MVXOaj8PK2l7WJ3RER9xtqwdhxkhw/edit?usp=sharing"",""อ่างทอง!J95"")"),1)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IFERROR(__xludf.DUMMYFUNCTION("IMPORTRANGE(""https://docs.google.com/spreadsheets/d/1SX6NBoVAgQJ6U1MVXOaj8PK2l7WJ3RER9xtqwdhxkhw/edit?usp=sharing"",""อ่างทอง!J96"")"),1)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IFERROR(__xludf.DUMMYFUNCTION("IMPORTRANGE(""https://docs.google.com/spreadsheets/d/1SX6NBoVAgQJ6U1MVXOaj8PK2l7WJ3RER9xtqwdhxkhw/edit?usp=sharing"",""อ่างทอง!J97"")"),1)</f>
        <v>1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IFERROR(__xludf.DUMMYFUNCTION("IMPORTRANGE(""https://docs.google.com/spreadsheets/d/1SX6NBoVAgQJ6U1MVXOaj8PK2l7WJ3RER9xtqwdhxkhw/edit?usp=sharing"",""อ่างทอง!I98"")"),1)</f>
        <v>1</v>
      </c>
      <c r="J173" s="219">
        <f ca="1">IFERROR(__xludf.DUMMYFUNCTION("IMPORTRANGE(""https://docs.google.com/spreadsheets/d/1SX6NBoVAgQJ6U1MVXOaj8PK2l7WJ3RER9xtqwdhxkhw/edit?usp=sharing"",""อ่างทอง!J98"")"),1)</f>
        <v>1</v>
      </c>
      <c r="K173" s="195">
        <f ca="1">IF(I173&gt;0,J173*100/I173,0)</f>
        <v>100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IFERROR(__xludf.DUMMYFUNCTION("IMPORTRANGE(""https://docs.google.com/spreadsheets/d/1SX6NBoVAgQJ6U1MVXOaj8PK2l7WJ3RER9xtqwdhxkhw/edit?usp=sharing"",""อ่างทอง!J99"")"),0)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IFERROR(__xludf.DUMMYFUNCTION("IMPORTRANGE(""https://docs.google.com/spreadsheets/d/1SX6NBoVAgQJ6U1MVXOaj8PK2l7WJ3RER9xtqwdhxkhw/edit?usp=sharing"",""อ่างทอง!J100"")"),0)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IFERROR(__xludf.DUMMYFUNCTION("IMPORTRANGE(""https://docs.google.com/spreadsheets/d/1SX6NBoVAgQJ6U1MVXOaj8PK2l7WJ3RER9xtqwdhxkhw/edit?usp=sharing"",""อ่างทอง!I101"")"),0)</f>
        <v>0</v>
      </c>
      <c r="J176" s="304">
        <f ca="1">IFERROR(__xludf.DUMMYFUNCTION("IMPORTRANGE(""https://docs.google.com/spreadsheets/d/1SX6NBoVAgQJ6U1MVXOaj8PK2l7WJ3RER9xtqwdhxkhw/edit?usp=sharing"",""อ่างทอง!J101"")"),0)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IFERROR(__xludf.DUMMYFUNCTION("IMPORTRANGE(""https://docs.google.com/spreadsheets/d/1SX6NBoVAgQJ6U1MVXOaj8PK2l7WJ3RER9xtqwdhxkhw/edit?usp=sharing"",""อ่างทอง!J106"")"),0)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IFERROR(__xludf.DUMMYFUNCTION("IMPORTRANGE(""https://docs.google.com/spreadsheets/d/1SX6NBoVAgQJ6U1MVXOaj8PK2l7WJ3RER9xtqwdhxkhw/edit?usp=sharing"",""อ่างทอง!J107"")"),0)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IFERROR(__xludf.DUMMYFUNCTION("IMPORTRANGE(""https://docs.google.com/spreadsheets/d/1SX6NBoVAgQJ6U1MVXOaj8PK2l7WJ3RER9xtqwdhxkhw/edit?usp=sharing"",""อ่างทอง!J108"")"),0)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IFERROR(__xludf.DUMMYFUNCTION("IMPORTRANGE(""https://docs.google.com/spreadsheets/d/1SX6NBoVAgQJ6U1MVXOaj8PK2l7WJ3RER9xtqwdhxkhw/edit?usp=sharing"",""อ่างทอง!J109"")"),0)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IFERROR(__xludf.DUMMYFUNCTION("IMPORTRANGE(""https://docs.google.com/spreadsheets/d/1SX6NBoVAgQJ6U1MVXOaj8PK2l7WJ3RER9xtqwdhxkhw/edit?usp=sharing"",""อ่างทอง!I110"")"),0)</f>
        <v>0</v>
      </c>
      <c r="J185" s="218">
        <f ca="1">IFERROR(__xludf.DUMMYFUNCTION("IMPORTRANGE(""https://docs.google.com/spreadsheets/d/1SX6NBoVAgQJ6U1MVXOaj8PK2l7WJ3RER9xtqwdhxkhw/edit?usp=sharing"",""อ่างทอง!J110"")"),0)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IFERROR(__xludf.DUMMYFUNCTION("IMPORTRANGE(""https://docs.google.com/spreadsheets/d/1SX6NBoVAgQJ6U1MVXOaj8PK2l7WJ3RER9xtqwdhxkhw/edit?usp=sharing"",""อ่างทอง!I111"")"),0)</f>
        <v>0</v>
      </c>
      <c r="J186" s="218">
        <f ca="1">IFERROR(__xludf.DUMMYFUNCTION("IMPORTRANGE(""https://docs.google.com/spreadsheets/d/1SX6NBoVAgQJ6U1MVXOaj8PK2l7WJ3RER9xtqwdhxkhw/edit?usp=sharing"",""อ่างทอง!J111"")"),0)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IFERROR(__xludf.DUMMYFUNCTION("IMPORTRANGE(""https://docs.google.com/spreadsheets/d/1SX6NBoVAgQJ6U1MVXOaj8PK2l7WJ3RER9xtqwdhxkhw/edit?usp=sharing"",""อ่างทอง!J112"")"),0)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IFERROR(__xludf.DUMMYFUNCTION("IMPORTRANGE(""https://docs.google.com/spreadsheets/d/1SX6NBoVAgQJ6U1MVXOaj8PK2l7WJ3RER9xtqwdhxkhw/edit?usp=sharing"",""อ่างทอง!J113"")"),0)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IFERROR(__xludf.DUMMYFUNCTION("IMPORTRANGE(""https://docs.google.com/spreadsheets/d/1SX6NBoVAgQJ6U1MVXOaj8PK2l7WJ3RER9xtqwdhxkhw/edit?usp=sharing"",""อ่างทอง!I114"")"),5000)</f>
        <v>5000</v>
      </c>
      <c r="J189" s="304">
        <f ca="1">IFERROR(__xludf.DUMMYFUNCTION("IMPORTRANGE(""https://docs.google.com/spreadsheets/d/1SX6NBoVAgQJ6U1MVXOaj8PK2l7WJ3RER9xtqwdhxkhw/edit?usp=sharing"",""อ่างทอง!J114"")"),0)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IFERROR(__xludf.DUMMYFUNCTION("IMPORTRANGE(""https://docs.google.com/spreadsheets/d/1SX6NBoVAgQJ6U1MVXOaj8PK2l7WJ3RER9xtqwdhxkhw/edit?usp=sharing"",""อ่างทอง!J119"")"),0)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IFERROR(__xludf.DUMMYFUNCTION("IMPORTRANGE(""https://docs.google.com/spreadsheets/d/1SX6NBoVAgQJ6U1MVXOaj8PK2l7WJ3RER9xtqwdhxkhw/edit?usp=sharing"",""อ่างทอง!J120"")"),1)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IFERROR(__xludf.DUMMYFUNCTION("IMPORTRANGE(""https://docs.google.com/spreadsheets/d/1SX6NBoVAgQJ6U1MVXOaj8PK2l7WJ3RER9xtqwdhxkhw/edit?usp=sharing"",""อ่างทอง!J121"")"),1)</f>
        <v>1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IFERROR(__xludf.DUMMYFUNCTION("IMPORTRANGE(""https://docs.google.com/spreadsheets/d/1SX6NBoVAgQJ6U1MVXOaj8PK2l7WJ3RER9xtqwdhxkhw/edit?usp=sharing"",""อ่างทอง!J122"")"),1)</f>
        <v>1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IFERROR(__xludf.DUMMYFUNCTION("IMPORTRANGE(""https://docs.google.com/spreadsheets/d/1SX6NBoVAgQJ6U1MVXOaj8PK2l7WJ3RER9xtqwdhxkhw/edit?usp=sharing"",""อ่างทอง!I124"")"),5000)</f>
        <v>5000</v>
      </c>
      <c r="J199" s="219">
        <f ca="1">IFERROR(__xludf.DUMMYFUNCTION("IMPORTRANGE(""https://docs.google.com/spreadsheets/d/1SX6NBoVAgQJ6U1MVXOaj8PK2l7WJ3RER9xtqwdhxkhw/edit?usp=sharing"",""อ่างทอง!J124"")"),0)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IFERROR(__xludf.DUMMYFUNCTION("IMPORTRANGE(""https://docs.google.com/spreadsheets/d/1SX6NBoVAgQJ6U1MVXOaj8PK2l7WJ3RER9xtqwdhxkhw/edit?usp=sharing"",""อ่างทอง!I125"")"),5000)</f>
        <v>5000</v>
      </c>
      <c r="J200" s="219">
        <f ca="1">IFERROR(__xludf.DUMMYFUNCTION("IMPORTRANGE(""https://docs.google.com/spreadsheets/d/1SX6NBoVAgQJ6U1MVXOaj8PK2l7WJ3RER9xtqwdhxkhw/edit?usp=sharing"",""อ่างทอง!J125"")"),0)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IFERROR(__xludf.DUMMYFUNCTION("IMPORTRANGE(""https://docs.google.com/spreadsheets/d/1SX6NBoVAgQJ6U1MVXOaj8PK2l7WJ3RER9xtqwdhxkhw/edit?usp=sharing"",""อ่างทอง!I126"")"),0)</f>
        <v>0</v>
      </c>
      <c r="J201" s="219">
        <f ca="1">IFERROR(__xludf.DUMMYFUNCTION("IMPORTRANGE(""https://docs.google.com/spreadsheets/d/1SX6NBoVAgQJ6U1MVXOaj8PK2l7WJ3RER9xtqwdhxkhw/edit?usp=sharing"",""อ่างทอง!J126"")"),0)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IFERROR(__xludf.DUMMYFUNCTION("IMPORTRANGE(""https://docs.google.com/spreadsheets/d/1SX6NBoVAgQJ6U1MVXOaj8PK2l7WJ3RER9xtqwdhxkhw/edit?usp=sharing"",""อ่างทอง!J127"")"),0)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IFERROR(__xludf.DUMMYFUNCTION("IMPORTRANGE(""https://docs.google.com/spreadsheets/d/1SX6NBoVAgQJ6U1MVXOaj8PK2l7WJ3RER9xtqwdhxkhw/edit?usp=sharing"",""อ่างทอง!J128"")"),0)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IFERROR(__xludf.DUMMYFUNCTION("IMPORTRANGE(""https://docs.google.com/spreadsheets/d/1SX6NBoVAgQJ6U1MVXOaj8PK2l7WJ3RER9xtqwdhxkhw/edit?usp=sharing"",""อ่างทอง!I129"")"),0)</f>
        <v>0</v>
      </c>
      <c r="J204" s="304">
        <f ca="1">IFERROR(__xludf.DUMMYFUNCTION("IMPORTRANGE(""https://docs.google.com/spreadsheets/d/1SX6NBoVAgQJ6U1MVXOaj8PK2l7WJ3RER9xtqwdhxkhw/edit?usp=sharing"",""อ่างทอง!J129"")"),0)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IFERROR(__xludf.DUMMYFUNCTION("IMPORTRANGE(""https://docs.google.com/spreadsheets/d/1SX6NBoVAgQJ6U1MVXOaj8PK2l7WJ3RER9xtqwdhxkhw/edit?usp=sharing"",""อ่างทอง!J134"")"),0)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IFERROR(__xludf.DUMMYFUNCTION("IMPORTRANGE(""https://docs.google.com/spreadsheets/d/1SX6NBoVAgQJ6U1MVXOaj8PK2l7WJ3RER9xtqwdhxkhw/edit?usp=sharing"",""อ่างทอง!J135"")"),0)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IFERROR(__xludf.DUMMYFUNCTION("IMPORTRANGE(""https://docs.google.com/spreadsheets/d/1SX6NBoVAgQJ6U1MVXOaj8PK2l7WJ3RER9xtqwdhxkhw/edit?usp=sharing"",""อ่างทอง!J136"")"),0)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IFERROR(__xludf.DUMMYFUNCTION("IMPORTRANGE(""https://docs.google.com/spreadsheets/d/1SX6NBoVAgQJ6U1MVXOaj8PK2l7WJ3RER9xtqwdhxkhw/edit?usp=sharing"",""อ่างทอง!J137"")"),0)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IFERROR(__xludf.DUMMYFUNCTION("IMPORTRANGE(""https://docs.google.com/spreadsheets/d/1SX6NBoVAgQJ6U1MVXOaj8PK2l7WJ3RER9xtqwdhxkhw/edit?usp=sharing"",""อ่างทอง!I138"")"),0)</f>
        <v>0</v>
      </c>
      <c r="J213" s="218">
        <f ca="1">IFERROR(__xludf.DUMMYFUNCTION("IMPORTRANGE(""https://docs.google.com/spreadsheets/d/1SX6NBoVAgQJ6U1MVXOaj8PK2l7WJ3RER9xtqwdhxkhw/edit?usp=sharing"",""อ่างทอง!J138"")"),0)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IFERROR(__xludf.DUMMYFUNCTION("IMPORTRANGE(""https://docs.google.com/spreadsheets/d/1SX6NBoVAgQJ6U1MVXOaj8PK2l7WJ3RER9xtqwdhxkhw/edit?usp=sharing"",""อ่างทอง!I140"")"),0)</f>
        <v>0</v>
      </c>
      <c r="J215" s="218">
        <f ca="1">IFERROR(__xludf.DUMMYFUNCTION("IMPORTRANGE(""https://docs.google.com/spreadsheets/d/1SX6NBoVAgQJ6U1MVXOaj8PK2l7WJ3RER9xtqwdhxkhw/edit?usp=sharing"",""อ่างทอง!J140"")"),0)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IFERROR(__xludf.DUMMYFUNCTION("IMPORTRANGE(""https://docs.google.com/spreadsheets/d/1SX6NBoVAgQJ6U1MVXOaj8PK2l7WJ3RER9xtqwdhxkhw/edit?usp=sharing"",""อ่างทอง!I141"")"),0)</f>
        <v>0</v>
      </c>
      <c r="J216" s="218">
        <f ca="1">IFERROR(__xludf.DUMMYFUNCTION("IMPORTRANGE(""https://docs.google.com/spreadsheets/d/1SX6NBoVAgQJ6U1MVXOaj8PK2l7WJ3RER9xtqwdhxkhw/edit?usp=sharing"",""อ่างทอง!J141"")"),0)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IFERROR(__xludf.DUMMYFUNCTION("IMPORTRANGE(""https://docs.google.com/spreadsheets/d/1SX6NBoVAgQJ6U1MVXOaj8PK2l7WJ3RER9xtqwdhxkhw/edit?usp=sharing"",""อ่างทอง!J142"")"),0)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IFERROR(__xludf.DUMMYFUNCTION("IMPORTRANGE(""https://docs.google.com/spreadsheets/d/1SX6NBoVAgQJ6U1MVXOaj8PK2l7WJ3RER9xtqwdhxkhw/edit?usp=sharing"",""อ่างทอง!J143"")"),0)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IFERROR(__xludf.DUMMYFUNCTION("IMPORTRANGE(""https://docs.google.com/spreadsheets/d/1SX6NBoVAgQJ6U1MVXOaj8PK2l7WJ3RER9xtqwdhxkhw/edit?usp=sharing"",""อ่างทอง!I144"")"),0)</f>
        <v>0</v>
      </c>
      <c r="J219" s="291">
        <f ca="1">IFERROR(__xludf.DUMMYFUNCTION("IMPORTRANGE(""https://docs.google.com/spreadsheets/d/1SX6NBoVAgQJ6U1MVXOaj8PK2l7WJ3RER9xtqwdhxkhw/edit?usp=sharing"",""อ่างทอง!J144"")"),0)</f>
        <v>0</v>
      </c>
      <c r="K219" s="292">
        <f ca="1">IF(I219&gt;0,J219*100/I219,0)</f>
        <v>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0</v>
      </c>
      <c r="M220" s="182">
        <f t="shared" ca="1" si="72"/>
        <v>0</v>
      </c>
      <c r="N220" s="182">
        <f t="shared" ca="1" si="72"/>
        <v>0</v>
      </c>
      <c r="O220" s="181">
        <f t="shared" ref="O220:O222" ca="1" si="73">IF(L220&gt;0,N220*100/L220,0)</f>
        <v>0</v>
      </c>
      <c r="P220" s="181">
        <f t="shared" ref="P220:P222" ca="1" si="74">IF(M220&gt;0,N220*100/M220,0)</f>
        <v>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0</v>
      </c>
      <c r="M222" s="187">
        <f t="shared" ca="1" si="76"/>
        <v>0</v>
      </c>
      <c r="N222" s="187">
        <f t="shared" ca="1" si="76"/>
        <v>0</v>
      </c>
      <c r="O222" s="186">
        <f t="shared" ca="1" si="73"/>
        <v>0</v>
      </c>
      <c r="P222" s="186">
        <f t="shared" ca="1" si="74"/>
        <v>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0</v>
      </c>
      <c r="M224" s="199">
        <f ca="1">IFERROR(__xludf.DUMMYFUNCTION("IMPORTRANGE(""https://docs.google.com/spreadsheets/d/1Yj_ptqi66GCucihVvJfMjLAmec39IyEx_6qawtMGysU/edit?usp=sharing"",""สบก!BS79"")"),0)</f>
        <v>0</v>
      </c>
      <c r="N224" s="199">
        <f ca="1">IFERROR(__xludf.DUMMYFUNCTION("IMPORTRANGE(""https://docs.google.com/spreadsheets/d/1Yj_ptqi66GCucihVvJfMjLAmec39IyEx_6qawtMGysU/edit?usp=sharing"",""สบก!BT79"")"),0)</f>
        <v>0</v>
      </c>
      <c r="O224" s="198">
        <f ca="1">IF(L224&gt;0,N224*100/L224,0)</f>
        <v>0</v>
      </c>
      <c r="P224" s="198">
        <f ca="1">IF(M224&gt;0,N224*100/M224,0)</f>
        <v>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IFERROR(__xludf.DUMMYFUNCTION("IMPORTRANGE(""https://docs.google.com/spreadsheets/d/1Yj_ptqi66GCucihVvJfMjLAmec39IyEx_6qawtMGysU/edit?usp=sharing"",""สบก!BO79"")"),0)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IFERROR(__xludf.DUMMYFUNCTION("IMPORTRANGE(""https://docs.google.com/spreadsheets/d/1Yj_ptqi66GCucihVvJfMjLAmec39IyEx_6qawtMGysU/edit?usp=sharing"",""สบก!BP79"")"),0)</f>
        <v>0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IFERROR(__xludf.DUMMYFUNCTION("IMPORTRANGE(""https://docs.google.com/spreadsheets/d/1Yj_ptqi66GCucihVvJfMjLAmec39IyEx_6qawtMGysU/edit?usp=sharing"",""สบก!BQ79"")"),0)</f>
        <v>0</v>
      </c>
      <c r="M228" s="125"/>
      <c r="N228" s="115">
        <f ca="1">IFERROR(__xludf.DUMMYFUNCTION("IMPORTRANGE(""https://docs.google.com/spreadsheets/d/1Yj_ptqi66GCucihVvJfMjLAmec39IyEx_6qawtMGysU/edit?usp=sharing"",""สบก!BU79"")"),0)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IFERROR(__xludf.DUMMYFUNCTION("IMPORTRANGE(""https://docs.google.com/spreadsheets/d/1SX6NBoVAgQJ6U1MVXOaj8PK2l7WJ3RER9xtqwdhxkhw/edit?usp=sharing"",""อ่างทอง!I149"")"),0)</f>
        <v>0</v>
      </c>
      <c r="J229" s="291">
        <f ca="1">IFERROR(__xludf.DUMMYFUNCTION("IMPORTRANGE(""https://docs.google.com/spreadsheets/d/1SX6NBoVAgQJ6U1MVXOaj8PK2l7WJ3RER9xtqwdhxkhw/edit?usp=sharing"",""อ่างทอง!J149"")"),0)</f>
        <v>0</v>
      </c>
      <c r="K229" s="292">
        <f ca="1">IF(I229&gt;0,J229*100/I229,0)</f>
        <v>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IFERROR(__xludf.DUMMYFUNCTION("IMPORTRANGE(""https://docs.google.com/spreadsheets/d/1SX6NBoVAgQJ6U1MVXOaj8PK2l7WJ3RER9xtqwdhxkhw/edit?usp=sharing"",""อ่างทอง!J151"")"),0)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IFERROR(__xludf.DUMMYFUNCTION("IMPORTRANGE(""https://docs.google.com/spreadsheets/d/1SX6NBoVAgQJ6U1MVXOaj8PK2l7WJ3RER9xtqwdhxkhw/edit?usp=sharing"",""อ่างทอง!J152"")"),0)</f>
        <v>0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IFERROR(__xludf.DUMMYFUNCTION("IMPORTRANGE(""https://docs.google.com/spreadsheets/d/1SX6NBoVAgQJ6U1MVXOaj8PK2l7WJ3RER9xtqwdhxkhw/edit?usp=sharing"",""อ่างทอง!J153"")"),0)</f>
        <v>0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IFERROR(__xludf.DUMMYFUNCTION("IMPORTRANGE(""https://docs.google.com/spreadsheets/d/1SX6NBoVAgQJ6U1MVXOaj8PK2l7WJ3RER9xtqwdhxkhw/edit?usp=sharing"",""อ่างทอง!J154"")"),0)</f>
        <v>0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IFERROR(__xludf.DUMMYFUNCTION("IMPORTRANGE(""https://docs.google.com/spreadsheets/d/1SX6NBoVAgQJ6U1MVXOaj8PK2l7WJ3RER9xtqwdhxkhw/edit?usp=sharing"",""อ่างทอง!I155"")"),0)</f>
        <v>0</v>
      </c>
      <c r="J235" s="219">
        <f ca="1">IFERROR(__xludf.DUMMYFUNCTION("IMPORTRANGE(""https://docs.google.com/spreadsheets/d/1SX6NBoVAgQJ6U1MVXOaj8PK2l7WJ3RER9xtqwdhxkhw/edit?usp=sharing"",""อ่างทอง!J155"")"),0)</f>
        <v>0</v>
      </c>
      <c r="K235" s="195">
        <f ca="1">IF(I235&gt;0,J235*100/I235,0)</f>
        <v>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IFERROR(__xludf.DUMMYFUNCTION("IMPORTRANGE(""https://docs.google.com/spreadsheets/d/1SX6NBoVAgQJ6U1MVXOaj8PK2l7WJ3RER9xtqwdhxkhw/edit?usp=sharing"",""อ่างทอง!J156"")"),0)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IFERROR(__xludf.DUMMYFUNCTION("IMPORTRANGE(""https://docs.google.com/spreadsheets/d/1SX6NBoVAgQJ6U1MVXOaj8PK2l7WJ3RER9xtqwdhxkhw/edit?usp=sharing"",""อ่างทอง!J157"")"),0)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IFERROR(__xludf.DUMMYFUNCTION("IMPORTRANGE(""https://docs.google.com/spreadsheets/d/1SX6NBoVAgQJ6U1MVXOaj8PK2l7WJ3RER9xtqwdhxkhw/edit?usp=sharing"",""อ่างทอง!I158"")"),0)</f>
        <v>0</v>
      </c>
      <c r="J238" s="291">
        <f ca="1">IFERROR(__xludf.DUMMYFUNCTION("IMPORTRANGE(""https://docs.google.com/spreadsheets/d/1SX6NBoVAgQJ6U1MVXOaj8PK2l7WJ3RER9xtqwdhxkhw/edit?usp=sharing"",""อ่างทอง!J158"")"),0)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IFERROR(__xludf.DUMMYFUNCTION("IMPORTRANGE(""https://docs.google.com/spreadsheets/d/1SX6NBoVAgQJ6U1MVXOaj8PK2l7WJ3RER9xtqwdhxkhw/edit?usp=sharing"",""อ่างทอง!J159"")"),"")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IFERROR(__xludf.DUMMYFUNCTION("IMPORTRANGE(""https://docs.google.com/spreadsheets/d/1SX6NBoVAgQJ6U1MVXOaj8PK2l7WJ3RER9xtqwdhxkhw/edit?usp=sharing"",""อ่างทอง!J161"")"),0)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IFERROR(__xludf.DUMMYFUNCTION("IMPORTRANGE(""https://docs.google.com/spreadsheets/d/1SX6NBoVAgQJ6U1MVXOaj8PK2l7WJ3RER9xtqwdhxkhw/edit?usp=sharing"",""อ่างทอง!J162"")"),0)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IFERROR(__xludf.DUMMYFUNCTION("IMPORTRANGE(""https://docs.google.com/spreadsheets/d/1SX6NBoVAgQJ6U1MVXOaj8PK2l7WJ3RER9xtqwdhxkhw/edit?usp=sharing"",""อ่างทอง!J163"")"),0)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IFERROR(__xludf.DUMMYFUNCTION("IMPORTRANGE(""https://docs.google.com/spreadsheets/d/1SX6NBoVAgQJ6U1MVXOaj8PK2l7WJ3RER9xtqwdhxkhw/edit?usp=sharing"",""อ่างทอง!I164"")"),0)</f>
        <v>0</v>
      </c>
      <c r="J244" s="218">
        <f ca="1">IFERROR(__xludf.DUMMYFUNCTION("IMPORTRANGE(""https://docs.google.com/spreadsheets/d/1SX6NBoVAgQJ6U1MVXOaj8PK2l7WJ3RER9xtqwdhxkhw/edit?usp=sharing"",""อ่างทอง!J164"")"),0)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IFERROR(__xludf.DUMMYFUNCTION("IMPORTRANGE(""https://docs.google.com/spreadsheets/d/1SX6NBoVAgQJ6U1MVXOaj8PK2l7WJ3RER9xtqwdhxkhw/edit?usp=sharing"",""อ่างทอง!J165"")"),0)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IFERROR(__xludf.DUMMYFUNCTION("IMPORTRANGE(""https://docs.google.com/spreadsheets/d/1SX6NBoVAgQJ6U1MVXOaj8PK2l7WJ3RER9xtqwdhxkhw/edit?usp=sharing"",""อ่างทอง!J166"")"),0)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IFERROR(__xludf.DUMMYFUNCTION("IMPORTRANGE(""https://docs.google.com/spreadsheets/d/1SX6NBoVAgQJ6U1MVXOaj8PK2l7WJ3RER9xtqwdhxkhw/edit?usp=sharing"",""อ่างทอง!I169"")"),0)</f>
        <v>0</v>
      </c>
      <c r="J249" s="335">
        <f ca="1">IFERROR(__xludf.DUMMYFUNCTION("IMPORTRANGE(""https://docs.google.com/spreadsheets/d/1SX6NBoVAgQJ6U1MVXOaj8PK2l7WJ3RER9xtqwdhxkhw/edit?usp=sharing"",""อ่างทอง!J169"")"),0)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9">
        <f ca="1">IFERROR(__xludf.DUMMYFUNCTION("IMPORTRANGE(""https://docs.google.com/spreadsheets/d/1Yj_ptqi66GCucihVvJfMjLAmec39IyEx_6qawtMGysU/edit?usp=sharing"",""สบก!CB79"")"),0)</f>
        <v>0</v>
      </c>
      <c r="N254" s="199">
        <f ca="1">IFERROR(__xludf.DUMMYFUNCTION("IMPORTRANGE(""https://docs.google.com/spreadsheets/d/1Yj_ptqi66GCucihVvJfMjLAmec39IyEx_6qawtMGysU/edit?usp=sharing"",""สบก!CC79"")"),0)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IFERROR(__xludf.DUMMYFUNCTION("IMPORTRANGE(""https://docs.google.com/spreadsheets/d/1Yj_ptqi66GCucihVvJfMjLAmec39IyEx_6qawtMGysU/edit?usp=sharing"",""สบก!BX79"")"),0)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IFERROR(__xludf.DUMMYFUNCTION("IMPORTRANGE(""https://docs.google.com/spreadsheets/d/1Yj_ptqi66GCucihVvJfMjLAmec39IyEx_6qawtMGysU/edit?usp=sharing"",""สบก!BY79"")"),0)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IFERROR(__xludf.DUMMYFUNCTION("IMPORTRANGE(""https://docs.google.com/spreadsheets/d/1Yj_ptqi66GCucihVvJfMjLAmec39IyEx_6qawtMGysU/edit?usp=sharing"",""สบก!BZ79"")"),0)</f>
        <v>0</v>
      </c>
      <c r="M258" s="125"/>
      <c r="N258" s="115">
        <f ca="1">IFERROR(__xludf.DUMMYFUNCTION("IMPORTRANGE(""https://docs.google.com/spreadsheets/d/1Yj_ptqi66GCucihVvJfMjLAmec39IyEx_6qawtMGysU/edit?usp=sharing"",""สบก!CD79"")"),0)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IFERROR(__xludf.DUMMYFUNCTION("IMPORTRANGE(""https://docs.google.com/spreadsheets/d/1SX6NBoVAgQJ6U1MVXOaj8PK2l7WJ3RER9xtqwdhxkhw/edit?usp=sharing"",""อ่างทอง!J175"")"),0)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IFERROR(__xludf.DUMMYFUNCTION("IMPORTRANGE(""https://docs.google.com/spreadsheets/d/1SX6NBoVAgQJ6U1MVXOaj8PK2l7WJ3RER9xtqwdhxkhw/edit?usp=sharing"",""อ่างทอง!J176"")"),0)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IFERROR(__xludf.DUMMYFUNCTION("IMPORTRANGE(""https://docs.google.com/spreadsheets/d/1SX6NBoVAgQJ6U1MVXOaj8PK2l7WJ3RER9xtqwdhxkhw/edit?usp=sharing"",""อ่างทอง!J177"")"),0)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IFERROR(__xludf.DUMMYFUNCTION("IMPORTRANGE(""https://docs.google.com/spreadsheets/d/1SX6NBoVAgQJ6U1MVXOaj8PK2l7WJ3RER9xtqwdhxkhw/edit?usp=sharing"",""อ่างทอง!J178"")"),0)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IFERROR(__xludf.DUMMYFUNCTION("IMPORTRANGE(""https://docs.google.com/spreadsheets/d/1SX6NBoVAgQJ6U1MVXOaj8PK2l7WJ3RER9xtqwdhxkhw/edit?usp=sharing"",""อ่างทอง!I179"")"),0)</f>
        <v>0</v>
      </c>
      <c r="J264" s="219">
        <f ca="1">IFERROR(__xludf.DUMMYFUNCTION("IMPORTRANGE(""https://docs.google.com/spreadsheets/d/1SX6NBoVAgQJ6U1MVXOaj8PK2l7WJ3RER9xtqwdhxkhw/edit?usp=sharing"",""อ่างทอง!J179"")"),0)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IFERROR(__xludf.DUMMYFUNCTION("IMPORTRANGE(""https://docs.google.com/spreadsheets/d/1SX6NBoVAgQJ6U1MVXOaj8PK2l7WJ3RER9xtqwdhxkhw/edit?usp=sharing"",""อ่างทอง!I180"")"),0)</f>
        <v>0</v>
      </c>
      <c r="J265" s="219">
        <f ca="1">IFERROR(__xludf.DUMMYFUNCTION("IMPORTRANGE(""https://docs.google.com/spreadsheets/d/1SX6NBoVAgQJ6U1MVXOaj8PK2l7WJ3RER9xtqwdhxkhw/edit?usp=sharing"",""อ่างทอง!J180"")"),0)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IFERROR(__xludf.DUMMYFUNCTION("IMPORTRANGE(""https://docs.google.com/spreadsheets/d/1SX6NBoVAgQJ6U1MVXOaj8PK2l7WJ3RER9xtqwdhxkhw/edit?usp=sharing"",""อ่างทอง!I181"")"),0)</f>
        <v>0</v>
      </c>
      <c r="J266" s="219">
        <f ca="1">IFERROR(__xludf.DUMMYFUNCTION("IMPORTRANGE(""https://docs.google.com/spreadsheets/d/1SX6NBoVAgQJ6U1MVXOaj8PK2l7WJ3RER9xtqwdhxkhw/edit?usp=sharing"",""อ่างทอง!J181"")"),0)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IFERROR(__xludf.DUMMYFUNCTION("IMPORTRANGE(""https://docs.google.com/spreadsheets/d/1SX6NBoVAgQJ6U1MVXOaj8PK2l7WJ3RER9xtqwdhxkhw/edit?usp=sharing"",""อ่างทอง!I182"")"),0)</f>
        <v>0</v>
      </c>
      <c r="J267" s="219">
        <f ca="1">IFERROR(__xludf.DUMMYFUNCTION("IMPORTRANGE(""https://docs.google.com/spreadsheets/d/1SX6NBoVAgQJ6U1MVXOaj8PK2l7WJ3RER9xtqwdhxkhw/edit?usp=sharing"",""อ่างทอง!J182"")"),0)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IFERROR(__xludf.DUMMYFUNCTION("IMPORTRANGE(""https://docs.google.com/spreadsheets/d/1SX6NBoVAgQJ6U1MVXOaj8PK2l7WJ3RER9xtqwdhxkhw/edit?usp=sharing"",""อ่างทอง!J183"")"),0)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IFERROR(__xludf.DUMMYFUNCTION("IMPORTRANGE(""https://docs.google.com/spreadsheets/d/1SX6NBoVAgQJ6U1MVXOaj8PK2l7WJ3RER9xtqwdhxkhw/edit?usp=sharing"",""อ่างทอง!J184"")"),0)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IFERROR(__xludf.DUMMYFUNCTION("IMPORTRANGE(""https://docs.google.com/spreadsheets/d/1SX6NBoVAgQJ6U1MVXOaj8PK2l7WJ3RER9xtqwdhxkhw/edit?usp=sharing"",""อ่างทอง!I185"")"),0)</f>
        <v>0</v>
      </c>
      <c r="J270" s="335">
        <f ca="1">IFERROR(__xludf.DUMMYFUNCTION("IMPORTRANGE(""https://docs.google.com/spreadsheets/d/1SX6NBoVAgQJ6U1MVXOaj8PK2l7WJ3RER9xtqwdhxkhw/edit?usp=sharing"",""อ่างทอง!J185"")"),0)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0</v>
      </c>
      <c r="M271" s="182">
        <f t="shared" ca="1" si="83"/>
        <v>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0</v>
      </c>
      <c r="M273" s="187">
        <f t="shared" ca="1" si="87"/>
        <v>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0</v>
      </c>
      <c r="M275" s="199">
        <f ca="1">IFERROR(__xludf.DUMMYFUNCTION("IMPORTRANGE(""https://docs.google.com/spreadsheets/d/1Yj_ptqi66GCucihVvJfMjLAmec39IyEx_6qawtMGysU/edit?usp=sharing"",""สบก!CK79"")"),0)</f>
        <v>0</v>
      </c>
      <c r="N275" s="199">
        <f ca="1">IFERROR(__xludf.DUMMYFUNCTION("IMPORTRANGE(""https://docs.google.com/spreadsheets/d/1Yj_ptqi66GCucihVvJfMjLAmec39IyEx_6qawtMGysU/edit?usp=sharing"",""สบก!CL79"")"),0)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IFERROR(__xludf.DUMMYFUNCTION("IMPORTRANGE(""https://docs.google.com/spreadsheets/d/1Yj_ptqi66GCucihVvJfMjLAmec39IyEx_6qawtMGysU/edit?usp=sharing"",""สบก!CG79"")"),0)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IFERROR(__xludf.DUMMYFUNCTION("IMPORTRANGE(""https://docs.google.com/spreadsheets/d/1Yj_ptqi66GCucihVvJfMjLAmec39IyEx_6qawtMGysU/edit?usp=sharing"",""สบก!CH79"")"),0)</f>
        <v>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IFERROR(__xludf.DUMMYFUNCTION("IMPORTRANGE(""https://docs.google.com/spreadsheets/d/1Yj_ptqi66GCucihVvJfMjLAmec39IyEx_6qawtMGysU/edit?usp=sharing"",""สบก!CI79"")"),0)</f>
        <v>0</v>
      </c>
      <c r="M279" s="125"/>
      <c r="N279" s="115">
        <f ca="1">IFERROR(__xludf.DUMMYFUNCTION("IMPORTRANGE(""https://docs.google.com/spreadsheets/d/1Yj_ptqi66GCucihVvJfMjLAmec39IyEx_6qawtMGysU/edit?usp=sharing"",""สบก!CM79"")"),0)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IFERROR(__xludf.DUMMYFUNCTION("IMPORTRANGE(""https://docs.google.com/spreadsheets/d/1SX6NBoVAgQJ6U1MVXOaj8PK2l7WJ3RER9xtqwdhxkhw/edit?usp=sharing"",""อ่างทอง!J191"")"),0)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IFERROR(__xludf.DUMMYFUNCTION("IMPORTRANGE(""https://docs.google.com/spreadsheets/d/1SX6NBoVAgQJ6U1MVXOaj8PK2l7WJ3RER9xtqwdhxkhw/edit?usp=sharing"",""อ่างทอง!J192"")"),0)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IFERROR(__xludf.DUMMYFUNCTION("IMPORTRANGE(""https://docs.google.com/spreadsheets/d/1SX6NBoVAgQJ6U1MVXOaj8PK2l7WJ3RER9xtqwdhxkhw/edit?usp=sharing"",""อ่างทอง!J193"")"),0)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IFERROR(__xludf.DUMMYFUNCTION("IMPORTRANGE(""https://docs.google.com/spreadsheets/d/1SX6NBoVAgQJ6U1MVXOaj8PK2l7WJ3RER9xtqwdhxkhw/edit?usp=sharing"",""อ่างทอง!J194"")"),0)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IFERROR(__xludf.DUMMYFUNCTION("IMPORTRANGE(""https://docs.google.com/spreadsheets/d/1SX6NBoVAgQJ6U1MVXOaj8PK2l7WJ3RER9xtqwdhxkhw/edit?usp=sharing"",""อ่างทอง!I195"")"),0)</f>
        <v>0</v>
      </c>
      <c r="J285" s="219">
        <f ca="1">IFERROR(__xludf.DUMMYFUNCTION("IMPORTRANGE(""https://docs.google.com/spreadsheets/d/1SX6NBoVAgQJ6U1MVXOaj8PK2l7WJ3RER9xtqwdhxkhw/edit?usp=sharing"",""อ่างทอง!J195"")"),0)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IFERROR(__xludf.DUMMYFUNCTION("IMPORTRANGE(""https://docs.google.com/spreadsheets/d/1SX6NBoVAgQJ6U1MVXOaj8PK2l7WJ3RER9xtqwdhxkhw/edit?usp=sharing"",""อ่างทอง!J196"")"),0)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IFERROR(__xludf.DUMMYFUNCTION("IMPORTRANGE(""https://docs.google.com/spreadsheets/d/1SX6NBoVAgQJ6U1MVXOaj8PK2l7WJ3RER9xtqwdhxkhw/edit?usp=sharing"",""อ่างทอง!J197"")"),0)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IFERROR(__xludf.DUMMYFUNCTION("IMPORTRANGE(""https://docs.google.com/spreadsheets/d/1SX6NBoVAgQJ6U1MVXOaj8PK2l7WJ3RER9xtqwdhxkhw/edit?usp=sharing"",""อ่างทอง!I199"")"),0)</f>
        <v>0</v>
      </c>
      <c r="J289" s="335">
        <f ca="1">IFERROR(__xludf.DUMMYFUNCTION("IMPORTRANGE(""https://docs.google.com/spreadsheets/d/1SX6NBoVAgQJ6U1MVXOaj8PK2l7WJ3RER9xtqwdhxkhw/edit?usp=sharing"",""อ่างทอง!J199"")"),0)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9">
        <f ca="1">IFERROR(__xludf.DUMMYFUNCTION("IMPORTRANGE(""https://docs.google.com/spreadsheets/d/1Yj_ptqi66GCucihVvJfMjLAmec39IyEx_6qawtMGysU/edit?usp=sharing"",""สบก!CT79"")"),0)</f>
        <v>0</v>
      </c>
      <c r="N294" s="199">
        <f ca="1">IFERROR(__xludf.DUMMYFUNCTION("IMPORTRANGE(""https://docs.google.com/spreadsheets/d/1Yj_ptqi66GCucihVvJfMjLAmec39IyEx_6qawtMGysU/edit?usp=sharing"",""สบก!CU79"")"),0)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IFERROR(__xludf.DUMMYFUNCTION("IMPORTRANGE(""https://docs.google.com/spreadsheets/d/1Yj_ptqi66GCucihVvJfMjLAmec39IyEx_6qawtMGysU/edit?usp=sharing"",""สบก!CP79"")"),0)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IFERROR(__xludf.DUMMYFUNCTION("IMPORTRANGE(""https://docs.google.com/spreadsheets/d/1Yj_ptqi66GCucihVvJfMjLAmec39IyEx_6qawtMGysU/edit?usp=sharing"",""สบก!CQ79"")"),0)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IFERROR(__xludf.DUMMYFUNCTION("IMPORTRANGE(""https://docs.google.com/spreadsheets/d/1Yj_ptqi66GCucihVvJfMjLAmec39IyEx_6qawtMGysU/edit?usp=sharing"",""สบก!CR79"")"),0)</f>
        <v>0</v>
      </c>
      <c r="M298" s="125"/>
      <c r="N298" s="115">
        <f ca="1">IFERROR(__xludf.DUMMYFUNCTION("IMPORTRANGE(""https://docs.google.com/spreadsheets/d/1Yj_ptqi66GCucihVvJfMjLAmec39IyEx_6qawtMGysU/edit?usp=sharing"",""สบก!CV79"")"),0)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IFERROR(__xludf.DUMMYFUNCTION("IMPORTRANGE(""https://docs.google.com/spreadsheets/d/1SX6NBoVAgQJ6U1MVXOaj8PK2l7WJ3RER9xtqwdhxkhw/edit?usp=sharing"",""อ่างทอง!J205"")"),0)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IFERROR(__xludf.DUMMYFUNCTION("IMPORTRANGE(""https://docs.google.com/spreadsheets/d/1SX6NBoVAgQJ6U1MVXOaj8PK2l7WJ3RER9xtqwdhxkhw/edit?usp=sharing"",""อ่างทอง!J206"")"),0)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IFERROR(__xludf.DUMMYFUNCTION("IMPORTRANGE(""https://docs.google.com/spreadsheets/d/1SX6NBoVAgQJ6U1MVXOaj8PK2l7WJ3RER9xtqwdhxkhw/edit?usp=sharing"",""อ่างทอง!J207"")"),0)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IFERROR(__xludf.DUMMYFUNCTION("IMPORTRANGE(""https://docs.google.com/spreadsheets/d/1SX6NBoVAgQJ6U1MVXOaj8PK2l7WJ3RER9xtqwdhxkhw/edit?usp=sharing"",""อ่างทอง!J208"")"),0)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IFERROR(__xludf.DUMMYFUNCTION("IMPORTRANGE(""https://docs.google.com/spreadsheets/d/1SX6NBoVAgQJ6U1MVXOaj8PK2l7WJ3RER9xtqwdhxkhw/edit?usp=sharing"",""อ่างทอง!I209"")"),0)</f>
        <v>0</v>
      </c>
      <c r="J304" s="218">
        <f ca="1">IFERROR(__xludf.DUMMYFUNCTION("IMPORTRANGE(""https://docs.google.com/spreadsheets/d/1SX6NBoVAgQJ6U1MVXOaj8PK2l7WJ3RER9xtqwdhxkhw/edit?usp=sharing"",""อ่างทอง!J209"")"),0)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IFERROR(__xludf.DUMMYFUNCTION("IMPORTRANGE(""https://docs.google.com/spreadsheets/d/1SX6NBoVAgQJ6U1MVXOaj8PK2l7WJ3RER9xtqwdhxkhw/edit?usp=sharing"",""อ่างทอง!I211"")"),0)</f>
        <v>0</v>
      </c>
      <c r="J306" s="218">
        <f ca="1">IFERROR(__xludf.DUMMYFUNCTION("IMPORTRANGE(""https://docs.google.com/spreadsheets/d/1SX6NBoVAgQJ6U1MVXOaj8PK2l7WJ3RER9xtqwdhxkhw/edit?usp=sharing"",""อ่างทอง!J211"")"),0)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IFERROR(__xludf.DUMMYFUNCTION("IMPORTRANGE(""https://docs.google.com/spreadsheets/d/1SX6NBoVAgQJ6U1MVXOaj8PK2l7WJ3RER9xtqwdhxkhw/edit?usp=sharing"",""อ่างทอง!J212"")"),0)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IFERROR(__xludf.DUMMYFUNCTION("IMPORTRANGE(""https://docs.google.com/spreadsheets/d/1SX6NBoVAgQJ6U1MVXOaj8PK2l7WJ3RER9xtqwdhxkhw/edit?usp=sharing"",""อ่างทอง!J213"")"),0)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IFERROR(__xludf.DUMMYFUNCTION("IMPORTRANGE(""https://docs.google.com/spreadsheets/d/1SX6NBoVAgQJ6U1MVXOaj8PK2l7WJ3RER9xtqwdhxkhw/edit?usp=sharing"",""อ่างทอง!I214"")"),0)</f>
        <v>0</v>
      </c>
      <c r="J309" s="352">
        <f ca="1">IFERROR(__xludf.DUMMYFUNCTION("IMPORTRANGE(""https://docs.google.com/spreadsheets/d/1SX6NBoVAgQJ6U1MVXOaj8PK2l7WJ3RER9xtqwdhxkhw/edit?usp=sharing"",""อ่างทอง!J214"")"),0)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9">
        <f ca="1">IFERROR(__xludf.DUMMYFUNCTION("IMPORTRANGE(""https://docs.google.com/spreadsheets/d/1Yj_ptqi66GCucihVvJfMjLAmec39IyEx_6qawtMGysU/edit?usp=sharing"",""สบก!DC79"")"),0)</f>
        <v>0</v>
      </c>
      <c r="N314" s="199">
        <f ca="1">IFERROR(__xludf.DUMMYFUNCTION("IMPORTRANGE(""https://docs.google.com/spreadsheets/d/1Yj_ptqi66GCucihVvJfMjLAmec39IyEx_6qawtMGysU/edit?usp=sharing"",""สบก!DD79"")"),0)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IFERROR(__xludf.DUMMYFUNCTION("IMPORTRANGE(""https://docs.google.com/spreadsheets/d/1Yj_ptqi66GCucihVvJfMjLAmec39IyEx_6qawtMGysU/edit?usp=sharing"",""สบก!CY79"")"),0)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IFERROR(__xludf.DUMMYFUNCTION("IMPORTRANGE(""https://docs.google.com/spreadsheets/d/1Yj_ptqi66GCucihVvJfMjLAmec39IyEx_6qawtMGysU/edit?usp=sharing"",""สบก!CZ79"")"),0)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IFERROR(__xludf.DUMMYFUNCTION("IMPORTRANGE(""https://docs.google.com/spreadsheets/d/1Yj_ptqi66GCucihVvJfMjLAmec39IyEx_6qawtMGysU/edit?usp=sharing"",""สบก!DA79"")"),0)</f>
        <v>0</v>
      </c>
      <c r="M318" s="125"/>
      <c r="N318" s="115">
        <f ca="1">IFERROR(__xludf.DUMMYFUNCTION("IMPORTRANGE(""https://docs.google.com/spreadsheets/d/1Yj_ptqi66GCucihVvJfMjLAmec39IyEx_6qawtMGysU/edit?usp=sharing"",""สบก!DE79"")"),0)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IFERROR(__xludf.DUMMYFUNCTION("IMPORTRANGE(""https://docs.google.com/spreadsheets/d/1SX6NBoVAgQJ6U1MVXOaj8PK2l7WJ3RER9xtqwdhxkhw/edit?usp=sharing"",""อ่างทอง!J220"")"),0)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IFERROR(__xludf.DUMMYFUNCTION("IMPORTRANGE(""https://docs.google.com/spreadsheets/d/1SX6NBoVAgQJ6U1MVXOaj8PK2l7WJ3RER9xtqwdhxkhw/edit?usp=sharing"",""อ่างทอง!J221"")"),0)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IFERROR(__xludf.DUMMYFUNCTION("IMPORTRANGE(""https://docs.google.com/spreadsheets/d/1SX6NBoVAgQJ6U1MVXOaj8PK2l7WJ3RER9xtqwdhxkhw/edit?usp=sharing"",""อ่างทอง!J222"")"),0)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IFERROR(__xludf.DUMMYFUNCTION("IMPORTRANGE(""https://docs.google.com/spreadsheets/d/1SX6NBoVAgQJ6U1MVXOaj8PK2l7WJ3RER9xtqwdhxkhw/edit?usp=sharing"",""อ่างทอง!J223"")"),0)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IFERROR(__xludf.DUMMYFUNCTION("IMPORTRANGE(""https://docs.google.com/spreadsheets/d/1SX6NBoVAgQJ6U1MVXOaj8PK2l7WJ3RER9xtqwdhxkhw/edit?usp=sharing"",""อ่างทอง!I224"")"),0)</f>
        <v>0</v>
      </c>
      <c r="J324" s="218">
        <f ca="1">IFERROR(__xludf.DUMMYFUNCTION("IMPORTRANGE(""https://docs.google.com/spreadsheets/d/1SX6NBoVAgQJ6U1MVXOaj8PK2l7WJ3RER9xtqwdhxkhw/edit?usp=sharing"",""อ่างทอง!J224"")"),0)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IFERROR(__xludf.DUMMYFUNCTION("IMPORTRANGE(""https://docs.google.com/spreadsheets/d/1SX6NBoVAgQJ6U1MVXOaj8PK2l7WJ3RER9xtqwdhxkhw/edit?usp=sharing"",""อ่างทอง!J225"")"),0)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IFERROR(__xludf.DUMMYFUNCTION("IMPORTRANGE(""https://docs.google.com/spreadsheets/d/1SX6NBoVAgQJ6U1MVXOaj8PK2l7WJ3RER9xtqwdhxkhw/edit?usp=sharing"",""อ่างทอง!J226"")"),0)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IFERROR(__xludf.DUMMYFUNCTION("IMPORTRANGE(""https://docs.google.com/spreadsheets/d/1SX6NBoVAgQJ6U1MVXOaj8PK2l7WJ3RER9xtqwdhxkhw/edit?usp=sharing"",""อ่างทอง!I228"")"),0)</f>
        <v>0</v>
      </c>
      <c r="J328" s="357">
        <f ca="1">IFERROR(__xludf.DUMMYFUNCTION("IMPORTRANGE(""https://docs.google.com/spreadsheets/d/1SX6NBoVAgQJ6U1MVXOaj8PK2l7WJ3RER9xtqwdhxkhw/edit?usp=sharing"",""อ่างทอง!J228"")"),0)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688910</v>
      </c>
      <c r="M329" s="182">
        <f t="shared" ca="1" si="98"/>
        <v>270960</v>
      </c>
      <c r="N329" s="182">
        <f t="shared" ca="1" si="98"/>
        <v>256281</v>
      </c>
      <c r="O329" s="181">
        <f t="shared" ref="O329:O331" ca="1" si="99">IF(L329&gt;0,N329*100/L329,0)</f>
        <v>37.200940616335949</v>
      </c>
      <c r="P329" s="181">
        <f t="shared" ref="P329:P331" ca="1" si="100">IF(M329&gt;0,N329*100/M329,0)</f>
        <v>94.582595217006201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688910</v>
      </c>
      <c r="M331" s="187">
        <f t="shared" ca="1" si="102"/>
        <v>270960</v>
      </c>
      <c r="N331" s="187">
        <f t="shared" ca="1" si="102"/>
        <v>256281</v>
      </c>
      <c r="O331" s="186">
        <f t="shared" ca="1" si="99"/>
        <v>37.200940616335949</v>
      </c>
      <c r="P331" s="186">
        <f t="shared" ca="1" si="100"/>
        <v>94.582595217006201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541910</v>
      </c>
      <c r="M333" s="199">
        <f ca="1">IFERROR(__xludf.DUMMYFUNCTION("IMPORTRANGE(""https://docs.google.com/spreadsheets/d/1Yj_ptqi66GCucihVvJfMjLAmec39IyEx_6qawtMGysU/edit?usp=sharing"",""สบก!DL79"")"),270960)</f>
        <v>270960</v>
      </c>
      <c r="N333" s="199">
        <f ca="1">IFERROR(__xludf.DUMMYFUNCTION("IMPORTRANGE(""https://docs.google.com/spreadsheets/d/1Yj_ptqi66GCucihVvJfMjLAmec39IyEx_6qawtMGysU/edit?usp=sharing"",""สบก!DM79"")"),117281)</f>
        <v>117281</v>
      </c>
      <c r="O333" s="198">
        <f ca="1">IF(L333&gt;0,N333*100/L333,0)</f>
        <v>21.642154601317561</v>
      </c>
      <c r="P333" s="198">
        <f ca="1">IF(M333&gt;0,N333*100/M333,0)</f>
        <v>43.283510481251845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IFERROR(__xludf.DUMMYFUNCTION("IMPORTRANGE(""https://docs.google.com/spreadsheets/d/1Yj_ptqi66GCucihVvJfMjLAmec39IyEx_6qawtMGysU/edit?usp=sharing"",""สบก!DH79"")"),493800)</f>
        <v>493800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IFERROR(__xludf.DUMMYFUNCTION("IMPORTRANGE(""https://docs.google.com/spreadsheets/d/1Yj_ptqi66GCucihVvJfMjLAmec39IyEx_6qawtMGysU/edit?usp=sharing"",""สบก!DI79"")"),48110)</f>
        <v>48110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IFERROR(__xludf.DUMMYFUNCTION("IMPORTRANGE(""https://docs.google.com/spreadsheets/d/1Yj_ptqi66GCucihVvJfMjLAmec39IyEx_6qawtMGysU/edit?usp=sharing"",""สบก!DJ79"")"),147000)</f>
        <v>147000</v>
      </c>
      <c r="M337" s="125"/>
      <c r="N337" s="115">
        <f ca="1">IFERROR(__xludf.DUMMYFUNCTION("IMPORTRANGE(""https://docs.google.com/spreadsheets/d/1Yj_ptqi66GCucihVvJfMjLAmec39IyEx_6qawtMGysU/edit?usp=sharing"",""สบก!DN79"")"),139000)</f>
        <v>139000</v>
      </c>
      <c r="O337" s="125">
        <f ca="1">IF(L337&gt;0,N337*100/L337,0)</f>
        <v>94.557823129251702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IFERROR(__xludf.DUMMYFUNCTION("IMPORTRANGE(""https://docs.google.com/spreadsheets/d/1SX6NBoVAgQJ6U1MVXOaj8PK2l7WJ3RER9xtqwdhxkhw/edit?usp=sharing"",""อ่างทอง!I234"")"),0)</f>
        <v>0</v>
      </c>
      <c r="J339" s="218">
        <f ca="1">IFERROR(__xludf.DUMMYFUNCTION("IMPORTRANGE(""https://docs.google.com/spreadsheets/d/1SX6NBoVAgQJ6U1MVXOaj8PK2l7WJ3RER9xtqwdhxkhw/edit?usp=sharing"",""อ่างทอง!J234"")"),0)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IFERROR(__xludf.DUMMYFUNCTION("IMPORTRANGE(""https://docs.google.com/spreadsheets/d/1SX6NBoVAgQJ6U1MVXOaj8PK2l7WJ3RER9xtqwdhxkhw/edit?usp=sharing"",""อ่างทอง!I235"")"),0)</f>
        <v>0</v>
      </c>
      <c r="J340" s="218">
        <f ca="1">IFERROR(__xludf.DUMMYFUNCTION("IMPORTRANGE(""https://docs.google.com/spreadsheets/d/1SX6NBoVAgQJ6U1MVXOaj8PK2l7WJ3RER9xtqwdhxkhw/edit?usp=sharing"",""อ่างทอง!J235"")"),0)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IFERROR(__xludf.DUMMYFUNCTION("IMPORTRANGE(""https://docs.google.com/spreadsheets/d/1SX6NBoVAgQJ6U1MVXOaj8PK2l7WJ3RER9xtqwdhxkhw/edit?usp=sharing"",""อ่างทอง!I236"")"),0)</f>
        <v>0</v>
      </c>
      <c r="J341" s="218">
        <f ca="1">IFERROR(__xludf.DUMMYFUNCTION("IMPORTRANGE(""https://docs.google.com/spreadsheets/d/1SX6NBoVAgQJ6U1MVXOaj8PK2l7WJ3RER9xtqwdhxkhw/edit?usp=sharing"",""อ่างทอง!J236"")"),0)</f>
        <v>0</v>
      </c>
      <c r="K341" s="360">
        <f t="shared" ca="1" si="103"/>
        <v>0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IFERROR(__xludf.DUMMYFUNCTION("IMPORTRANGE(""https://docs.google.com/spreadsheets/d/1SX6NBoVAgQJ6U1MVXOaj8PK2l7WJ3RER9xtqwdhxkhw/edit?usp=sharing"",""อ่างทอง!I237"")"),0)</f>
        <v>0</v>
      </c>
      <c r="J342" s="218">
        <f ca="1">IFERROR(__xludf.DUMMYFUNCTION("IMPORTRANGE(""https://docs.google.com/spreadsheets/d/1SX6NBoVAgQJ6U1MVXOaj8PK2l7WJ3RER9xtqwdhxkhw/edit?usp=sharing"",""อ่างทอง!J237"")"),0)</f>
        <v>0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IFERROR(__xludf.DUMMYFUNCTION("IMPORTRANGE(""https://docs.google.com/spreadsheets/d/1SX6NBoVAgQJ6U1MVXOaj8PK2l7WJ3RER9xtqwdhxkhw/edit?usp=sharing"",""อ่างทอง!I238"")"),0)</f>
        <v>0</v>
      </c>
      <c r="J343" s="218">
        <f ca="1">IFERROR(__xludf.DUMMYFUNCTION("IMPORTRANGE(""https://docs.google.com/spreadsheets/d/1SX6NBoVAgQJ6U1MVXOaj8PK2l7WJ3RER9xtqwdhxkhw/edit?usp=sharing"",""อ่างทอง!J238"")"),0)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IFERROR(__xludf.DUMMYFUNCTION("IMPORTRANGE(""https://docs.google.com/spreadsheets/d/1SX6NBoVAgQJ6U1MVXOaj8PK2l7WJ3RER9xtqwdhxkhw/edit?usp=sharing"",""อ่างทอง!I239"")"),0)</f>
        <v>0</v>
      </c>
      <c r="J344" s="218">
        <f ca="1">IFERROR(__xludf.DUMMYFUNCTION("IMPORTRANGE(""https://docs.google.com/spreadsheets/d/1SX6NBoVAgQJ6U1MVXOaj8PK2l7WJ3RER9xtqwdhxkhw/edit?usp=sharing"",""อ่างทอง!J239"")"),0)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IFERROR(__xludf.DUMMYFUNCTION("IMPORTRANGE(""https://docs.google.com/spreadsheets/d/1SX6NBoVAgQJ6U1MVXOaj8PK2l7WJ3RER9xtqwdhxkhw/edit?usp=sharing"",""อ่างทอง!I240"")"),0)</f>
        <v>0</v>
      </c>
      <c r="J345" s="218">
        <f ca="1">IFERROR(__xludf.DUMMYFUNCTION("IMPORTRANGE(""https://docs.google.com/spreadsheets/d/1SX6NBoVAgQJ6U1MVXOaj8PK2l7WJ3RER9xtqwdhxkhw/edit?usp=sharing"",""อ่างทอง!J240"")"),0)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IFERROR(__xludf.DUMMYFUNCTION("IMPORTRANGE(""https://docs.google.com/spreadsheets/d/1SX6NBoVAgQJ6U1MVXOaj8PK2l7WJ3RER9xtqwdhxkhw/edit?usp=sharing"",""อ่างทอง!I241"")"),0)</f>
        <v>0</v>
      </c>
      <c r="J346" s="218">
        <f ca="1">IFERROR(__xludf.DUMMYFUNCTION("IMPORTRANGE(""https://docs.google.com/spreadsheets/d/1SX6NBoVAgQJ6U1MVXOaj8PK2l7WJ3RER9xtqwdhxkhw/edit?usp=sharing"",""อ่างทอง!J241"")"),0)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IFERROR(__xludf.DUMMYFUNCTION("IMPORTRANGE(""https://docs.google.com/spreadsheets/d/1SX6NBoVAgQJ6U1MVXOaj8PK2l7WJ3RER9xtqwdhxkhw/edit?usp=sharing"",""อ่างทอง!L242"")"),324940)</f>
        <v>324940</v>
      </c>
      <c r="M347" s="374"/>
      <c r="N347" s="374">
        <f ca="1">IFERROR(__xludf.DUMMYFUNCTION("IMPORTRANGE(""https://docs.google.com/spreadsheets/d/1SX6NBoVAgQJ6U1MVXOaj8PK2l7WJ3RER9xtqwdhxkhw/edit?usp=sharing"",""อ่างทอง!M242"")"),33986)</f>
        <v>33986</v>
      </c>
      <c r="O347" s="374">
        <f ca="1">+IF(L347&gt;0,N347*100/L347,0)</f>
        <v>10.459161691389179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IFERROR(__xludf.DUMMYFUNCTION("IMPORTRANGE(""https://docs.google.com/spreadsheets/d/1SX6NBoVAgQJ6U1MVXOaj8PK2l7WJ3RER9xtqwdhxkhw/edit?usp=sharing"",""อ่างทอง!I244"")"),30)</f>
        <v>30</v>
      </c>
      <c r="J349" s="387">
        <f ca="1">IFERROR(__xludf.DUMMYFUNCTION("IMPORTRANGE(""https://docs.google.com/spreadsheets/d/1SX6NBoVAgQJ6U1MVXOaj8PK2l7WJ3RER9xtqwdhxkhw/edit?usp=sharing"",""อ่างทอง!J244"")"),0)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IFERROR(__xludf.DUMMYFUNCTION("IMPORTRANGE(""https://docs.google.com/spreadsheets/d/1SX6NBoVAgQJ6U1MVXOaj8PK2l7WJ3RER9xtqwdhxkhw/edit?usp=sharing"",""อ่างทอง!L244"")"),69720)</f>
        <v>69720</v>
      </c>
      <c r="M349" s="389"/>
      <c r="N349" s="389">
        <f ca="1">IFERROR(__xludf.DUMMYFUNCTION("IMPORTRANGE(""https://docs.google.com/spreadsheets/d/1SX6NBoVAgQJ6U1MVXOaj8PK2l7WJ3RER9xtqwdhxkhw/edit?usp=sharing"",""อ่างทอง!M244"")"),0)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IFERROR(__xludf.DUMMYFUNCTION("IMPORTRANGE(""https://docs.google.com/spreadsheets/d/1SX6NBoVAgQJ6U1MVXOaj8PK2l7WJ3RER9xtqwdhxkhw/edit?usp=sharing"",""อ่างทอง!I245"")"),10)</f>
        <v>10</v>
      </c>
      <c r="J350" s="387">
        <f ca="1">IFERROR(__xludf.DUMMYFUNCTION("IMPORTRANGE(""https://docs.google.com/spreadsheets/d/1SX6NBoVAgQJ6U1MVXOaj8PK2l7WJ3RER9xtqwdhxkhw/edit?usp=sharing"",""อ่างทอง!J245"")"),0)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IFERROR(__xludf.DUMMYFUNCTION("IMPORTRANGE(""https://docs.google.com/spreadsheets/d/1SX6NBoVAgQJ6U1MVXOaj8PK2l7WJ3RER9xtqwdhxkhw/edit?usp=sharing"",""อ่างทอง!L246"")"),0)</f>
        <v>0</v>
      </c>
      <c r="M351" s="196"/>
      <c r="N351" s="196">
        <f ca="1">IFERROR(__xludf.DUMMYFUNCTION("IMPORTRANGE(""https://docs.google.com/spreadsheets/d/1SX6NBoVAgQJ6U1MVXOaj8PK2l7WJ3RER9xtqwdhxkhw/edit?usp=sharing"",""อ่างทอง!M246"")"),0)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IFERROR(__xludf.DUMMYFUNCTION("IMPORTRANGE(""https://docs.google.com/spreadsheets/d/1SX6NBoVAgQJ6U1MVXOaj8PK2l7WJ3RER9xtqwdhxkhw/edit?usp=sharing"",""อ่างทอง!L247"")"),69720)</f>
        <v>69720</v>
      </c>
      <c r="M352" s="196"/>
      <c r="N352" s="196">
        <f ca="1">IFERROR(__xludf.DUMMYFUNCTION("IMPORTRANGE(""https://docs.google.com/spreadsheets/d/1SX6NBoVAgQJ6U1MVXOaj8PK2l7WJ3RER9xtqwdhxkhw/edit?usp=sharing"",""อ่างทอง!M247"")"),0)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IFERROR(__xludf.DUMMYFUNCTION("IMPORTRANGE(""https://docs.google.com/spreadsheets/d/1SX6NBoVAgQJ6U1MVXOaj8PK2l7WJ3RER9xtqwdhxkhw/edit?usp=sharing"",""อ่างทอง!L248"")"),0)</f>
        <v>0</v>
      </c>
      <c r="M353" s="198"/>
      <c r="N353" s="198">
        <f ca="1">IFERROR(__xludf.DUMMYFUNCTION("IMPORTRANGE(""https://docs.google.com/spreadsheets/d/1SX6NBoVAgQJ6U1MVXOaj8PK2l7WJ3RER9xtqwdhxkhw/edit?usp=sharing"",""อ่างทอง!M248"")"),0)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IFERROR(__xludf.DUMMYFUNCTION("IMPORTRANGE(""https://docs.google.com/spreadsheets/d/1SX6NBoVAgQJ6U1MVXOaj8PK2l7WJ3RER9xtqwdhxkhw/edit?usp=sharing"",""อ่างทอง!L249"")"),69720)</f>
        <v>69720</v>
      </c>
      <c r="M354" s="198"/>
      <c r="N354" s="198">
        <f ca="1">IFERROR(__xludf.DUMMYFUNCTION("IMPORTRANGE(""https://docs.google.com/spreadsheets/d/1SX6NBoVAgQJ6U1MVXOaj8PK2l7WJ3RER9xtqwdhxkhw/edit?usp=sharing"",""อ่างทอง!M249"")"),0)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IFERROR(__xludf.DUMMYFUNCTION("IMPORTRANGE(""https://docs.google.com/spreadsheets/d/1SX6NBoVAgQJ6U1MVXOaj8PK2l7WJ3RER9xtqwdhxkhw/edit?usp=sharing"",""อ่างทอง!M250"")"),0)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IFERROR(__xludf.DUMMYFUNCTION("IMPORTRANGE(""https://docs.google.com/spreadsheets/d/1SX6NBoVAgQJ6U1MVXOaj8PK2l7WJ3RER9xtqwdhxkhw/edit?usp=sharing"",""อ่างทอง!M251"")"),0)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IFERROR(__xludf.DUMMYFUNCTION("IMPORTRANGE(""https://docs.google.com/spreadsheets/d/1SX6NBoVAgQJ6U1MVXOaj8PK2l7WJ3RER9xtqwdhxkhw/edit?usp=sharing"",""อ่างทอง!M252"")"),0)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IFERROR(__xludf.DUMMYFUNCTION("IMPORTRANGE(""https://docs.google.com/spreadsheets/d/1SX6NBoVAgQJ6U1MVXOaj8PK2l7WJ3RER9xtqwdhxkhw/edit?usp=sharing"",""อ่างทอง!M253"")"),0)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IFERROR(__xludf.DUMMYFUNCTION("IMPORTRANGE(""https://docs.google.com/spreadsheets/d/1SX6NBoVAgQJ6U1MVXOaj8PK2l7WJ3RER9xtqwdhxkhw/edit?usp=sharing"",""อ่างทอง!J255"")"),0)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IFERROR(__xludf.DUMMYFUNCTION("IMPORTRANGE(""https://docs.google.com/spreadsheets/d/1SX6NBoVAgQJ6U1MVXOaj8PK2l7WJ3RER9xtqwdhxkhw/edit?usp=sharing"",""อ่างทอง!J256"")"),1)</f>
        <v>1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IFERROR(__xludf.DUMMYFUNCTION("IMPORTRANGE(""https://docs.google.com/spreadsheets/d/1SX6NBoVAgQJ6U1MVXOaj8PK2l7WJ3RER9xtqwdhxkhw/edit?usp=sharing"",""อ่างทอง!J257"")"),1)</f>
        <v>1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IFERROR(__xludf.DUMMYFUNCTION("IMPORTRANGE(""https://docs.google.com/spreadsheets/d/1SX6NBoVAgQJ6U1MVXOaj8PK2l7WJ3RER9xtqwdhxkhw/edit?usp=sharing"",""อ่างทอง!J258"")"),1)</f>
        <v>1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IFERROR(__xludf.DUMMYFUNCTION("IMPORTRANGE(""https://docs.google.com/spreadsheets/d/1SX6NBoVAgQJ6U1MVXOaj8PK2l7WJ3RER9xtqwdhxkhw/edit?usp=sharing"",""อ่างทอง!J166"")"),0)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IFERROR(__xludf.DUMMYFUNCTION("IMPORTRANGE(""https://docs.google.com/spreadsheets/d/1SX6NBoVAgQJ6U1MVXOaj8PK2l7WJ3RER9xtqwdhxkhw/edit?usp=sharing"",""อ่างทอง!J166"")"),0)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IFERROR(__xludf.DUMMYFUNCTION("IMPORTRANGE(""https://docs.google.com/spreadsheets/d/1SX6NBoVAgQJ6U1MVXOaj8PK2l7WJ3RER9xtqwdhxkhw/edit?usp=sharing"",""อ่างทอง!J166"")"),0)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IFERROR(__xludf.DUMMYFUNCTION("IMPORTRANGE(""https://docs.google.com/spreadsheets/d/1SX6NBoVAgQJ6U1MVXOaj8PK2l7WJ3RER9xtqwdhxkhw/edit?usp=sharing"",""อ่างทอง!J166"")"),0)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IFERROR(__xludf.DUMMYFUNCTION("IMPORTRANGE(""https://docs.google.com/spreadsheets/d/1SX6NBoVAgQJ6U1MVXOaj8PK2l7WJ3RER9xtqwdhxkhw/edit?usp=sharing"",""อ่างทอง!I263"")"),10)</f>
        <v>10</v>
      </c>
      <c r="J368" s="218">
        <f ca="1">IFERROR(__xludf.DUMMYFUNCTION("IMPORTRANGE(""https://docs.google.com/spreadsheets/d/1SX6NBoVAgQJ6U1MVXOaj8PK2l7WJ3RER9xtqwdhxkhw/edit?usp=sharing"",""อ่างทอง!J263"")"),0)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IFERROR(__xludf.DUMMYFUNCTION("IMPORTRANGE(""https://docs.google.com/spreadsheets/d/1SX6NBoVAgQJ6U1MVXOaj8PK2l7WJ3RER9xtqwdhxkhw/edit?usp=sharing"",""อ่างทอง!I164"")"),0)</f>
        <v>0</v>
      </c>
      <c r="J369" s="218">
        <f ca="1">IFERROR(__xludf.DUMMYFUNCTION("IMPORTRANGE(""https://docs.google.com/spreadsheets/d/1SX6NBoVAgQJ6U1MVXOaj8PK2l7WJ3RER9xtqwdhxkhw/edit?usp=sharing"",""อ่างทอง!J164"")"),0)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IFERROR(__xludf.DUMMYFUNCTION("IMPORTRANGE(""https://docs.google.com/spreadsheets/d/1SX6NBoVAgQJ6U1MVXOaj8PK2l7WJ3RER9xtqwdhxkhw/edit?usp=sharing"",""อ่างทอง!I265"")"),10)</f>
        <v>10</v>
      </c>
      <c r="J370" s="218">
        <f ca="1">IFERROR(__xludf.DUMMYFUNCTION("IMPORTRANGE(""https://docs.google.com/spreadsheets/d/1SX6NBoVAgQJ6U1MVXOaj8PK2l7WJ3RER9xtqwdhxkhw/edit?usp=sharing"",""อ่างทอง!J265"")"),0)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IFERROR(__xludf.DUMMYFUNCTION("IMPORTRANGE(""https://docs.google.com/spreadsheets/d/1SX6NBoVAgQJ6U1MVXOaj8PK2l7WJ3RER9xtqwdhxkhw/edit?usp=sharing"",""อ่างทอง!I164"")"),0)</f>
        <v>0</v>
      </c>
      <c r="J371" s="219">
        <f ca="1">IFERROR(__xludf.DUMMYFUNCTION("IMPORTRANGE(""https://docs.google.com/spreadsheets/d/1SX6NBoVAgQJ6U1MVXOaj8PK2l7WJ3RER9xtqwdhxkhw/edit?usp=sharing"",""อ่างทอง!J164"")"),0)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IFERROR(__xludf.DUMMYFUNCTION("IMPORTRANGE(""https://docs.google.com/spreadsheets/d/1SX6NBoVAgQJ6U1MVXOaj8PK2l7WJ3RER9xtqwdhxkhw/edit?usp=sharing"",""อ่างทอง!I267"")"),10)</f>
        <v>10</v>
      </c>
      <c r="J372" s="219">
        <f ca="1">IFERROR(__xludf.DUMMYFUNCTION("IMPORTRANGE(""https://docs.google.com/spreadsheets/d/1SX6NBoVAgQJ6U1MVXOaj8PK2l7WJ3RER9xtqwdhxkhw/edit?usp=sharing"",""อ่างทอง!J267"")"),0)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IFERROR(__xludf.DUMMYFUNCTION("IMPORTRANGE(""https://docs.google.com/spreadsheets/d/1SX6NBoVAgQJ6U1MVXOaj8PK2l7WJ3RER9xtqwdhxkhw/edit?usp=sharing"",""อ่างทอง!I164"")"),0)</f>
        <v>0</v>
      </c>
      <c r="J373" s="218">
        <f ca="1">IFERROR(__xludf.DUMMYFUNCTION("IMPORTRANGE(""https://docs.google.com/spreadsheets/d/1SX6NBoVAgQJ6U1MVXOaj8PK2l7WJ3RER9xtqwdhxkhw/edit?usp=sharing"",""อ่างทอง!J164"")"),0)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IFERROR(__xludf.DUMMYFUNCTION("IMPORTRANGE(""https://docs.google.com/spreadsheets/d/1SX6NBoVAgQJ6U1MVXOaj8PK2l7WJ3RER9xtqwdhxkhw/edit?usp=sharing"",""อ่างทอง!I164"")"),0)</f>
        <v>0</v>
      </c>
      <c r="J374" s="218">
        <f ca="1">IFERROR(__xludf.DUMMYFUNCTION("IMPORTRANGE(""https://docs.google.com/spreadsheets/d/1SX6NBoVAgQJ6U1MVXOaj8PK2l7WJ3RER9xtqwdhxkhw/edit?usp=sharing"",""อ่างทอง!J164"")"),0)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IFERROR(__xludf.DUMMYFUNCTION("IMPORTRANGE(""https://docs.google.com/spreadsheets/d/1SX6NBoVAgQJ6U1MVXOaj8PK2l7WJ3RER9xtqwdhxkhw/edit?usp=sharing"",""อ่างทอง!I270"")"),30)</f>
        <v>30</v>
      </c>
      <c r="J375" s="218">
        <f ca="1">IFERROR(__xludf.DUMMYFUNCTION("IMPORTRANGE(""https://docs.google.com/spreadsheets/d/1SX6NBoVAgQJ6U1MVXOaj8PK2l7WJ3RER9xtqwdhxkhw/edit?usp=sharing"",""อ่างทอง!J270"")"),0)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IFERROR(__xludf.DUMMYFUNCTION("IMPORTRANGE(""https://docs.google.com/spreadsheets/d/1SX6NBoVAgQJ6U1MVXOaj8PK2l7WJ3RER9xtqwdhxkhw/edit?usp=sharing"",""อ่างทอง!I271"")"),30)</f>
        <v>30</v>
      </c>
      <c r="J376" s="219">
        <f ca="1">IFERROR(__xludf.DUMMYFUNCTION("IMPORTRANGE(""https://docs.google.com/spreadsheets/d/1SX6NBoVAgQJ6U1MVXOaj8PK2l7WJ3RER9xtqwdhxkhw/edit?usp=sharing"",""อ่างทอง!J271"")"),0)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IFERROR(__xludf.DUMMYFUNCTION("IMPORTRANGE(""https://docs.google.com/spreadsheets/d/1SX6NBoVAgQJ6U1MVXOaj8PK2l7WJ3RER9xtqwdhxkhw/edit?usp=sharing"",""อ่างทอง!I272"")"),0)</f>
        <v>0</v>
      </c>
      <c r="J377" s="218">
        <f ca="1">IFERROR(__xludf.DUMMYFUNCTION("IMPORTRANGE(""https://docs.google.com/spreadsheets/d/1SX6NBoVAgQJ6U1MVXOaj8PK2l7WJ3RER9xtqwdhxkhw/edit?usp=sharing"",""อ่างทอง!J272"")"),0)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IFERROR(__xludf.DUMMYFUNCTION("IMPORTRANGE(""https://docs.google.com/spreadsheets/d/1SX6NBoVAgQJ6U1MVXOaj8PK2l7WJ3RER9xtqwdhxkhw/edit?usp=sharing"",""อ่างทอง!J273"")"),0)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IFERROR(__xludf.DUMMYFUNCTION("IMPORTRANGE(""https://docs.google.com/spreadsheets/d/1SX6NBoVAgQJ6U1MVXOaj8PK2l7WJ3RER9xtqwdhxkhw/edit?usp=sharing"",""อ่างทอง!J274"")"),0)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IFERROR(__xludf.DUMMYFUNCTION("IMPORTRANGE(""https://docs.google.com/spreadsheets/d/1SX6NBoVAgQJ6U1MVXOaj8PK2l7WJ3RER9xtqwdhxkhw/edit?usp=sharing"",""อ่างทอง!I275"")"),0)</f>
        <v>0</v>
      </c>
      <c r="J380" s="387">
        <f ca="1">IFERROR(__xludf.DUMMYFUNCTION("IMPORTRANGE(""https://docs.google.com/spreadsheets/d/1SX6NBoVAgQJ6U1MVXOaj8PK2l7WJ3RER9xtqwdhxkhw/edit?usp=sharing"",""อ่างทอง!J275"")"),0)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IFERROR(__xludf.DUMMYFUNCTION("IMPORTRANGE(""https://docs.google.com/spreadsheets/d/1SX6NBoVAgQJ6U1MVXOaj8PK2l7WJ3RER9xtqwdhxkhw/edit?usp=sharing"",""อ่างทอง!L275"")"),0)</f>
        <v>0</v>
      </c>
      <c r="M380" s="389"/>
      <c r="N380" s="389">
        <f ca="1">IFERROR(__xludf.DUMMYFUNCTION("IMPORTRANGE(""https://docs.google.com/spreadsheets/d/1SX6NBoVAgQJ6U1MVXOaj8PK2l7WJ3RER9xtqwdhxkhw/edit?usp=sharing"",""อ่างทอง!M275"")"),0)</f>
        <v>0</v>
      </c>
      <c r="O380" s="389">
        <f ca="1">+IF(L380&gt;0,N380*100/L380,0)</f>
        <v>0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IFERROR(__xludf.DUMMYFUNCTION("IMPORTRANGE(""https://docs.google.com/spreadsheets/d/1SX6NBoVAgQJ6U1MVXOaj8PK2l7WJ3RER9xtqwdhxkhw/edit?usp=sharing"",""อ่างทอง!I276"")"),0)</f>
        <v>0</v>
      </c>
      <c r="J381" s="387">
        <f ca="1">IFERROR(__xludf.DUMMYFUNCTION("IMPORTRANGE(""https://docs.google.com/spreadsheets/d/1SX6NBoVAgQJ6U1MVXOaj8PK2l7WJ3RER9xtqwdhxkhw/edit?usp=sharing"",""อ่างทอง!J276"")"),0)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IFERROR(__xludf.DUMMYFUNCTION("IMPORTRANGE(""https://docs.google.com/spreadsheets/d/1SX6NBoVAgQJ6U1MVXOaj8PK2l7WJ3RER9xtqwdhxkhw/edit?usp=sharing"",""อ่างทอง!L277"")"),0)</f>
        <v>0</v>
      </c>
      <c r="M382" s="196"/>
      <c r="N382" s="196">
        <f ca="1">IFERROR(__xludf.DUMMYFUNCTION("IMPORTRANGE(""https://docs.google.com/spreadsheets/d/1SX6NBoVAgQJ6U1MVXOaj8PK2l7WJ3RER9xtqwdhxkhw/edit?usp=sharing"",""อ่างทอง!M277"")"),0)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IFERROR(__xludf.DUMMYFUNCTION("IMPORTRANGE(""https://docs.google.com/spreadsheets/d/1SX6NBoVAgQJ6U1MVXOaj8PK2l7WJ3RER9xtqwdhxkhw/edit?usp=sharing"",""อ่างทอง!L278"")"),0)</f>
        <v>0</v>
      </c>
      <c r="M383" s="196"/>
      <c r="N383" s="196">
        <f ca="1">IFERROR(__xludf.DUMMYFUNCTION("IMPORTRANGE(""https://docs.google.com/spreadsheets/d/1SX6NBoVAgQJ6U1MVXOaj8PK2l7WJ3RER9xtqwdhxkhw/edit?usp=sharing"",""อ่างทอง!M278"")"),0)</f>
        <v>0</v>
      </c>
      <c r="O383" s="196">
        <f t="shared" ca="1" si="109"/>
        <v>0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IFERROR(__xludf.DUMMYFUNCTION("IMPORTRANGE(""https://docs.google.com/spreadsheets/d/1SX6NBoVAgQJ6U1MVXOaj8PK2l7WJ3RER9xtqwdhxkhw/edit?usp=sharing"",""อ่างทอง!L279"")"),0)</f>
        <v>0</v>
      </c>
      <c r="M384" s="198"/>
      <c r="N384" s="198">
        <f ca="1">IFERROR(__xludf.DUMMYFUNCTION("IMPORTRANGE(""https://docs.google.com/spreadsheets/d/1SX6NBoVAgQJ6U1MVXOaj8PK2l7WJ3RER9xtqwdhxkhw/edit?usp=sharing"",""อ่างทอง!M279"")"),0)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IFERROR(__xludf.DUMMYFUNCTION("IMPORTRANGE(""https://docs.google.com/spreadsheets/d/1SX6NBoVAgQJ6U1MVXOaj8PK2l7WJ3RER9xtqwdhxkhw/edit?usp=sharing"",""อ่างทอง!L280"")"),0)</f>
        <v>0</v>
      </c>
      <c r="M385" s="198"/>
      <c r="N385" s="198">
        <f ca="1">IFERROR(__xludf.DUMMYFUNCTION("IMPORTRANGE(""https://docs.google.com/spreadsheets/d/1SX6NBoVAgQJ6U1MVXOaj8PK2l7WJ3RER9xtqwdhxkhw/edit?usp=sharing"",""อ่างทอง!M280"")"),0)</f>
        <v>0</v>
      </c>
      <c r="O385" s="198">
        <f t="shared" ca="1" si="109"/>
        <v>0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IFERROR(__xludf.DUMMYFUNCTION("IMPORTRANGE(""https://docs.google.com/spreadsheets/d/1SX6NBoVAgQJ6U1MVXOaj8PK2l7WJ3RER9xtqwdhxkhw/edit?usp=sharing"",""อ่างทอง!M281"")"),0)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IFERROR(__xludf.DUMMYFUNCTION("IMPORTRANGE(""https://docs.google.com/spreadsheets/d/1SX6NBoVAgQJ6U1MVXOaj8PK2l7WJ3RER9xtqwdhxkhw/edit?usp=sharing"",""อ่างทอง!M282"")"),0)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IFERROR(__xludf.DUMMYFUNCTION("IMPORTRANGE(""https://docs.google.com/spreadsheets/d/1SX6NBoVAgQJ6U1MVXOaj8PK2l7WJ3RER9xtqwdhxkhw/edit?usp=sharing"",""อ่างทอง!M283"")"),0)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IFERROR(__xludf.DUMMYFUNCTION("IMPORTRANGE(""https://docs.google.com/spreadsheets/d/1SX6NBoVAgQJ6U1MVXOaj8PK2l7WJ3RER9xtqwdhxkhw/edit?usp=sharing"",""อ่างทอง!M284"")"),0)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IFERROR(__xludf.DUMMYFUNCTION("IMPORTRANGE(""https://docs.google.com/spreadsheets/d/1SX6NBoVAgQJ6U1MVXOaj8PK2l7WJ3RER9xtqwdhxkhw/edit?usp=sharing"",""อ่างทอง!J286"")"),0)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IFERROR(__xludf.DUMMYFUNCTION("IMPORTRANGE(""https://docs.google.com/spreadsheets/d/1SX6NBoVAgQJ6U1MVXOaj8PK2l7WJ3RER9xtqwdhxkhw/edit?usp=sharing"",""อ่างทอง!J287"")"),0)</f>
        <v>0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IFERROR(__xludf.DUMMYFUNCTION("IMPORTRANGE(""https://docs.google.com/spreadsheets/d/1SX6NBoVAgQJ6U1MVXOaj8PK2l7WJ3RER9xtqwdhxkhw/edit?usp=sharing"",""อ่างทอง!J288"")"),0)</f>
        <v>0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IFERROR(__xludf.DUMMYFUNCTION("IMPORTRANGE(""https://docs.google.com/spreadsheets/d/1SX6NBoVAgQJ6U1MVXOaj8PK2l7WJ3RER9xtqwdhxkhw/edit?usp=sharing"",""อ่างทอง!J289"")"),0)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IFERROR(__xludf.DUMMYFUNCTION("IMPORTRANGE(""https://docs.google.com/spreadsheets/d/1SX6NBoVAgQJ6U1MVXOaj8PK2l7WJ3RER9xtqwdhxkhw/edit?usp=sharing"",""อ่างทอง!I291"")"),0)</f>
        <v>0</v>
      </c>
      <c r="J396" s="219">
        <f ca="1">IFERROR(__xludf.DUMMYFUNCTION("IMPORTRANGE(""https://docs.google.com/spreadsheets/d/1SX6NBoVAgQJ6U1MVXOaj8PK2l7WJ3RER9xtqwdhxkhw/edit?usp=sharing"",""อ่างทอง!J291"")"),0)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IFERROR(__xludf.DUMMYFUNCTION("IMPORTRANGE(""https://docs.google.com/spreadsheets/d/1SX6NBoVAgQJ6U1MVXOaj8PK2l7WJ3RER9xtqwdhxkhw/edit?usp=sharing"",""อ่างทอง!I292"")"),0)</f>
        <v>0</v>
      </c>
      <c r="J397" s="219">
        <f ca="1">IFERROR(__xludf.DUMMYFUNCTION("IMPORTRANGE(""https://docs.google.com/spreadsheets/d/1SX6NBoVAgQJ6U1MVXOaj8PK2l7WJ3RER9xtqwdhxkhw/edit?usp=sharing"",""อ่างทอง!J292"")"),0)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IFERROR(__xludf.DUMMYFUNCTION("IMPORTRANGE(""https://docs.google.com/spreadsheets/d/1SX6NBoVAgQJ6U1MVXOaj8PK2l7WJ3RER9xtqwdhxkhw/edit?usp=sharing"",""อ่างทอง!I293"")"),0)</f>
        <v>0</v>
      </c>
      <c r="J398" s="219">
        <f ca="1">IFERROR(__xludf.DUMMYFUNCTION("IMPORTRANGE(""https://docs.google.com/spreadsheets/d/1SX6NBoVAgQJ6U1MVXOaj8PK2l7WJ3RER9xtqwdhxkhw/edit?usp=sharing"",""อ่างทอง!J293"")"),0)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IFERROR(__xludf.DUMMYFUNCTION("IMPORTRANGE(""https://docs.google.com/spreadsheets/d/1SX6NBoVAgQJ6U1MVXOaj8PK2l7WJ3RER9xtqwdhxkhw/edit?usp=sharing"",""อ่างทอง!J294"")"),0)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IFERROR(__xludf.DUMMYFUNCTION("IMPORTRANGE(""https://docs.google.com/spreadsheets/d/1SX6NBoVAgQJ6U1MVXOaj8PK2l7WJ3RER9xtqwdhxkhw/edit?usp=sharing"",""อ่างทอง!J295"")"),0)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IFERROR(__xludf.DUMMYFUNCTION("IMPORTRANGE(""https://docs.google.com/spreadsheets/d/1SX6NBoVAgQJ6U1MVXOaj8PK2l7WJ3RER9xtqwdhxkhw/edit?usp=sharing"",""อ่างทอง!I296"")"),30)</f>
        <v>30</v>
      </c>
      <c r="J401" s="387">
        <f ca="1">IFERROR(__xludf.DUMMYFUNCTION("IMPORTRANGE(""https://docs.google.com/spreadsheets/d/1SX6NBoVAgQJ6U1MVXOaj8PK2l7WJ3RER9xtqwdhxkhw/edit?usp=sharing"",""อ่างทอง!J296"")"),0)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IFERROR(__xludf.DUMMYFUNCTION("IMPORTRANGE(""https://docs.google.com/spreadsheets/d/1SX6NBoVAgQJ6U1MVXOaj8PK2l7WJ3RER9xtqwdhxkhw/edit?usp=sharing"",""อ่างทอง!L296"")"),31440)</f>
        <v>31440</v>
      </c>
      <c r="M401" s="389"/>
      <c r="N401" s="389">
        <f ca="1">IFERROR(__xludf.DUMMYFUNCTION("IMPORTRANGE(""https://docs.google.com/spreadsheets/d/1SX6NBoVAgQJ6U1MVXOaj8PK2l7WJ3RER9xtqwdhxkhw/edit?usp=sharing"",""อ่างทอง!M296"")"),0)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IFERROR(__xludf.DUMMYFUNCTION("IMPORTRANGE(""https://docs.google.com/spreadsheets/d/1SX6NBoVAgQJ6U1MVXOaj8PK2l7WJ3RER9xtqwdhxkhw/edit?usp=sharing"",""อ่างทอง!I297"")"),10)</f>
        <v>10</v>
      </c>
      <c r="J402" s="387">
        <f ca="1">IFERROR(__xludf.DUMMYFUNCTION("IMPORTRANGE(""https://docs.google.com/spreadsheets/d/1SX6NBoVAgQJ6U1MVXOaj8PK2l7WJ3RER9xtqwdhxkhw/edit?usp=sharing"",""อ่างทอง!J297"")"),0)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IFERROR(__xludf.DUMMYFUNCTION("IMPORTRANGE(""https://docs.google.com/spreadsheets/d/1SX6NBoVAgQJ6U1MVXOaj8PK2l7WJ3RER9xtqwdhxkhw/edit?usp=sharing"",""อ่างทอง!L298"")"),0)</f>
        <v>0</v>
      </c>
      <c r="M403" s="196"/>
      <c r="N403" s="198">
        <f ca="1">IFERROR(__xludf.DUMMYFUNCTION("IMPORTRANGE(""https://docs.google.com/spreadsheets/d/1SX6NBoVAgQJ6U1MVXOaj8PK2l7WJ3RER9xtqwdhxkhw/edit?usp=sharing"",""อ่างทอง!M298"")"),0)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IFERROR(__xludf.DUMMYFUNCTION("IMPORTRANGE(""https://docs.google.com/spreadsheets/d/1SX6NBoVAgQJ6U1MVXOaj8PK2l7WJ3RER9xtqwdhxkhw/edit?usp=sharing"",""อ่างทอง!L299"")"),31440)</f>
        <v>31440</v>
      </c>
      <c r="M404" s="196"/>
      <c r="N404" s="198">
        <f ca="1">IFERROR(__xludf.DUMMYFUNCTION("IMPORTRANGE(""https://docs.google.com/spreadsheets/d/1SX6NBoVAgQJ6U1MVXOaj8PK2l7WJ3RER9xtqwdhxkhw/edit?usp=sharing"",""อ่างทอง!M299"")"),0)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IFERROR(__xludf.DUMMYFUNCTION("IMPORTRANGE(""https://docs.google.com/spreadsheets/d/1SX6NBoVAgQJ6U1MVXOaj8PK2l7WJ3RER9xtqwdhxkhw/edit?usp=sharing"",""อ่างทอง!L300"")"),0)</f>
        <v>0</v>
      </c>
      <c r="M405" s="198"/>
      <c r="N405" s="198">
        <f ca="1">IFERROR(__xludf.DUMMYFUNCTION("IMPORTRANGE(""https://docs.google.com/spreadsheets/d/1SX6NBoVAgQJ6U1MVXOaj8PK2l7WJ3RER9xtqwdhxkhw/edit?usp=sharing"",""อ่างทอง!M300"")"),0)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IFERROR(__xludf.DUMMYFUNCTION("IMPORTRANGE(""https://docs.google.com/spreadsheets/d/1SX6NBoVAgQJ6U1MVXOaj8PK2l7WJ3RER9xtqwdhxkhw/edit?usp=sharing"",""อ่างทอง!L301"")"),31440)</f>
        <v>31440</v>
      </c>
      <c r="M406" s="198"/>
      <c r="N406" s="198">
        <f ca="1">IFERROR(__xludf.DUMMYFUNCTION("IMPORTRANGE(""https://docs.google.com/spreadsheets/d/1SX6NBoVAgQJ6U1MVXOaj8PK2l7WJ3RER9xtqwdhxkhw/edit?usp=sharing"",""อ่างทอง!M301"")"),0)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IFERROR(__xludf.DUMMYFUNCTION("IMPORTRANGE(""https://docs.google.com/spreadsheets/d/1SX6NBoVAgQJ6U1MVXOaj8PK2l7WJ3RER9xtqwdhxkhw/edit?usp=sharing"",""อ่างทอง!M302"")"),0)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IFERROR(__xludf.DUMMYFUNCTION("IMPORTRANGE(""https://docs.google.com/spreadsheets/d/1SX6NBoVAgQJ6U1MVXOaj8PK2l7WJ3RER9xtqwdhxkhw/edit?usp=sharing"",""อ่างทอง!M303"")"),0)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IFERROR(__xludf.DUMMYFUNCTION("IMPORTRANGE(""https://docs.google.com/spreadsheets/d/1SX6NBoVAgQJ6U1MVXOaj8PK2l7WJ3RER9xtqwdhxkhw/edit?usp=sharing"",""อ่างทอง!M304"")"),0)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IFERROR(__xludf.DUMMYFUNCTION("IMPORTRANGE(""https://docs.google.com/spreadsheets/d/1SX6NBoVAgQJ6U1MVXOaj8PK2l7WJ3RER9xtqwdhxkhw/edit?usp=sharing"",""อ่างทอง!M305"")"),0)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IFERROR(__xludf.DUMMYFUNCTION("IMPORTRANGE(""https://docs.google.com/spreadsheets/d/1SX6NBoVAgQJ6U1MVXOaj8PK2l7WJ3RER9xtqwdhxkhw/edit?usp=sharing"",""อ่างทอง!J307"")"),0)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IFERROR(__xludf.DUMMYFUNCTION("IMPORTRANGE(""https://docs.google.com/spreadsheets/d/1SX6NBoVAgQJ6U1MVXOaj8PK2l7WJ3RER9xtqwdhxkhw/edit?usp=sharing"",""อ่างทอง!J308"")"),1)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IFERROR(__xludf.DUMMYFUNCTION("IMPORTRANGE(""https://docs.google.com/spreadsheets/d/1SX6NBoVAgQJ6U1MVXOaj8PK2l7WJ3RER9xtqwdhxkhw/edit?usp=sharing"",""อ่างทอง!J309"")"),0)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IFERROR(__xludf.DUMMYFUNCTION("IMPORTRANGE(""https://docs.google.com/spreadsheets/d/1SX6NBoVAgQJ6U1MVXOaj8PK2l7WJ3RER9xtqwdhxkhw/edit?usp=sharing"",""อ่างทอง!J310"")"),0)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IFERROR(__xludf.DUMMYFUNCTION("IMPORTRANGE(""https://docs.google.com/spreadsheets/d/1SX6NBoVAgQJ6U1MVXOaj8PK2l7WJ3RER9xtqwdhxkhw/edit?usp=sharing"",""อ่างทอง!I311"")"),10)</f>
        <v>10</v>
      </c>
      <c r="J416" s="230">
        <f ca="1">IFERROR(__xludf.DUMMYFUNCTION("IMPORTRANGE(""https://docs.google.com/spreadsheets/d/1SX6NBoVAgQJ6U1MVXOaj8PK2l7WJ3RER9xtqwdhxkhw/edit?usp=sharing"",""อ่างทอง!J311"")"),0)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IFERROR(__xludf.DUMMYFUNCTION("IMPORTRANGE(""https://docs.google.com/spreadsheets/d/1SX6NBoVAgQJ6U1MVXOaj8PK2l7WJ3RER9xtqwdhxkhw/edit?usp=sharing"",""อ่างทอง!I312"")"),0)</f>
        <v>0</v>
      </c>
      <c r="J417" s="406">
        <f ca="1">IFERROR(__xludf.DUMMYFUNCTION("IMPORTRANGE(""https://docs.google.com/spreadsheets/d/1SX6NBoVAgQJ6U1MVXOaj8PK2l7WJ3RER9xtqwdhxkhw/edit?usp=sharing"",""อ่างทอง!J312"")"),0)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IFERROR(__xludf.DUMMYFUNCTION("IMPORTRANGE(""https://docs.google.com/spreadsheets/d/1SX6NBoVAgQJ6U1MVXOaj8PK2l7WJ3RER9xtqwdhxkhw/edit?usp=sharing"",""อ่างทอง!I313"")"),0)</f>
        <v>0</v>
      </c>
      <c r="J418" s="407">
        <f ca="1">IFERROR(__xludf.DUMMYFUNCTION("IMPORTRANGE(""https://docs.google.com/spreadsheets/d/1SX6NBoVAgQJ6U1MVXOaj8PK2l7WJ3RER9xtqwdhxkhw/edit?usp=sharing"",""อ่างทอง!J313"")"),0)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IFERROR(__xludf.DUMMYFUNCTION("IMPORTRANGE(""https://docs.google.com/spreadsheets/d/1SX6NBoVAgQJ6U1MVXOaj8PK2l7WJ3RER9xtqwdhxkhw/edit?usp=sharing"",""อ่างทอง!I314"")"),0)</f>
        <v>0</v>
      </c>
      <c r="J419" s="302">
        <f ca="1">IFERROR(__xludf.DUMMYFUNCTION("IMPORTRANGE(""https://docs.google.com/spreadsheets/d/1SX6NBoVAgQJ6U1MVXOaj8PK2l7WJ3RER9xtqwdhxkhw/edit?usp=sharing"",""อ่างทอง!J314"")"),0)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IFERROR(__xludf.DUMMYFUNCTION("IMPORTRANGE(""https://docs.google.com/spreadsheets/d/1SX6NBoVAgQJ6U1MVXOaj8PK2l7WJ3RER9xtqwdhxkhw/edit?usp=sharing"",""อ่างทอง!I315"")"),0)</f>
        <v>0</v>
      </c>
      <c r="J420" s="302">
        <f ca="1">IFERROR(__xludf.DUMMYFUNCTION("IMPORTRANGE(""https://docs.google.com/spreadsheets/d/1SX6NBoVAgQJ6U1MVXOaj8PK2l7WJ3RER9xtqwdhxkhw/edit?usp=sharing"",""อ่างทอง!J315"")"),0)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IFERROR(__xludf.DUMMYFUNCTION("IMPORTRANGE(""https://docs.google.com/spreadsheets/d/1SX6NBoVAgQJ6U1MVXOaj8PK2l7WJ3RER9xtqwdhxkhw/edit?usp=sharing"",""อ่างทอง!I316"")"),0)</f>
        <v>0</v>
      </c>
      <c r="J421" s="406">
        <f ca="1">IFERROR(__xludf.DUMMYFUNCTION("IMPORTRANGE(""https://docs.google.com/spreadsheets/d/1SX6NBoVAgQJ6U1MVXOaj8PK2l7WJ3RER9xtqwdhxkhw/edit?usp=sharing"",""อ่างทอง!J316"")"),0)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IFERROR(__xludf.DUMMYFUNCTION("IMPORTRANGE(""https://docs.google.com/spreadsheets/d/1SX6NBoVAgQJ6U1MVXOaj8PK2l7WJ3RER9xtqwdhxkhw/edit?usp=sharing"",""อ่างทอง!I317"")"),0)</f>
        <v>0</v>
      </c>
      <c r="J422" s="407">
        <f ca="1">IFERROR(__xludf.DUMMYFUNCTION("IMPORTRANGE(""https://docs.google.com/spreadsheets/d/1SX6NBoVAgQJ6U1MVXOaj8PK2l7WJ3RER9xtqwdhxkhw/edit?usp=sharing"",""อ่างทอง!J317"")"),0)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IFERROR(__xludf.DUMMYFUNCTION("IMPORTRANGE(""https://docs.google.com/spreadsheets/d/1SX6NBoVAgQJ6U1MVXOaj8PK2l7WJ3RER9xtqwdhxkhw/edit?usp=sharing"",""อ่างทอง!I318"")"),0)</f>
        <v>0</v>
      </c>
      <c r="J423" s="302">
        <f ca="1">IFERROR(__xludf.DUMMYFUNCTION("IMPORTRANGE(""https://docs.google.com/spreadsheets/d/1SX6NBoVAgQJ6U1MVXOaj8PK2l7WJ3RER9xtqwdhxkhw/edit?usp=sharing"",""อ่างทอง!J318"")"),0)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IFERROR(__xludf.DUMMYFUNCTION("IMPORTRANGE(""https://docs.google.com/spreadsheets/d/1SX6NBoVAgQJ6U1MVXOaj8PK2l7WJ3RER9xtqwdhxkhw/edit?usp=sharing"",""อ่างทอง!I319"")"),0)</f>
        <v>0</v>
      </c>
      <c r="J424" s="302">
        <f ca="1">IFERROR(__xludf.DUMMYFUNCTION("IMPORTRANGE(""https://docs.google.com/spreadsheets/d/1SX6NBoVAgQJ6U1MVXOaj8PK2l7WJ3RER9xtqwdhxkhw/edit?usp=sharing"",""อ่างทอง!J319"")"),0)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IFERROR(__xludf.DUMMYFUNCTION("IMPORTRANGE(""https://docs.google.com/spreadsheets/d/1SX6NBoVAgQJ6U1MVXOaj8PK2l7WJ3RER9xtqwdhxkhw/edit?usp=sharing"",""อ่างทอง!I320"")"),0)</f>
        <v>0</v>
      </c>
      <c r="J425" s="302">
        <f ca="1">IFERROR(__xludf.DUMMYFUNCTION("IMPORTRANGE(""https://docs.google.com/spreadsheets/d/1SX6NBoVAgQJ6U1MVXOaj8PK2l7WJ3RER9xtqwdhxkhw/edit?usp=sharing"",""อ่างทอง!J320"")"),0)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IFERROR(__xludf.DUMMYFUNCTION("IMPORTRANGE(""https://docs.google.com/spreadsheets/d/1SX6NBoVAgQJ6U1MVXOaj8PK2l7WJ3RER9xtqwdhxkhw/edit?usp=sharing"",""อ่างทอง!I321"")"),10)</f>
        <v>10</v>
      </c>
      <c r="J426" s="406">
        <f ca="1">IFERROR(__xludf.DUMMYFUNCTION("IMPORTRANGE(""https://docs.google.com/spreadsheets/d/1SX6NBoVAgQJ6U1MVXOaj8PK2l7WJ3RER9xtqwdhxkhw/edit?usp=sharing"",""อ่างทอง!J321"")"),0)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IFERROR(__xludf.DUMMYFUNCTION("IMPORTRANGE(""https://docs.google.com/spreadsheets/d/1SX6NBoVAgQJ6U1MVXOaj8PK2l7WJ3RER9xtqwdhxkhw/edit?usp=sharing"",""อ่างทอง!I322"")"),30)</f>
        <v>30</v>
      </c>
      <c r="J427" s="407">
        <f ca="1">IFERROR(__xludf.DUMMYFUNCTION("IMPORTRANGE(""https://docs.google.com/spreadsheets/d/1SX6NBoVAgQJ6U1MVXOaj8PK2l7WJ3RER9xtqwdhxkhw/edit?usp=sharing"",""อ่างทอง!J322"")"),0)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IFERROR(__xludf.DUMMYFUNCTION("IMPORTRANGE(""https://docs.google.com/spreadsheets/d/1SX6NBoVAgQJ6U1MVXOaj8PK2l7WJ3RER9xtqwdhxkhw/edit?usp=sharing"",""อ่างทอง!I323"")"),10)</f>
        <v>10</v>
      </c>
      <c r="J428" s="302">
        <f ca="1">IFERROR(__xludf.DUMMYFUNCTION("IMPORTRANGE(""https://docs.google.com/spreadsheets/d/1SX6NBoVAgQJ6U1MVXOaj8PK2l7WJ3RER9xtqwdhxkhw/edit?usp=sharing"",""อ่างทอง!J323"")"),0)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IFERROR(__xludf.DUMMYFUNCTION("IMPORTRANGE(""https://docs.google.com/spreadsheets/d/1SX6NBoVAgQJ6U1MVXOaj8PK2l7WJ3RER9xtqwdhxkhw/edit?usp=sharing"",""อ่างทอง!I324"")"),10)</f>
        <v>10</v>
      </c>
      <c r="J429" s="302">
        <f ca="1">IFERROR(__xludf.DUMMYFUNCTION("IMPORTRANGE(""https://docs.google.com/spreadsheets/d/1SX6NBoVAgQJ6U1MVXOaj8PK2l7WJ3RER9xtqwdhxkhw/edit?usp=sharing"",""อ่างทอง!J324"")"),0)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IFERROR(__xludf.DUMMYFUNCTION("IMPORTRANGE(""https://docs.google.com/spreadsheets/d/1SX6NBoVAgQJ6U1MVXOaj8PK2l7WJ3RER9xtqwdhxkhw/edit?usp=sharing"",""อ่างทอง!I325"")"),0)</f>
        <v>0</v>
      </c>
      <c r="J430" s="406">
        <f ca="1">IFERROR(__xludf.DUMMYFUNCTION("IMPORTRANGE(""https://docs.google.com/spreadsheets/d/1SX6NBoVAgQJ6U1MVXOaj8PK2l7WJ3RER9xtqwdhxkhw/edit?usp=sharing"",""อ่างทอง!J325"")"),0)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IFERROR(__xludf.DUMMYFUNCTION("IMPORTRANGE(""https://docs.google.com/spreadsheets/d/1SX6NBoVAgQJ6U1MVXOaj8PK2l7WJ3RER9xtqwdhxkhw/edit?usp=sharing"",""อ่างทอง!I326"")"),0)</f>
        <v>0</v>
      </c>
      <c r="J431" s="302">
        <f ca="1">IFERROR(__xludf.DUMMYFUNCTION("IMPORTRANGE(""https://docs.google.com/spreadsheets/d/1SX6NBoVAgQJ6U1MVXOaj8PK2l7WJ3RER9xtqwdhxkhw/edit?usp=sharing"",""อ่างทอง!J326"")"),0)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IFERROR(__xludf.DUMMYFUNCTION("IMPORTRANGE(""https://docs.google.com/spreadsheets/d/1SX6NBoVAgQJ6U1MVXOaj8PK2l7WJ3RER9xtqwdhxkhw/edit?usp=sharing"",""อ่างทอง!I327"")"),0)</f>
        <v>0</v>
      </c>
      <c r="J432" s="302">
        <f ca="1">IFERROR(__xludf.DUMMYFUNCTION("IMPORTRANGE(""https://docs.google.com/spreadsheets/d/1SX6NBoVAgQJ6U1MVXOaj8PK2l7WJ3RER9xtqwdhxkhw/edit?usp=sharing"",""อ่างทอง!J327"")"),0)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IFERROR(__xludf.DUMMYFUNCTION("IMPORTRANGE(""https://docs.google.com/spreadsheets/d/1SX6NBoVAgQJ6U1MVXOaj8PK2l7WJ3RER9xtqwdhxkhw/edit?usp=sharing"",""อ่างทอง!J328"")"),0)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IFERROR(__xludf.DUMMYFUNCTION("IMPORTRANGE(""https://docs.google.com/spreadsheets/d/1SX6NBoVAgQJ6U1MVXOaj8PK2l7WJ3RER9xtqwdhxkhw/edit?usp=sharing"",""อ่างทอง!J329"")"),0)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IFERROR(__xludf.DUMMYFUNCTION("IMPORTRANGE(""https://docs.google.com/spreadsheets/d/1SX6NBoVAgQJ6U1MVXOaj8PK2l7WJ3RER9xtqwdhxkhw/edit?usp=sharing"",""อ่างทอง!I330"")"),10)</f>
        <v>10</v>
      </c>
      <c r="J435" s="420">
        <f ca="1">IFERROR(__xludf.DUMMYFUNCTION("IMPORTRANGE(""https://docs.google.com/spreadsheets/d/1SX6NBoVAgQJ6U1MVXOaj8PK2l7WJ3RER9xtqwdhxkhw/edit?usp=sharing"",""อ่างทอง!J330"")"),0)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IFERROR(__xludf.DUMMYFUNCTION("IMPORTRANGE(""https://docs.google.com/spreadsheets/d/1SX6NBoVAgQJ6U1MVXOaj8PK2l7WJ3RER9xtqwdhxkhw/edit?usp=sharing"",""อ่างทอง!L330"")"),71000)</f>
        <v>71000</v>
      </c>
      <c r="M435" s="422"/>
      <c r="N435" s="422">
        <f ca="1">IFERROR(__xludf.DUMMYFUNCTION("IMPORTRANGE(""https://docs.google.com/spreadsheets/d/1SX6NBoVAgQJ6U1MVXOaj8PK2l7WJ3RER9xtqwdhxkhw/edit?usp=sharing"",""อ่างทอง!M330"")"),0)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IFERROR(__xludf.DUMMYFUNCTION("IMPORTRANGE(""https://docs.google.com/spreadsheets/d/1SX6NBoVAgQJ6U1MVXOaj8PK2l7WJ3RER9xtqwdhxkhw/edit?usp=sharing"",""อ่างทอง!L331"")"),0)</f>
        <v>0</v>
      </c>
      <c r="M436" s="196"/>
      <c r="N436" s="198">
        <f ca="1">IFERROR(__xludf.DUMMYFUNCTION("IMPORTRANGE(""https://docs.google.com/spreadsheets/d/1SX6NBoVAgQJ6U1MVXOaj8PK2l7WJ3RER9xtqwdhxkhw/edit?usp=sharing"",""อ่างทอง!M331"")"),0)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IFERROR(__xludf.DUMMYFUNCTION("IMPORTRANGE(""https://docs.google.com/spreadsheets/d/1SX6NBoVAgQJ6U1MVXOaj8PK2l7WJ3RER9xtqwdhxkhw/edit?usp=sharing"",""อ่างทอง!L332"")"),71000)</f>
        <v>71000</v>
      </c>
      <c r="M437" s="196"/>
      <c r="N437" s="198">
        <f ca="1">IFERROR(__xludf.DUMMYFUNCTION("IMPORTRANGE(""https://docs.google.com/spreadsheets/d/1SX6NBoVAgQJ6U1MVXOaj8PK2l7WJ3RER9xtqwdhxkhw/edit?usp=sharing"",""อ่างทอง!M332"")"),0)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IFERROR(__xludf.DUMMYFUNCTION("IMPORTRANGE(""https://docs.google.com/spreadsheets/d/1SX6NBoVAgQJ6U1MVXOaj8PK2l7WJ3RER9xtqwdhxkhw/edit?usp=sharing"",""อ่างทอง!L333"")"),0)</f>
        <v>0</v>
      </c>
      <c r="M438" s="198"/>
      <c r="N438" s="198">
        <f ca="1">IFERROR(__xludf.DUMMYFUNCTION("IMPORTRANGE(""https://docs.google.com/spreadsheets/d/1SX6NBoVAgQJ6U1MVXOaj8PK2l7WJ3RER9xtqwdhxkhw/edit?usp=sharing"",""อ่างทอง!M333"")"),0)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IFERROR(__xludf.DUMMYFUNCTION("IMPORTRANGE(""https://docs.google.com/spreadsheets/d/1SX6NBoVAgQJ6U1MVXOaj8PK2l7WJ3RER9xtqwdhxkhw/edit?usp=sharing"",""อ่างทอง!L334"")"),71000)</f>
        <v>71000</v>
      </c>
      <c r="M439" s="198"/>
      <c r="N439" s="198">
        <f ca="1">IFERROR(__xludf.DUMMYFUNCTION("IMPORTRANGE(""https://docs.google.com/spreadsheets/d/1SX6NBoVAgQJ6U1MVXOaj8PK2l7WJ3RER9xtqwdhxkhw/edit?usp=sharing"",""อ่างทอง!M334"")"),0)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IFERROR(__xludf.DUMMYFUNCTION("IMPORTRANGE(""https://docs.google.com/spreadsheets/d/1SX6NBoVAgQJ6U1MVXOaj8PK2l7WJ3RER9xtqwdhxkhw/edit?usp=sharing"",""อ่างทอง!M335"")"),0)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IFERROR(__xludf.DUMMYFUNCTION("IMPORTRANGE(""https://docs.google.com/spreadsheets/d/1SX6NBoVAgQJ6U1MVXOaj8PK2l7WJ3RER9xtqwdhxkhw/edit?usp=sharing"",""อ่างทอง!M336"")"),0)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IFERROR(__xludf.DUMMYFUNCTION("IMPORTRANGE(""https://docs.google.com/spreadsheets/d/1SX6NBoVAgQJ6U1MVXOaj8PK2l7WJ3RER9xtqwdhxkhw/edit?usp=sharing"",""อ่างทอง!M337"")"),0)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IFERROR(__xludf.DUMMYFUNCTION("IMPORTRANGE(""https://docs.google.com/spreadsheets/d/1SX6NBoVAgQJ6U1MVXOaj8PK2l7WJ3RER9xtqwdhxkhw/edit?usp=sharing"",""อ่างทอง!M338"")"),0)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IFERROR(__xludf.DUMMYFUNCTION("IMPORTRANGE(""https://docs.google.com/spreadsheets/d/1SX6NBoVAgQJ6U1MVXOaj8PK2l7WJ3RER9xtqwdhxkhw/edit?usp=sharing"",""อ่างทอง!J340"")"),0)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IFERROR(__xludf.DUMMYFUNCTION("IMPORTRANGE(""https://docs.google.com/spreadsheets/d/1SX6NBoVAgQJ6U1MVXOaj8PK2l7WJ3RER9xtqwdhxkhw/edit?usp=sharing"",""อ่างทอง!J341"")"),1)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IFERROR(__xludf.DUMMYFUNCTION("IMPORTRANGE(""https://docs.google.com/spreadsheets/d/1SX6NBoVAgQJ6U1MVXOaj8PK2l7WJ3RER9xtqwdhxkhw/edit?usp=sharing"",""อ่างทอง!J342"")"),1)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IFERROR(__xludf.DUMMYFUNCTION("IMPORTRANGE(""https://docs.google.com/spreadsheets/d/1SX6NBoVAgQJ6U1MVXOaj8PK2l7WJ3RER9xtqwdhxkhw/edit?usp=sharing"",""อ่างทอง!J343"")"),1)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IFERROR(__xludf.DUMMYFUNCTION("IMPORTRANGE(""https://docs.google.com/spreadsheets/d/1SX6NBoVAgQJ6U1MVXOaj8PK2l7WJ3RER9xtqwdhxkhw/edit?usp=sharing"",""อ่างทอง!I344"")"),10)</f>
        <v>10</v>
      </c>
      <c r="J449" s="230">
        <f ca="1">IFERROR(__xludf.DUMMYFUNCTION("IMPORTRANGE(""https://docs.google.com/spreadsheets/d/1SX6NBoVAgQJ6U1MVXOaj8PK2l7WJ3RER9xtqwdhxkhw/edit?usp=sharing"",""อ่างทอง!J344"")"),0)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IFERROR(__xludf.DUMMYFUNCTION("IMPORTRANGE(""https://docs.google.com/spreadsheets/d/1SX6NBoVAgQJ6U1MVXOaj8PK2l7WJ3RER9xtqwdhxkhw/edit?usp=sharing"",""อ่างทอง!I345"")"),10)</f>
        <v>10</v>
      </c>
      <c r="J450" s="219">
        <f ca="1">IFERROR(__xludf.DUMMYFUNCTION("IMPORTRANGE(""https://docs.google.com/spreadsheets/d/1SX6NBoVAgQJ6U1MVXOaj8PK2l7WJ3RER9xtqwdhxkhw/edit?usp=sharing"",""อ่างทอง!J345"")"),0)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IFERROR(__xludf.DUMMYFUNCTION("IMPORTRANGE(""https://docs.google.com/spreadsheets/d/1SX6NBoVAgQJ6U1MVXOaj8PK2l7WJ3RER9xtqwdhxkhw/edit?usp=sharing"",""อ่างทอง!I346"")"),0)</f>
        <v>0</v>
      </c>
      <c r="J451" s="218">
        <f ca="1">IFERROR(__xludf.DUMMYFUNCTION("IMPORTRANGE(""https://docs.google.com/spreadsheets/d/1SX6NBoVAgQJ6U1MVXOaj8PK2l7WJ3RER9xtqwdhxkhw/edit?usp=sharing"",""อ่างทอง!J346"")"),0)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IFERROR(__xludf.DUMMYFUNCTION("IMPORTRANGE(""https://docs.google.com/spreadsheets/d/1SX6NBoVAgQJ6U1MVXOaj8PK2l7WJ3RER9xtqwdhxkhw/edit?usp=sharing"",""อ่างทอง!I347"")"),0)</f>
        <v>0</v>
      </c>
      <c r="J452" s="218">
        <f ca="1">IFERROR(__xludf.DUMMYFUNCTION("IMPORTRANGE(""https://docs.google.com/spreadsheets/d/1SX6NBoVAgQJ6U1MVXOaj8PK2l7WJ3RER9xtqwdhxkhw/edit?usp=sharing"",""อ่างทอง!J347"")"),0)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IFERROR(__xludf.DUMMYFUNCTION("IMPORTRANGE(""https://docs.google.com/spreadsheets/d/1SX6NBoVAgQJ6U1MVXOaj8PK2l7WJ3RER9xtqwdhxkhw/edit?usp=sharing"",""อ่างทอง!J348"")"),0)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IFERROR(__xludf.DUMMYFUNCTION("IMPORTRANGE(""https://docs.google.com/spreadsheets/d/1SX6NBoVAgQJ6U1MVXOaj8PK2l7WJ3RER9xtqwdhxkhw/edit?usp=sharing"",""อ่างทอง!J349"")"),0)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IFERROR(__xludf.DUMMYFUNCTION("IMPORTRANGE(""https://docs.google.com/spreadsheets/d/1SX6NBoVAgQJ6U1MVXOaj8PK2l7WJ3RER9xtqwdhxkhw/edit?usp=sharing"",""อ่างทอง!I350"")"),0)</f>
        <v>0</v>
      </c>
      <c r="J455" s="387">
        <f ca="1">IFERROR(__xludf.DUMMYFUNCTION("IMPORTRANGE(""https://docs.google.com/spreadsheets/d/1SX6NBoVAgQJ6U1MVXOaj8PK2l7WJ3RER9xtqwdhxkhw/edit?usp=sharing"",""อ่างทอง!J350"")"),0)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IFERROR(__xludf.DUMMYFUNCTION("IMPORTRANGE(""https://docs.google.com/spreadsheets/d/1SX6NBoVAgQJ6U1MVXOaj8PK2l7WJ3RER9xtqwdhxkhw/edit?usp=sharing"",""อ่างทอง!L350"")"),0)</f>
        <v>0</v>
      </c>
      <c r="M455" s="389"/>
      <c r="N455" s="389">
        <f ca="1">IFERROR(__xludf.DUMMYFUNCTION("IMPORTRANGE(""https://docs.google.com/spreadsheets/d/1SX6NBoVAgQJ6U1MVXOaj8PK2l7WJ3RER9xtqwdhxkhw/edit?usp=sharing"",""อ่างทอง!M350"")"),0)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IFERROR(__xludf.DUMMYFUNCTION("IMPORTRANGE(""https://docs.google.com/spreadsheets/d/1SX6NBoVAgQJ6U1MVXOaj8PK2l7WJ3RER9xtqwdhxkhw/edit?usp=sharing"",""อ่างทอง!L351"")"),0)</f>
        <v>0</v>
      </c>
      <c r="M456" s="196"/>
      <c r="N456" s="198">
        <f ca="1">IFERROR(__xludf.DUMMYFUNCTION("IMPORTRANGE(""https://docs.google.com/spreadsheets/d/1SX6NBoVAgQJ6U1MVXOaj8PK2l7WJ3RER9xtqwdhxkhw/edit?usp=sharing"",""อ่างทอง!M351"")"),0)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IFERROR(__xludf.DUMMYFUNCTION("IMPORTRANGE(""https://docs.google.com/spreadsheets/d/1SX6NBoVAgQJ6U1MVXOaj8PK2l7WJ3RER9xtqwdhxkhw/edit?usp=sharing"",""อ่างทอง!L352"")"),0)</f>
        <v>0</v>
      </c>
      <c r="M457" s="196"/>
      <c r="N457" s="198">
        <f ca="1">IFERROR(__xludf.DUMMYFUNCTION("IMPORTRANGE(""https://docs.google.com/spreadsheets/d/1SX6NBoVAgQJ6U1MVXOaj8PK2l7WJ3RER9xtqwdhxkhw/edit?usp=sharing"",""อ่างทอง!M352"")"),0)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IFERROR(__xludf.DUMMYFUNCTION("IMPORTRANGE(""https://docs.google.com/spreadsheets/d/1SX6NBoVAgQJ6U1MVXOaj8PK2l7WJ3RER9xtqwdhxkhw/edit?usp=sharing"",""อ่างทอง!L353"")"),0)</f>
        <v>0</v>
      </c>
      <c r="M458" s="198"/>
      <c r="N458" s="198">
        <f ca="1">IFERROR(__xludf.DUMMYFUNCTION("IMPORTRANGE(""https://docs.google.com/spreadsheets/d/1SX6NBoVAgQJ6U1MVXOaj8PK2l7WJ3RER9xtqwdhxkhw/edit?usp=sharing"",""อ่างทอง!M353"")"),0)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IFERROR(__xludf.DUMMYFUNCTION("IMPORTRANGE(""https://docs.google.com/spreadsheets/d/1SX6NBoVAgQJ6U1MVXOaj8PK2l7WJ3RER9xtqwdhxkhw/edit?usp=sharing"",""อ่างทอง!L354"")"),0)</f>
        <v>0</v>
      </c>
      <c r="M459" s="198"/>
      <c r="N459" s="198">
        <f ca="1">IFERROR(__xludf.DUMMYFUNCTION("IMPORTRANGE(""https://docs.google.com/spreadsheets/d/1SX6NBoVAgQJ6U1MVXOaj8PK2l7WJ3RER9xtqwdhxkhw/edit?usp=sharing"",""อ่างทอง!M354"")"),0)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IFERROR(__xludf.DUMMYFUNCTION("IMPORTRANGE(""https://docs.google.com/spreadsheets/d/1SX6NBoVAgQJ6U1MVXOaj8PK2l7WJ3RER9xtqwdhxkhw/edit?usp=sharing"",""อ่างทอง!M355"")"),0)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IFERROR(__xludf.DUMMYFUNCTION("IMPORTRANGE(""https://docs.google.com/spreadsheets/d/1SX6NBoVAgQJ6U1MVXOaj8PK2l7WJ3RER9xtqwdhxkhw/edit?usp=sharing"",""อ่างทอง!M356"")"),0)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IFERROR(__xludf.DUMMYFUNCTION("IMPORTRANGE(""https://docs.google.com/spreadsheets/d/1SX6NBoVAgQJ6U1MVXOaj8PK2l7WJ3RER9xtqwdhxkhw/edit?usp=sharing"",""อ่างทอง!M357"")"),0)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IFERROR(__xludf.DUMMYFUNCTION("IMPORTRANGE(""https://docs.google.com/spreadsheets/d/1SX6NBoVAgQJ6U1MVXOaj8PK2l7WJ3RER9xtqwdhxkhw/edit?usp=sharing"",""อ่างทอง!M358"")"),0)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IFERROR(__xludf.DUMMYFUNCTION("IMPORTRANGE(""https://docs.google.com/spreadsheets/d/1SX6NBoVAgQJ6U1MVXOaj8PK2l7WJ3RER9xtqwdhxkhw/edit?usp=sharing"",""อ่างทอง!I359"")"),0)</f>
        <v>0</v>
      </c>
      <c r="J464" s="291">
        <f ca="1">IFERROR(__xludf.DUMMYFUNCTION("IMPORTRANGE(""https://docs.google.com/spreadsheets/d/1SX6NBoVAgQJ6U1MVXOaj8PK2l7WJ3RER9xtqwdhxkhw/edit?usp=sharing"",""อ่างทอง!J359"")"),0)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IFERROR(__xludf.DUMMYFUNCTION("IMPORTRANGE(""https://docs.google.com/spreadsheets/d/1SX6NBoVAgQJ6U1MVXOaj8PK2l7WJ3RER9xtqwdhxkhw/edit?usp=sharing"",""อ่างทอง!I360"")"),0)</f>
        <v>0</v>
      </c>
      <c r="J465" s="428">
        <f ca="1">IFERROR(__xludf.DUMMYFUNCTION("IMPORTRANGE(""https://docs.google.com/spreadsheets/d/1SX6NBoVAgQJ6U1MVXOaj8PK2l7WJ3RER9xtqwdhxkhw/edit?usp=sharing"",""อ่างทอง!J360"")"),0)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IFERROR(__xludf.DUMMYFUNCTION("IMPORTRANGE(""https://docs.google.com/spreadsheets/d/1SX6NBoVAgQJ6U1MVXOaj8PK2l7WJ3RER9xtqwdhxkhw/edit?usp=sharing"",""อ่างทอง!I361"")"),0)</f>
        <v>0</v>
      </c>
      <c r="J466" s="428">
        <f ca="1">IFERROR(__xludf.DUMMYFUNCTION("IMPORTRANGE(""https://docs.google.com/spreadsheets/d/1SX6NBoVAgQJ6U1MVXOaj8PK2l7WJ3RER9xtqwdhxkhw/edit?usp=sharing"",""อ่างทอง!J361"")"),0)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IFERROR(__xludf.DUMMYFUNCTION("IMPORTRANGE(""https://docs.google.com/spreadsheets/d/1SX6NBoVAgQJ6U1MVXOaj8PK2l7WJ3RER9xtqwdhxkhw/edit?usp=sharing"",""อ่างทอง!I362"")"),0)</f>
        <v>0</v>
      </c>
      <c r="J467" s="219">
        <f ca="1">IFERROR(__xludf.DUMMYFUNCTION("IMPORTRANGE(""https://docs.google.com/spreadsheets/d/1SX6NBoVAgQJ6U1MVXOaj8PK2l7WJ3RER9xtqwdhxkhw/edit?usp=sharing"",""อ่างทอง!J362"")"),0)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IFERROR(__xludf.DUMMYFUNCTION("IMPORTRANGE(""https://docs.google.com/spreadsheets/d/1SX6NBoVAgQJ6U1MVXOaj8PK2l7WJ3RER9xtqwdhxkhw/edit?usp=sharing"",""อ่างทอง!I363"")"),0)</f>
        <v>0</v>
      </c>
      <c r="J468" s="219">
        <f ca="1">IFERROR(__xludf.DUMMYFUNCTION("IMPORTRANGE(""https://docs.google.com/spreadsheets/d/1SX6NBoVAgQJ6U1MVXOaj8PK2l7WJ3RER9xtqwdhxkhw/edit?usp=sharing"",""อ่างทอง!J363"")"),0)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IFERROR(__xludf.DUMMYFUNCTION("IMPORTRANGE(""https://docs.google.com/spreadsheets/d/1SX6NBoVAgQJ6U1MVXOaj8PK2l7WJ3RER9xtqwdhxkhw/edit?usp=sharing"",""อ่างทอง!I364"")"),0)</f>
        <v>0</v>
      </c>
      <c r="J469" s="219">
        <f ca="1">IFERROR(__xludf.DUMMYFUNCTION("IMPORTRANGE(""https://docs.google.com/spreadsheets/d/1SX6NBoVAgQJ6U1MVXOaj8PK2l7WJ3RER9xtqwdhxkhw/edit?usp=sharing"",""อ่างทอง!J364"")"),0)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IFERROR(__xludf.DUMMYFUNCTION("IMPORTRANGE(""https://docs.google.com/spreadsheets/d/1SX6NBoVAgQJ6U1MVXOaj8PK2l7WJ3RER9xtqwdhxkhw/edit?usp=sharing"",""อ่างทอง!I365"")"),0)</f>
        <v>0</v>
      </c>
      <c r="J470" s="219">
        <f ca="1">IFERROR(__xludf.DUMMYFUNCTION("IMPORTRANGE(""https://docs.google.com/spreadsheets/d/1SX6NBoVAgQJ6U1MVXOaj8PK2l7WJ3RER9xtqwdhxkhw/edit?usp=sharing"",""อ่างทอง!J365"")"),0)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IFERROR(__xludf.DUMMYFUNCTION("IMPORTRANGE(""https://docs.google.com/spreadsheets/d/1SX6NBoVAgQJ6U1MVXOaj8PK2l7WJ3RER9xtqwdhxkhw/edit?usp=sharing"",""อ่างทอง!I366"")"),0)</f>
        <v>0</v>
      </c>
      <c r="J471" s="219">
        <f ca="1">IFERROR(__xludf.DUMMYFUNCTION("IMPORTRANGE(""https://docs.google.com/spreadsheets/d/1SX6NBoVAgQJ6U1MVXOaj8PK2l7WJ3RER9xtqwdhxkhw/edit?usp=sharing"",""อ่างทอง!J366"")"),0)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IFERROR(__xludf.DUMMYFUNCTION("IMPORTRANGE(""https://docs.google.com/spreadsheets/d/1SX6NBoVAgQJ6U1MVXOaj8PK2l7WJ3RER9xtqwdhxkhw/edit?usp=sharing"",""อ่างทอง!I367"")"),0)</f>
        <v>0</v>
      </c>
      <c r="J472" s="219">
        <f ca="1">IFERROR(__xludf.DUMMYFUNCTION("IMPORTRANGE(""https://docs.google.com/spreadsheets/d/1SX6NBoVAgQJ6U1MVXOaj8PK2l7WJ3RER9xtqwdhxkhw/edit?usp=sharing"",""อ่างทอง!J367"")"),0)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IFERROR(__xludf.DUMMYFUNCTION("IMPORTRANGE(""https://docs.google.com/spreadsheets/d/1SX6NBoVAgQJ6U1MVXOaj8PK2l7WJ3RER9xtqwdhxkhw/edit?usp=sharing"",""อ่างทอง!I368"")"),0)</f>
        <v>0</v>
      </c>
      <c r="J473" s="428">
        <f ca="1">IFERROR(__xludf.DUMMYFUNCTION("IMPORTRANGE(""https://docs.google.com/spreadsheets/d/1SX6NBoVAgQJ6U1MVXOaj8PK2l7WJ3RER9xtqwdhxkhw/edit?usp=sharing"",""อ่างทอง!J368"")"),0)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IFERROR(__xludf.DUMMYFUNCTION("IMPORTRANGE(""https://docs.google.com/spreadsheets/d/1SX6NBoVAgQJ6U1MVXOaj8PK2l7WJ3RER9xtqwdhxkhw/edit?usp=sharing"",""อ่างทอง!I369"")"),0)</f>
        <v>0</v>
      </c>
      <c r="J474" s="428">
        <f ca="1">IFERROR(__xludf.DUMMYFUNCTION("IMPORTRANGE(""https://docs.google.com/spreadsheets/d/1SX6NBoVAgQJ6U1MVXOaj8PK2l7WJ3RER9xtqwdhxkhw/edit?usp=sharing"",""อ่างทอง!J369"")"),0)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IFERROR(__xludf.DUMMYFUNCTION("IMPORTRANGE(""https://docs.google.com/spreadsheets/d/1SX6NBoVAgQJ6U1MVXOaj8PK2l7WJ3RER9xtqwdhxkhw/edit?usp=sharing"",""อ่างทอง!I370"")"),0)</f>
        <v>0</v>
      </c>
      <c r="J475" s="219">
        <f ca="1">IFERROR(__xludf.DUMMYFUNCTION("IMPORTRANGE(""https://docs.google.com/spreadsheets/d/1SX6NBoVAgQJ6U1MVXOaj8PK2l7WJ3RER9xtqwdhxkhw/edit?usp=sharing"",""อ่างทอง!J370"")"),0)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IFERROR(__xludf.DUMMYFUNCTION("IMPORTRANGE(""https://docs.google.com/spreadsheets/d/1SX6NBoVAgQJ6U1MVXOaj8PK2l7WJ3RER9xtqwdhxkhw/edit?usp=sharing"",""อ่างทอง!I371"")"),0)</f>
        <v>0</v>
      </c>
      <c r="J476" s="219">
        <f ca="1">IFERROR(__xludf.DUMMYFUNCTION("IMPORTRANGE(""https://docs.google.com/spreadsheets/d/1SX6NBoVAgQJ6U1MVXOaj8PK2l7WJ3RER9xtqwdhxkhw/edit?usp=sharing"",""อ่างทอง!J371"")"),0)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IFERROR(__xludf.DUMMYFUNCTION("IMPORTRANGE(""https://docs.google.com/spreadsheets/d/1SX6NBoVAgQJ6U1MVXOaj8PK2l7WJ3RER9xtqwdhxkhw/edit?usp=sharing"",""อ่างทอง!I372"")"),0)</f>
        <v>0</v>
      </c>
      <c r="J477" s="219">
        <f ca="1">IFERROR(__xludf.DUMMYFUNCTION("IMPORTRANGE(""https://docs.google.com/spreadsheets/d/1SX6NBoVAgQJ6U1MVXOaj8PK2l7WJ3RER9xtqwdhxkhw/edit?usp=sharing"",""อ่างทอง!J372"")"),0)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IFERROR(__xludf.DUMMYFUNCTION("IMPORTRANGE(""https://docs.google.com/spreadsheets/d/1SX6NBoVAgQJ6U1MVXOaj8PK2l7WJ3RER9xtqwdhxkhw/edit?usp=sharing"",""อ่างทอง!I373"")"),0)</f>
        <v>0</v>
      </c>
      <c r="J478" s="219">
        <f ca="1">IFERROR(__xludf.DUMMYFUNCTION("IMPORTRANGE(""https://docs.google.com/spreadsheets/d/1SX6NBoVAgQJ6U1MVXOaj8PK2l7WJ3RER9xtqwdhxkhw/edit?usp=sharing"",""อ่างทอง!J373"")"),0)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IFERROR(__xludf.DUMMYFUNCTION("IMPORTRANGE(""https://docs.google.com/spreadsheets/d/1SX6NBoVAgQJ6U1MVXOaj8PK2l7WJ3RER9xtqwdhxkhw/edit?usp=sharing"",""อ่างทอง!I374"")"),0)</f>
        <v>0</v>
      </c>
      <c r="J479" s="219">
        <f ca="1">IFERROR(__xludf.DUMMYFUNCTION("IMPORTRANGE(""https://docs.google.com/spreadsheets/d/1SX6NBoVAgQJ6U1MVXOaj8PK2l7WJ3RER9xtqwdhxkhw/edit?usp=sharing"",""อ่างทอง!J374"")"),0)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IFERROR(__xludf.DUMMYFUNCTION("IMPORTRANGE(""https://docs.google.com/spreadsheets/d/1SX6NBoVAgQJ6U1MVXOaj8PK2l7WJ3RER9xtqwdhxkhw/edit?usp=sharing"",""อ่างทอง!I375"")"),0)</f>
        <v>0</v>
      </c>
      <c r="J480" s="219">
        <f ca="1">IFERROR(__xludf.DUMMYFUNCTION("IMPORTRANGE(""https://docs.google.com/spreadsheets/d/1SX6NBoVAgQJ6U1MVXOaj8PK2l7WJ3RER9xtqwdhxkhw/edit?usp=sharing"",""อ่างทอง!J375"")"),0)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IFERROR(__xludf.DUMMYFUNCTION("IMPORTRANGE(""https://docs.google.com/spreadsheets/d/1SX6NBoVAgQJ6U1MVXOaj8PK2l7WJ3RER9xtqwdhxkhw/edit?usp=sharing"",""อ่างทอง!I376"")"),0)</f>
        <v>0</v>
      </c>
      <c r="J481" s="428">
        <f ca="1">IFERROR(__xludf.DUMMYFUNCTION("IMPORTRANGE(""https://docs.google.com/spreadsheets/d/1SX6NBoVAgQJ6U1MVXOaj8PK2l7WJ3RER9xtqwdhxkhw/edit?usp=sharing"",""อ่างทอง!J376"")"),0)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IFERROR(__xludf.DUMMYFUNCTION("IMPORTRANGE(""https://docs.google.com/spreadsheets/d/1SX6NBoVAgQJ6U1MVXOaj8PK2l7WJ3RER9xtqwdhxkhw/edit?usp=sharing"",""อ่างทอง!I377"")"),0)</f>
        <v>0</v>
      </c>
      <c r="J482" s="428">
        <f ca="1">IFERROR(__xludf.DUMMYFUNCTION("IMPORTRANGE(""https://docs.google.com/spreadsheets/d/1SX6NBoVAgQJ6U1MVXOaj8PK2l7WJ3RER9xtqwdhxkhw/edit?usp=sharing"",""อ่างทอง!J377"")"),0)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IFERROR(__xludf.DUMMYFUNCTION("IMPORTRANGE(""https://docs.google.com/spreadsheets/d/1SX6NBoVAgQJ6U1MVXOaj8PK2l7WJ3RER9xtqwdhxkhw/edit?usp=sharing"",""อ่างทอง!I378"")"),0)</f>
        <v>0</v>
      </c>
      <c r="J483" s="219">
        <f ca="1">IFERROR(__xludf.DUMMYFUNCTION("IMPORTRANGE(""https://docs.google.com/spreadsheets/d/1SX6NBoVAgQJ6U1MVXOaj8PK2l7WJ3RER9xtqwdhxkhw/edit?usp=sharing"",""อ่างทอง!J378"")"),0)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IFERROR(__xludf.DUMMYFUNCTION("IMPORTRANGE(""https://docs.google.com/spreadsheets/d/1SX6NBoVAgQJ6U1MVXOaj8PK2l7WJ3RER9xtqwdhxkhw/edit?usp=sharing"",""อ่างทอง!I379"")"),0)</f>
        <v>0</v>
      </c>
      <c r="J484" s="219">
        <f ca="1">IFERROR(__xludf.DUMMYFUNCTION("IMPORTRANGE(""https://docs.google.com/spreadsheets/d/1SX6NBoVAgQJ6U1MVXOaj8PK2l7WJ3RER9xtqwdhxkhw/edit?usp=sharing"",""อ่างทอง!J379"")"),0)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IFERROR(__xludf.DUMMYFUNCTION("IMPORTRANGE(""https://docs.google.com/spreadsheets/d/1SX6NBoVAgQJ6U1MVXOaj8PK2l7WJ3RER9xtqwdhxkhw/edit?usp=sharing"",""อ่างทอง!I380"")"),0)</f>
        <v>0</v>
      </c>
      <c r="J485" s="219">
        <f ca="1">IFERROR(__xludf.DUMMYFUNCTION("IMPORTRANGE(""https://docs.google.com/spreadsheets/d/1SX6NBoVAgQJ6U1MVXOaj8PK2l7WJ3RER9xtqwdhxkhw/edit?usp=sharing"",""อ่างทอง!J380"")"),0)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IFERROR(__xludf.DUMMYFUNCTION("IMPORTRANGE(""https://docs.google.com/spreadsheets/d/1SX6NBoVAgQJ6U1MVXOaj8PK2l7WJ3RER9xtqwdhxkhw/edit?usp=sharing"",""อ่างทอง!I381"")"),0)</f>
        <v>0</v>
      </c>
      <c r="J486" s="219">
        <f ca="1">IFERROR(__xludf.DUMMYFUNCTION("IMPORTRANGE(""https://docs.google.com/spreadsheets/d/1SX6NBoVAgQJ6U1MVXOaj8PK2l7WJ3RER9xtqwdhxkhw/edit?usp=sharing"",""อ่างทอง!J381"")"),0)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IFERROR(__xludf.DUMMYFUNCTION("IMPORTRANGE(""https://docs.google.com/spreadsheets/d/1SX6NBoVAgQJ6U1MVXOaj8PK2l7WJ3RER9xtqwdhxkhw/edit?usp=sharing"",""อ่างทอง!I382"")"),0)</f>
        <v>0</v>
      </c>
      <c r="J487" s="428">
        <f ca="1">IFERROR(__xludf.DUMMYFUNCTION("IMPORTRANGE(""https://docs.google.com/spreadsheets/d/1SX6NBoVAgQJ6U1MVXOaj8PK2l7WJ3RER9xtqwdhxkhw/edit?usp=sharing"",""อ่างทอง!J382"")"),0)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IFERROR(__xludf.DUMMYFUNCTION("IMPORTRANGE(""https://docs.google.com/spreadsheets/d/1SX6NBoVAgQJ6U1MVXOaj8PK2l7WJ3RER9xtqwdhxkhw/edit?usp=sharing"",""อ่างทอง!I383"")"),0)</f>
        <v>0</v>
      </c>
      <c r="J488" s="428">
        <f ca="1">IFERROR(__xludf.DUMMYFUNCTION("IMPORTRANGE(""https://docs.google.com/spreadsheets/d/1SX6NBoVAgQJ6U1MVXOaj8PK2l7WJ3RER9xtqwdhxkhw/edit?usp=sharing"",""อ่างทอง!J383"")"),0)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IFERROR(__xludf.DUMMYFUNCTION("IMPORTRANGE(""https://docs.google.com/spreadsheets/d/1SX6NBoVAgQJ6U1MVXOaj8PK2l7WJ3RER9xtqwdhxkhw/edit?usp=sharing"",""อ่างทอง!I384"")"),0)</f>
        <v>0</v>
      </c>
      <c r="J489" s="219">
        <f ca="1">IFERROR(__xludf.DUMMYFUNCTION("IMPORTRANGE(""https://docs.google.com/spreadsheets/d/1SX6NBoVAgQJ6U1MVXOaj8PK2l7WJ3RER9xtqwdhxkhw/edit?usp=sharing"",""อ่างทอง!J384"")"),0)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IFERROR(__xludf.DUMMYFUNCTION("IMPORTRANGE(""https://docs.google.com/spreadsheets/d/1SX6NBoVAgQJ6U1MVXOaj8PK2l7WJ3RER9xtqwdhxkhw/edit?usp=sharing"",""อ่างทอง!I385"")"),0)</f>
        <v>0</v>
      </c>
      <c r="J490" s="219">
        <f ca="1">IFERROR(__xludf.DUMMYFUNCTION("IMPORTRANGE(""https://docs.google.com/spreadsheets/d/1SX6NBoVAgQJ6U1MVXOaj8PK2l7WJ3RER9xtqwdhxkhw/edit?usp=sharing"",""อ่างทอง!J385"")"),0)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IFERROR(__xludf.DUMMYFUNCTION("IMPORTRANGE(""https://docs.google.com/spreadsheets/d/1SX6NBoVAgQJ6U1MVXOaj8PK2l7WJ3RER9xtqwdhxkhw/edit?usp=sharing"",""อ่างทอง!I386"")"),0)</f>
        <v>0</v>
      </c>
      <c r="J491" s="219">
        <f ca="1">IFERROR(__xludf.DUMMYFUNCTION("IMPORTRANGE(""https://docs.google.com/spreadsheets/d/1SX6NBoVAgQJ6U1MVXOaj8PK2l7WJ3RER9xtqwdhxkhw/edit?usp=sharing"",""อ่างทอง!J386"")"),0)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IFERROR(__xludf.DUMMYFUNCTION("IMPORTRANGE(""https://docs.google.com/spreadsheets/d/1SX6NBoVAgQJ6U1MVXOaj8PK2l7WJ3RER9xtqwdhxkhw/edit?usp=sharing"",""อ่างทอง!I387"")"),0)</f>
        <v>0</v>
      </c>
      <c r="J492" s="219">
        <f ca="1">IFERROR(__xludf.DUMMYFUNCTION("IMPORTRANGE(""https://docs.google.com/spreadsheets/d/1SX6NBoVAgQJ6U1MVXOaj8PK2l7WJ3RER9xtqwdhxkhw/edit?usp=sharing"",""อ่างทอง!J387"")"),0)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IFERROR(__xludf.DUMMYFUNCTION("IMPORTRANGE(""https://docs.google.com/spreadsheets/d/1SX6NBoVAgQJ6U1MVXOaj8PK2l7WJ3RER9xtqwdhxkhw/edit?usp=sharing"",""อ่างทอง!I388"")"),0)</f>
        <v>0</v>
      </c>
      <c r="J493" s="219">
        <f ca="1">IFERROR(__xludf.DUMMYFUNCTION("IMPORTRANGE(""https://docs.google.com/spreadsheets/d/1SX6NBoVAgQJ6U1MVXOaj8PK2l7WJ3RER9xtqwdhxkhw/edit?usp=sharing"",""อ่างทอง!J388"")"),0)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IFERROR(__xludf.DUMMYFUNCTION("IMPORTRANGE(""https://docs.google.com/spreadsheets/d/1SX6NBoVAgQJ6U1MVXOaj8PK2l7WJ3RER9xtqwdhxkhw/edit?usp=sharing"",""อ่างทอง!I389"")"),0)</f>
        <v>0</v>
      </c>
      <c r="J494" s="444">
        <f ca="1">IFERROR(__xludf.DUMMYFUNCTION("IMPORTRANGE(""https://docs.google.com/spreadsheets/d/1SX6NBoVAgQJ6U1MVXOaj8PK2l7WJ3RER9xtqwdhxkhw/edit?usp=sharing"",""อ่างทอง!J389"")"),0)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IFERROR(__xludf.DUMMYFUNCTION("IMPORTRANGE(""https://docs.google.com/spreadsheets/d/1SX6NBoVAgQJ6U1MVXOaj8PK2l7WJ3RER9xtqwdhxkhw/edit?usp=sharing"",""อ่างทอง!I390"")"),0)</f>
        <v>0</v>
      </c>
      <c r="J495" s="444">
        <f ca="1">IFERROR(__xludf.DUMMYFUNCTION("IMPORTRANGE(""https://docs.google.com/spreadsheets/d/1SX6NBoVAgQJ6U1MVXOaj8PK2l7WJ3RER9xtqwdhxkhw/edit?usp=sharing"",""อ่างทอง!J390"")"),0)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IFERROR(__xludf.DUMMYFUNCTION("IMPORTRANGE(""https://docs.google.com/spreadsheets/d/1SX6NBoVAgQJ6U1MVXOaj8PK2l7WJ3RER9xtqwdhxkhw/edit?usp=sharing"",""อ่างทอง!I391"")"),0)</f>
        <v>0</v>
      </c>
      <c r="J496" s="444">
        <f ca="1">IFERROR(__xludf.DUMMYFUNCTION("IMPORTRANGE(""https://docs.google.com/spreadsheets/d/1SX6NBoVAgQJ6U1MVXOaj8PK2l7WJ3RER9xtqwdhxkhw/edit?usp=sharing"",""อ่างทอง!J391"")"),0)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IFERROR(__xludf.DUMMYFUNCTION("IMPORTRANGE(""https://docs.google.com/spreadsheets/d/1SX6NBoVAgQJ6U1MVXOaj8PK2l7WJ3RER9xtqwdhxkhw/edit?usp=sharing"",""อ่างทอง!I392"")"),0)</f>
        <v>0</v>
      </c>
      <c r="J497" s="451">
        <f ca="1">IFERROR(__xludf.DUMMYFUNCTION("IMPORTRANGE(""https://docs.google.com/spreadsheets/d/1SX6NBoVAgQJ6U1MVXOaj8PK2l7WJ3RER9xtqwdhxkhw/edit?usp=sharing"",""อ่างทอง!J392"")"),0)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IFERROR(__xludf.DUMMYFUNCTION("IMPORTRANGE(""https://docs.google.com/spreadsheets/d/1SX6NBoVAgQJ6U1MVXOaj8PK2l7WJ3RER9xtqwdhxkhw/edit?usp=sharing"",""อ่างทอง!I393"")"),0)</f>
        <v>0</v>
      </c>
      <c r="J498" s="428">
        <f ca="1">IFERROR(__xludf.DUMMYFUNCTION("IMPORTRANGE(""https://docs.google.com/spreadsheets/d/1SX6NBoVAgQJ6U1MVXOaj8PK2l7WJ3RER9xtqwdhxkhw/edit?usp=sharing"",""อ่างทอง!J393"")"),0)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IFERROR(__xludf.DUMMYFUNCTION("IMPORTRANGE(""https://docs.google.com/spreadsheets/d/1SX6NBoVAgQJ6U1MVXOaj8PK2l7WJ3RER9xtqwdhxkhw/edit?usp=sharing"",""อ่างทอง!I394"")"),0)</f>
        <v>0</v>
      </c>
      <c r="J499" s="428">
        <f ca="1">IFERROR(__xludf.DUMMYFUNCTION("IMPORTRANGE(""https://docs.google.com/spreadsheets/d/1SX6NBoVAgQJ6U1MVXOaj8PK2l7WJ3RER9xtqwdhxkhw/edit?usp=sharing"",""อ่างทอง!J394"")"),0)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IFERROR(__xludf.DUMMYFUNCTION("IMPORTRANGE(""https://docs.google.com/spreadsheets/d/1SX6NBoVAgQJ6U1MVXOaj8PK2l7WJ3RER9xtqwdhxkhw/edit?usp=sharing"",""อ่างทอง!I395"")"),0)</f>
        <v>0</v>
      </c>
      <c r="J500" s="194">
        <f ca="1">IFERROR(__xludf.DUMMYFUNCTION("IMPORTRANGE(""https://docs.google.com/spreadsheets/d/1SX6NBoVAgQJ6U1MVXOaj8PK2l7WJ3RER9xtqwdhxkhw/edit?usp=sharing"",""อ่างทอง!J395"")"),0)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IFERROR(__xludf.DUMMYFUNCTION("IMPORTRANGE(""https://docs.google.com/spreadsheets/d/1SX6NBoVAgQJ6U1MVXOaj8PK2l7WJ3RER9xtqwdhxkhw/edit?usp=sharing"",""อ่างทอง!I396"")"),0)</f>
        <v>0</v>
      </c>
      <c r="J501" s="194">
        <f ca="1">IFERROR(__xludf.DUMMYFUNCTION("IMPORTRANGE(""https://docs.google.com/spreadsheets/d/1SX6NBoVAgQJ6U1MVXOaj8PK2l7WJ3RER9xtqwdhxkhw/edit?usp=sharing"",""อ่างทอง!J396"")"),0)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IFERROR(__xludf.DUMMYFUNCTION("IMPORTRANGE(""https://docs.google.com/spreadsheets/d/1SX6NBoVAgQJ6U1MVXOaj8PK2l7WJ3RER9xtqwdhxkhw/edit?usp=sharing"",""อ่างทอง!I397"")"),0)</f>
        <v>0</v>
      </c>
      <c r="J502" s="219">
        <f ca="1">IFERROR(__xludf.DUMMYFUNCTION("IMPORTRANGE(""https://docs.google.com/spreadsheets/d/1SX6NBoVAgQJ6U1MVXOaj8PK2l7WJ3RER9xtqwdhxkhw/edit?usp=sharing"",""อ่างทอง!J397"")"),0)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IFERROR(__xludf.DUMMYFUNCTION("IMPORTRANGE(""https://docs.google.com/spreadsheets/d/1SX6NBoVAgQJ6U1MVXOaj8PK2l7WJ3RER9xtqwdhxkhw/edit?usp=sharing"",""อ่างทอง!I398"")"),0)</f>
        <v>0</v>
      </c>
      <c r="J503" s="219">
        <f ca="1">IFERROR(__xludf.DUMMYFUNCTION("IMPORTRANGE(""https://docs.google.com/spreadsheets/d/1SX6NBoVAgQJ6U1MVXOaj8PK2l7WJ3RER9xtqwdhxkhw/edit?usp=sharing"",""อ่างทอง!J398"")"),0)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IFERROR(__xludf.DUMMYFUNCTION("IMPORTRANGE(""https://docs.google.com/spreadsheets/d/1SX6NBoVAgQJ6U1MVXOaj8PK2l7WJ3RER9xtqwdhxkhw/edit?usp=sharing"",""อ่างทอง!I399"")"),0)</f>
        <v>0</v>
      </c>
      <c r="J504" s="219">
        <f ca="1">IFERROR(__xludf.DUMMYFUNCTION("IMPORTRANGE(""https://docs.google.com/spreadsheets/d/1SX6NBoVAgQJ6U1MVXOaj8PK2l7WJ3RER9xtqwdhxkhw/edit?usp=sharing"",""อ่างทอง!J399"")"),0)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IFERROR(__xludf.DUMMYFUNCTION("IMPORTRANGE(""https://docs.google.com/spreadsheets/d/1SX6NBoVAgQJ6U1MVXOaj8PK2l7WJ3RER9xtqwdhxkhw/edit?usp=sharing"",""อ่างทอง!I400"")"),0)</f>
        <v>0</v>
      </c>
      <c r="J505" s="219">
        <f ca="1">IFERROR(__xludf.DUMMYFUNCTION("IMPORTRANGE(""https://docs.google.com/spreadsheets/d/1SX6NBoVAgQJ6U1MVXOaj8PK2l7WJ3RER9xtqwdhxkhw/edit?usp=sharing"",""อ่างทอง!J400"")"),0)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IFERROR(__xludf.DUMMYFUNCTION("IMPORTRANGE(""https://docs.google.com/spreadsheets/d/1SX6NBoVAgQJ6U1MVXOaj8PK2l7WJ3RER9xtqwdhxkhw/edit?usp=sharing"",""อ่างทอง!I401"")"),0)</f>
        <v>0</v>
      </c>
      <c r="J506" s="219">
        <f ca="1">IFERROR(__xludf.DUMMYFUNCTION("IMPORTRANGE(""https://docs.google.com/spreadsheets/d/1SX6NBoVAgQJ6U1MVXOaj8PK2l7WJ3RER9xtqwdhxkhw/edit?usp=sharing"",""อ่างทอง!J401"")"),0)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IFERROR(__xludf.DUMMYFUNCTION("IMPORTRANGE(""https://docs.google.com/spreadsheets/d/1SX6NBoVAgQJ6U1MVXOaj8PK2l7WJ3RER9xtqwdhxkhw/edit?usp=sharing"",""อ่างทอง!I402"")"),0)</f>
        <v>0</v>
      </c>
      <c r="J507" s="219">
        <f ca="1">IFERROR(__xludf.DUMMYFUNCTION("IMPORTRANGE(""https://docs.google.com/spreadsheets/d/1SX6NBoVAgQJ6U1MVXOaj8PK2l7WJ3RER9xtqwdhxkhw/edit?usp=sharing"",""อ่างทอง!J402"")"),0)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IFERROR(__xludf.DUMMYFUNCTION("IMPORTRANGE(""https://docs.google.com/spreadsheets/d/1SX6NBoVAgQJ6U1MVXOaj8PK2l7WJ3RER9xtqwdhxkhw/edit?usp=sharing"",""อ่างทอง!I403"")"),0)</f>
        <v>0</v>
      </c>
      <c r="J508" s="194">
        <f ca="1">IFERROR(__xludf.DUMMYFUNCTION("IMPORTRANGE(""https://docs.google.com/spreadsheets/d/1SX6NBoVAgQJ6U1MVXOaj8PK2l7WJ3RER9xtqwdhxkhw/edit?usp=sharing"",""อ่างทอง!J403"")"),0)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IFERROR(__xludf.DUMMYFUNCTION("IMPORTRANGE(""https://docs.google.com/spreadsheets/d/1SX6NBoVAgQJ6U1MVXOaj8PK2l7WJ3RER9xtqwdhxkhw/edit?usp=sharing"",""อ่างทอง!I404"")"),0)</f>
        <v>0</v>
      </c>
      <c r="J509" s="194">
        <f ca="1">IFERROR(__xludf.DUMMYFUNCTION("IMPORTRANGE(""https://docs.google.com/spreadsheets/d/1SX6NBoVAgQJ6U1MVXOaj8PK2l7WJ3RER9xtqwdhxkhw/edit?usp=sharing"",""อ่างทอง!J404"")"),0)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IFERROR(__xludf.DUMMYFUNCTION("IMPORTRANGE(""https://docs.google.com/spreadsheets/d/1SX6NBoVAgQJ6U1MVXOaj8PK2l7WJ3RER9xtqwdhxkhw/edit?usp=sharing"",""อ่างทอง!I405"")"),0)</f>
        <v>0</v>
      </c>
      <c r="J510" s="219">
        <f ca="1">IFERROR(__xludf.DUMMYFUNCTION("IMPORTRANGE(""https://docs.google.com/spreadsheets/d/1SX6NBoVAgQJ6U1MVXOaj8PK2l7WJ3RER9xtqwdhxkhw/edit?usp=sharing"",""อ่างทอง!J405"")"),0)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IFERROR(__xludf.DUMMYFUNCTION("IMPORTRANGE(""https://docs.google.com/spreadsheets/d/1SX6NBoVAgQJ6U1MVXOaj8PK2l7WJ3RER9xtqwdhxkhw/edit?usp=sharing"",""อ่างทอง!I406"")"),0)</f>
        <v>0</v>
      </c>
      <c r="J511" s="219">
        <f ca="1">IFERROR(__xludf.DUMMYFUNCTION("IMPORTRANGE(""https://docs.google.com/spreadsheets/d/1SX6NBoVAgQJ6U1MVXOaj8PK2l7WJ3RER9xtqwdhxkhw/edit?usp=sharing"",""อ่างทอง!J406"")"),0)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IFERROR(__xludf.DUMMYFUNCTION("IMPORTRANGE(""https://docs.google.com/spreadsheets/d/1SX6NBoVAgQJ6U1MVXOaj8PK2l7WJ3RER9xtqwdhxkhw/edit?usp=sharing"",""อ่างทอง!I407"")"),0)</f>
        <v>0</v>
      </c>
      <c r="J512" s="219">
        <f ca="1">IFERROR(__xludf.DUMMYFUNCTION("IMPORTRANGE(""https://docs.google.com/spreadsheets/d/1SX6NBoVAgQJ6U1MVXOaj8PK2l7WJ3RER9xtqwdhxkhw/edit?usp=sharing"",""อ่างทอง!J407"")"),0)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IFERROR(__xludf.DUMMYFUNCTION("IMPORTRANGE(""https://docs.google.com/spreadsheets/d/1SX6NBoVAgQJ6U1MVXOaj8PK2l7WJ3RER9xtqwdhxkhw/edit?usp=sharing"",""อ่างทอง!I408"")"),0)</f>
        <v>0</v>
      </c>
      <c r="J513" s="219">
        <f ca="1">IFERROR(__xludf.DUMMYFUNCTION("IMPORTRANGE(""https://docs.google.com/spreadsheets/d/1SX6NBoVAgQJ6U1MVXOaj8PK2l7WJ3RER9xtqwdhxkhw/edit?usp=sharing"",""อ่างทอง!J408"")"),0)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IFERROR(__xludf.DUMMYFUNCTION("IMPORTRANGE(""https://docs.google.com/spreadsheets/d/1SX6NBoVAgQJ6U1MVXOaj8PK2l7WJ3RER9xtqwdhxkhw/edit?usp=sharing"",""อ่างทอง!I409"")"),0)</f>
        <v>0</v>
      </c>
      <c r="J514" s="219">
        <f ca="1">IFERROR(__xludf.DUMMYFUNCTION("IMPORTRANGE(""https://docs.google.com/spreadsheets/d/1SX6NBoVAgQJ6U1MVXOaj8PK2l7WJ3RER9xtqwdhxkhw/edit?usp=sharing"",""อ่างทอง!J409"")"),0)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IFERROR(__xludf.DUMMYFUNCTION("IMPORTRANGE(""https://docs.google.com/spreadsheets/d/1SX6NBoVAgQJ6U1MVXOaj8PK2l7WJ3RER9xtqwdhxkhw/edit?usp=sharing"",""อ่างทอง!I410"")"),0)</f>
        <v>0</v>
      </c>
      <c r="J515" s="219">
        <f ca="1">IFERROR(__xludf.DUMMYFUNCTION("IMPORTRANGE(""https://docs.google.com/spreadsheets/d/1SX6NBoVAgQJ6U1MVXOaj8PK2l7WJ3RER9xtqwdhxkhw/edit?usp=sharing"",""อ่างทอง!J410"")"),0)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IFERROR(__xludf.DUMMYFUNCTION("IMPORTRANGE(""https://docs.google.com/spreadsheets/d/1SX6NBoVAgQJ6U1MVXOaj8PK2l7WJ3RER9xtqwdhxkhw/edit?usp=sharing"",""อ่างทอง!I411"")"),0)</f>
        <v>0</v>
      </c>
      <c r="J516" s="291">
        <f ca="1">IFERROR(__xludf.DUMMYFUNCTION("IMPORTRANGE(""https://docs.google.com/spreadsheets/d/1SX6NBoVAgQJ6U1MVXOaj8PK2l7WJ3RER9xtqwdhxkhw/edit?usp=sharing"",""อ่างทอง!J411"")"),0)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IFERROR(__xludf.DUMMYFUNCTION("IMPORTRANGE(""https://docs.google.com/spreadsheets/d/1SX6NBoVAgQJ6U1MVXOaj8PK2l7WJ3RER9xtqwdhxkhw/edit?usp=sharing"",""อ่างทอง!I412"")"),0)</f>
        <v>0</v>
      </c>
      <c r="J517" s="304">
        <f ca="1">IFERROR(__xludf.DUMMYFUNCTION("IMPORTRANGE(""https://docs.google.com/spreadsheets/d/1SX6NBoVAgQJ6U1MVXOaj8PK2l7WJ3RER9xtqwdhxkhw/edit?usp=sharing"",""อ่างทอง!J412"")"),0)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IFERROR(__xludf.DUMMYFUNCTION("IMPORTRANGE(""https://docs.google.com/spreadsheets/d/1SX6NBoVAgQJ6U1MVXOaj8PK2l7WJ3RER9xtqwdhxkhw/edit?usp=sharing"",""อ่างทอง!I413"")"),0)</f>
        <v>0</v>
      </c>
      <c r="J518" s="304">
        <f ca="1">IFERROR(__xludf.DUMMYFUNCTION("IMPORTRANGE(""https://docs.google.com/spreadsheets/d/1SX6NBoVAgQJ6U1MVXOaj8PK2l7WJ3RER9xtqwdhxkhw/edit?usp=sharing"",""อ่างทอง!J413"")"),0)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IFERROR(__xludf.DUMMYFUNCTION("IMPORTRANGE(""https://docs.google.com/spreadsheets/d/1SX6NBoVAgQJ6U1MVXOaj8PK2l7WJ3RER9xtqwdhxkhw/edit?usp=sharing"",""อ่างทอง!I414"")"),0)</f>
        <v>0</v>
      </c>
      <c r="J519" s="218">
        <f ca="1">IFERROR(__xludf.DUMMYFUNCTION("IMPORTRANGE(""https://docs.google.com/spreadsheets/d/1SX6NBoVAgQJ6U1MVXOaj8PK2l7WJ3RER9xtqwdhxkhw/edit?usp=sharing"",""อ่างทอง!J414"")"),0)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IFERROR(__xludf.DUMMYFUNCTION("IMPORTRANGE(""https://docs.google.com/spreadsheets/d/1SX6NBoVAgQJ6U1MVXOaj8PK2l7WJ3RER9xtqwdhxkhw/edit?usp=sharing"",""อ่างทอง!I415"")"),0)</f>
        <v>0</v>
      </c>
      <c r="J520" s="218">
        <f ca="1">IFERROR(__xludf.DUMMYFUNCTION("IMPORTRANGE(""https://docs.google.com/spreadsheets/d/1SX6NBoVAgQJ6U1MVXOaj8PK2l7WJ3RER9xtqwdhxkhw/edit?usp=sharing"",""อ่างทอง!J415"")"),0)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IFERROR(__xludf.DUMMYFUNCTION("IMPORTRANGE(""https://docs.google.com/spreadsheets/d/1SX6NBoVAgQJ6U1MVXOaj8PK2l7WJ3RER9xtqwdhxkhw/edit?usp=sharing"",""อ่างทอง!I416"")"),0)</f>
        <v>0</v>
      </c>
      <c r="J521" s="218">
        <f ca="1">IFERROR(__xludf.DUMMYFUNCTION("IMPORTRANGE(""https://docs.google.com/spreadsheets/d/1SX6NBoVAgQJ6U1MVXOaj8PK2l7WJ3RER9xtqwdhxkhw/edit?usp=sharing"",""อ่างทอง!J416"")"),0)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IFERROR(__xludf.DUMMYFUNCTION("IMPORTRANGE(""https://docs.google.com/spreadsheets/d/1SX6NBoVAgQJ6U1MVXOaj8PK2l7WJ3RER9xtqwdhxkhw/edit?usp=sharing"",""อ่างทอง!I417"")"),0)</f>
        <v>0</v>
      </c>
      <c r="J522" s="218">
        <f ca="1">IFERROR(__xludf.DUMMYFUNCTION("IMPORTRANGE(""https://docs.google.com/spreadsheets/d/1SX6NBoVAgQJ6U1MVXOaj8PK2l7WJ3RER9xtqwdhxkhw/edit?usp=sharing"",""อ่างทอง!J417"")"),0)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IFERROR(__xludf.DUMMYFUNCTION("IMPORTRANGE(""https://docs.google.com/spreadsheets/d/1SX6NBoVAgQJ6U1MVXOaj8PK2l7WJ3RER9xtqwdhxkhw/edit?usp=sharing"",""อ่างทอง!I418"")"),0)</f>
        <v>0</v>
      </c>
      <c r="J523" s="218">
        <f ca="1">IFERROR(__xludf.DUMMYFUNCTION("IMPORTRANGE(""https://docs.google.com/spreadsheets/d/1SX6NBoVAgQJ6U1MVXOaj8PK2l7WJ3RER9xtqwdhxkhw/edit?usp=sharing"",""อ่างทอง!J418"")"),0)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IFERROR(__xludf.DUMMYFUNCTION("IMPORTRANGE(""https://docs.google.com/spreadsheets/d/1SX6NBoVAgQJ6U1MVXOaj8PK2l7WJ3RER9xtqwdhxkhw/edit?usp=sharing"",""อ่างทอง!I419"")"),0)</f>
        <v>0</v>
      </c>
      <c r="J524" s="218">
        <f ca="1">IFERROR(__xludf.DUMMYFUNCTION("IMPORTRANGE(""https://docs.google.com/spreadsheets/d/1SX6NBoVAgQJ6U1MVXOaj8PK2l7WJ3RER9xtqwdhxkhw/edit?usp=sharing"",""อ่างทอง!J419"")"),0)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IFERROR(__xludf.DUMMYFUNCTION("IMPORTRANGE(""https://docs.google.com/spreadsheets/d/1SX6NBoVAgQJ6U1MVXOaj8PK2l7WJ3RER9xtqwdhxkhw/edit?usp=sharing"",""อ่างทอง!I420"")"),0)</f>
        <v>0</v>
      </c>
      <c r="J525" s="304">
        <f ca="1">IFERROR(__xludf.DUMMYFUNCTION("IMPORTRANGE(""https://docs.google.com/spreadsheets/d/1SX6NBoVAgQJ6U1MVXOaj8PK2l7WJ3RER9xtqwdhxkhw/edit?usp=sharing"",""อ่างทอง!J420"")"),0)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IFERROR(__xludf.DUMMYFUNCTION("IMPORTRANGE(""https://docs.google.com/spreadsheets/d/1SX6NBoVAgQJ6U1MVXOaj8PK2l7WJ3RER9xtqwdhxkhw/edit?usp=sharing"",""อ่างทอง!I421"")"),0)</f>
        <v>0</v>
      </c>
      <c r="J526" s="304">
        <f ca="1">IFERROR(__xludf.DUMMYFUNCTION("IMPORTRANGE(""https://docs.google.com/spreadsheets/d/1SX6NBoVAgQJ6U1MVXOaj8PK2l7WJ3RER9xtqwdhxkhw/edit?usp=sharing"",""อ่างทอง!J421"")"),0)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IFERROR(__xludf.DUMMYFUNCTION("IMPORTRANGE(""https://docs.google.com/spreadsheets/d/1SX6NBoVAgQJ6U1MVXOaj8PK2l7WJ3RER9xtqwdhxkhw/edit?usp=sharing"",""อ่างทอง!I422"")"),0)</f>
        <v>0</v>
      </c>
      <c r="J527" s="219">
        <f ca="1">IFERROR(__xludf.DUMMYFUNCTION("IMPORTRANGE(""https://docs.google.com/spreadsheets/d/1SX6NBoVAgQJ6U1MVXOaj8PK2l7WJ3RER9xtqwdhxkhw/edit?usp=sharing"",""อ่างทอง!J422"")"),0)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IFERROR(__xludf.DUMMYFUNCTION("IMPORTRANGE(""https://docs.google.com/spreadsheets/d/1SX6NBoVAgQJ6U1MVXOaj8PK2l7WJ3RER9xtqwdhxkhw/edit?usp=sharing"",""อ่างทอง!I423"")"),0)</f>
        <v>0</v>
      </c>
      <c r="J528" s="219">
        <f ca="1">IFERROR(__xludf.DUMMYFUNCTION("IMPORTRANGE(""https://docs.google.com/spreadsheets/d/1SX6NBoVAgQJ6U1MVXOaj8PK2l7WJ3RER9xtqwdhxkhw/edit?usp=sharing"",""อ่างทอง!J423"")"),0)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IFERROR(__xludf.DUMMYFUNCTION("IMPORTRANGE(""https://docs.google.com/spreadsheets/d/1SX6NBoVAgQJ6U1MVXOaj8PK2l7WJ3RER9xtqwdhxkhw/edit?usp=sharing"",""อ่างทอง!I424"")"),0)</f>
        <v>0</v>
      </c>
      <c r="J529" s="219">
        <f ca="1">IFERROR(__xludf.DUMMYFUNCTION("IMPORTRANGE(""https://docs.google.com/spreadsheets/d/1SX6NBoVAgQJ6U1MVXOaj8PK2l7WJ3RER9xtqwdhxkhw/edit?usp=sharing"",""อ่างทอง!J424"")"),0)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IFERROR(__xludf.DUMMYFUNCTION("IMPORTRANGE(""https://docs.google.com/spreadsheets/d/1SX6NBoVAgQJ6U1MVXOaj8PK2l7WJ3RER9xtqwdhxkhw/edit?usp=sharing"",""อ่างทอง!I425"")"),0)</f>
        <v>0</v>
      </c>
      <c r="J530" s="219">
        <f ca="1">IFERROR(__xludf.DUMMYFUNCTION("IMPORTRANGE(""https://docs.google.com/spreadsheets/d/1SX6NBoVAgQJ6U1MVXOaj8PK2l7WJ3RER9xtqwdhxkhw/edit?usp=sharing"",""อ่างทอง!J425"")"),0)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IFERROR(__xludf.DUMMYFUNCTION("IMPORTRANGE(""https://docs.google.com/spreadsheets/d/1SX6NBoVAgQJ6U1MVXOaj8PK2l7WJ3RER9xtqwdhxkhw/edit?usp=sharing"",""อ่างทอง!I426"")"),0)</f>
        <v>0</v>
      </c>
      <c r="J531" s="219">
        <f ca="1">IFERROR(__xludf.DUMMYFUNCTION("IMPORTRANGE(""https://docs.google.com/spreadsheets/d/1SX6NBoVAgQJ6U1MVXOaj8PK2l7WJ3RER9xtqwdhxkhw/edit?usp=sharing"",""อ่างทอง!J426"")"),0)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IFERROR(__xludf.DUMMYFUNCTION("IMPORTRANGE(""https://docs.google.com/spreadsheets/d/1SX6NBoVAgQJ6U1MVXOaj8PK2l7WJ3RER9xtqwdhxkhw/edit?usp=sharing"",""อ่างทอง!I427"")"),0)</f>
        <v>0</v>
      </c>
      <c r="J532" s="472">
        <f ca="1">IFERROR(__xludf.DUMMYFUNCTION("IMPORTRANGE(""https://docs.google.com/spreadsheets/d/1SX6NBoVAgQJ6U1MVXOaj8PK2l7WJ3RER9xtqwdhxkhw/edit?usp=sharing"",""อ่างทอง!J427"")"),0)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IFERROR(__xludf.DUMMYFUNCTION("IMPORTRANGE(""https://docs.google.com/spreadsheets/d/1SX6NBoVAgQJ6U1MVXOaj8PK2l7WJ3RER9xtqwdhxkhw/edit?usp=sharing"",""อ่างทอง!I428"")"),10)</f>
        <v>10</v>
      </c>
      <c r="J533" s="420">
        <f ca="1">IFERROR(__xludf.DUMMYFUNCTION("IMPORTRANGE(""https://docs.google.com/spreadsheets/d/1SX6NBoVAgQJ6U1MVXOaj8PK2l7WJ3RER9xtqwdhxkhw/edit?usp=sharing"",""อ่างทอง!J428"")"),0)</f>
        <v>0</v>
      </c>
      <c r="K533" s="421">
        <f ca="1">IF(I533&gt;0,J533*100/I533,0)</f>
        <v>0</v>
      </c>
      <c r="L533" s="422">
        <f ca="1">IFERROR(__xludf.DUMMYFUNCTION("IMPORTRANGE(""https://docs.google.com/spreadsheets/d/1SX6NBoVAgQJ6U1MVXOaj8PK2l7WJ3RER9xtqwdhxkhw/edit?usp=sharing"",""อ่างทอง!L428"")"),24140)</f>
        <v>24140</v>
      </c>
      <c r="M533" s="422"/>
      <c r="N533" s="422">
        <f ca="1">IFERROR(__xludf.DUMMYFUNCTION("IMPORTRANGE(""https://docs.google.com/spreadsheets/d/1SX6NBoVAgQJ6U1MVXOaj8PK2l7WJ3RER9xtqwdhxkhw/edit?usp=sharing"",""อ่างทอง!M428"")"),5990)</f>
        <v>5990</v>
      </c>
      <c r="O533" s="422">
        <f t="shared" ref="O533:O537" ca="1" si="118">+IF(L533&gt;0,N533*100/L533,0)</f>
        <v>24.813587406793705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IFERROR(__xludf.DUMMYFUNCTION("IMPORTRANGE(""https://docs.google.com/spreadsheets/d/1SX6NBoVAgQJ6U1MVXOaj8PK2l7WJ3RER9xtqwdhxkhw/edit?usp=sharing"",""อ่างทอง!L429"")"),0)</f>
        <v>0</v>
      </c>
      <c r="M534" s="196"/>
      <c r="N534" s="198">
        <f ca="1">IFERROR(__xludf.DUMMYFUNCTION("IMPORTRANGE(""https://docs.google.com/spreadsheets/d/1SX6NBoVAgQJ6U1MVXOaj8PK2l7WJ3RER9xtqwdhxkhw/edit?usp=sharing"",""อ่างทอง!M429"")"),0)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IFERROR(__xludf.DUMMYFUNCTION("IMPORTRANGE(""https://docs.google.com/spreadsheets/d/1SX6NBoVAgQJ6U1MVXOaj8PK2l7WJ3RER9xtqwdhxkhw/edit?usp=sharing"",""อ่างทอง!L430"")"),24140)</f>
        <v>24140</v>
      </c>
      <c r="M535" s="196"/>
      <c r="N535" s="198">
        <f ca="1">IFERROR(__xludf.DUMMYFUNCTION("IMPORTRANGE(""https://docs.google.com/spreadsheets/d/1SX6NBoVAgQJ6U1MVXOaj8PK2l7WJ3RER9xtqwdhxkhw/edit?usp=sharing"",""อ่างทอง!M430"")"),5990)</f>
        <v>5990</v>
      </c>
      <c r="O535" s="198">
        <f t="shared" ca="1" si="118"/>
        <v>24.813587406793705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IFERROR(__xludf.DUMMYFUNCTION("IMPORTRANGE(""https://docs.google.com/spreadsheets/d/1SX6NBoVAgQJ6U1MVXOaj8PK2l7WJ3RER9xtqwdhxkhw/edit?usp=sharing"",""อ่างทอง!L431"")"),0)</f>
        <v>0</v>
      </c>
      <c r="M536" s="198"/>
      <c r="N536" s="198">
        <f ca="1">IFERROR(__xludf.DUMMYFUNCTION("IMPORTRANGE(""https://docs.google.com/spreadsheets/d/1SX6NBoVAgQJ6U1MVXOaj8PK2l7WJ3RER9xtqwdhxkhw/edit?usp=sharing"",""อ่างทอง!M431"")"),0)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IFERROR(__xludf.DUMMYFUNCTION("IMPORTRANGE(""https://docs.google.com/spreadsheets/d/1SX6NBoVAgQJ6U1MVXOaj8PK2l7WJ3RER9xtqwdhxkhw/edit?usp=sharing"",""อ่างทอง!L432"")"),24140)</f>
        <v>24140</v>
      </c>
      <c r="M537" s="198"/>
      <c r="N537" s="198">
        <f ca="1">IFERROR(__xludf.DUMMYFUNCTION("IMPORTRANGE(""https://docs.google.com/spreadsheets/d/1SX6NBoVAgQJ6U1MVXOaj8PK2l7WJ3RER9xtqwdhxkhw/edit?usp=sharing"",""อ่างทอง!M432"")"),5990)</f>
        <v>5990</v>
      </c>
      <c r="O537" s="198">
        <f t="shared" ca="1" si="118"/>
        <v>24.813587406793705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IFERROR(__xludf.DUMMYFUNCTION("IMPORTRANGE(""https://docs.google.com/spreadsheets/d/1SX6NBoVAgQJ6U1MVXOaj8PK2l7WJ3RER9xtqwdhxkhw/edit?usp=sharing"",""อ่างทอง!M433"")"),5990)</f>
        <v>5990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IFERROR(__xludf.DUMMYFUNCTION("IMPORTRANGE(""https://docs.google.com/spreadsheets/d/1SX6NBoVAgQJ6U1MVXOaj8PK2l7WJ3RER9xtqwdhxkhw/edit?usp=sharing"",""อ่างทอง!M434"")"),0)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IFERROR(__xludf.DUMMYFUNCTION("IMPORTRANGE(""https://docs.google.com/spreadsheets/d/1SX6NBoVAgQJ6U1MVXOaj8PK2l7WJ3RER9xtqwdhxkhw/edit?usp=sharing"",""อ่างทอง!M435"")"),0)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IFERROR(__xludf.DUMMYFUNCTION("IMPORTRANGE(""https://docs.google.com/spreadsheets/d/1SX6NBoVAgQJ6U1MVXOaj8PK2l7WJ3RER9xtqwdhxkhw/edit?usp=sharing"",""อ่างทอง!M436"")"),0)</f>
        <v>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IFERROR(__xludf.DUMMYFUNCTION("IMPORTRANGE(""https://docs.google.com/spreadsheets/d/1SX6NBoVAgQJ6U1MVXOaj8PK2l7WJ3RER9xtqwdhxkhw/edit?usp=sharing"",""อ่างทอง!J438"")"),0)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IFERROR(__xludf.DUMMYFUNCTION("IMPORTRANGE(""https://docs.google.com/spreadsheets/d/1SX6NBoVAgQJ6U1MVXOaj8PK2l7WJ3RER9xtqwdhxkhw/edit?usp=sharing"",""อ่างทอง!J439"")"),1)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IFERROR(__xludf.DUMMYFUNCTION("IMPORTRANGE(""https://docs.google.com/spreadsheets/d/1SX6NBoVAgQJ6U1MVXOaj8PK2l7WJ3RER9xtqwdhxkhw/edit?usp=sharing"",""อ่างทอง!J440"")"),1)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IFERROR(__xludf.DUMMYFUNCTION("IMPORTRANGE(""https://docs.google.com/spreadsheets/d/1SX6NBoVAgQJ6U1MVXOaj8PK2l7WJ3RER9xtqwdhxkhw/edit?usp=sharing"",""อ่างทอง!J441"")"),1)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IFERROR(__xludf.DUMMYFUNCTION("IMPORTRANGE(""https://docs.google.com/spreadsheets/d/1SX6NBoVAgQJ6U1MVXOaj8PK2l7WJ3RER9xtqwdhxkhw/edit?usp=sharing"",""อ่างทอง!I442"")"),10)</f>
        <v>10</v>
      </c>
      <c r="J547" s="219">
        <f ca="1">IFERROR(__xludf.DUMMYFUNCTION("IMPORTRANGE(""https://docs.google.com/spreadsheets/d/1SX6NBoVAgQJ6U1MVXOaj8PK2l7WJ3RER9xtqwdhxkhw/edit?usp=sharing"",""อ่างทอง!J442"")"),0)</f>
        <v>0</v>
      </c>
      <c r="K547" s="195">
        <f t="shared" ref="K547:K548" ca="1" si="119">IF(I547&gt;0,J547*100/I547,0)</f>
        <v>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IFERROR(__xludf.DUMMYFUNCTION("IMPORTRANGE(""https://docs.google.com/spreadsheets/d/1SX6NBoVAgQJ6U1MVXOaj8PK2l7WJ3RER9xtqwdhxkhw/edit?usp=sharing"",""อ่างทอง!J166"")"),0)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IFERROR(__xludf.DUMMYFUNCTION("IMPORTRANGE(""https://docs.google.com/spreadsheets/d/1SX6NBoVAgQJ6U1MVXOaj8PK2l7WJ3RER9xtqwdhxkhw/edit?usp=sharing"",""อ่างทอง!J444"")"),0)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IFERROR(__xludf.DUMMYFUNCTION("IMPORTRANGE(""https://docs.google.com/spreadsheets/d/1SX6NBoVAgQJ6U1MVXOaj8PK2l7WJ3RER9xtqwdhxkhw/edit?usp=sharing"",""อ่างทอง!J445"")"),0)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IFERROR(__xludf.DUMMYFUNCTION("IMPORTRANGE(""https://docs.google.com/spreadsheets/d/1SX6NBoVAgQJ6U1MVXOaj8PK2l7WJ3RER9xtqwdhxkhw/edit?usp=sharing"",""อ่างทอง!I446"")"),0)</f>
        <v>0</v>
      </c>
      <c r="J551" s="420">
        <f ca="1">IFERROR(__xludf.DUMMYFUNCTION("IMPORTRANGE(""https://docs.google.com/spreadsheets/d/1SX6NBoVAgQJ6U1MVXOaj8PK2l7WJ3RER9xtqwdhxkhw/edit?usp=sharing"",""อ่างทอง!J446"")"),0)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IFERROR(__xludf.DUMMYFUNCTION("IMPORTRANGE(""https://docs.google.com/spreadsheets/d/1SX6NBoVAgQJ6U1MVXOaj8PK2l7WJ3RER9xtqwdhxkhw/edit?usp=sharing"",""อ่างทอง!L446"")"),0)</f>
        <v>0</v>
      </c>
      <c r="M551" s="422"/>
      <c r="N551" s="422">
        <f ca="1">IFERROR(__xludf.DUMMYFUNCTION("IMPORTRANGE(""https://docs.google.com/spreadsheets/d/1SX6NBoVAgQJ6U1MVXOaj8PK2l7WJ3RER9xtqwdhxkhw/edit?usp=sharing"",""อ่างทอง!M446"")"),0)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IFERROR(__xludf.DUMMYFUNCTION("IMPORTRANGE(""https://docs.google.com/spreadsheets/d/1SX6NBoVAgQJ6U1MVXOaj8PK2l7WJ3RER9xtqwdhxkhw/edit?usp=sharing"",""อ่างทอง!L447"")"),0)</f>
        <v>0</v>
      </c>
      <c r="M552" s="196"/>
      <c r="N552" s="198">
        <f ca="1">IFERROR(__xludf.DUMMYFUNCTION("IMPORTRANGE(""https://docs.google.com/spreadsheets/d/1SX6NBoVAgQJ6U1MVXOaj8PK2l7WJ3RER9xtqwdhxkhw/edit?usp=sharing"",""อ่างทอง!M447"")"),0)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IFERROR(__xludf.DUMMYFUNCTION("IMPORTRANGE(""https://docs.google.com/spreadsheets/d/1SX6NBoVAgQJ6U1MVXOaj8PK2l7WJ3RER9xtqwdhxkhw/edit?usp=sharing"",""อ่างทอง!L448"")"),0)</f>
        <v>0</v>
      </c>
      <c r="M553" s="196"/>
      <c r="N553" s="198">
        <f ca="1">IFERROR(__xludf.DUMMYFUNCTION("IMPORTRANGE(""https://docs.google.com/spreadsheets/d/1SX6NBoVAgQJ6U1MVXOaj8PK2l7WJ3RER9xtqwdhxkhw/edit?usp=sharing"",""อ่างทอง!M448"")"),0)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IFERROR(__xludf.DUMMYFUNCTION("IMPORTRANGE(""https://docs.google.com/spreadsheets/d/1SX6NBoVAgQJ6U1MVXOaj8PK2l7WJ3RER9xtqwdhxkhw/edit?usp=sharing"",""อ่างทอง!L449"")"),0)</f>
        <v>0</v>
      </c>
      <c r="M554" s="198"/>
      <c r="N554" s="198">
        <f ca="1">IFERROR(__xludf.DUMMYFUNCTION("IMPORTRANGE(""https://docs.google.com/spreadsheets/d/1SX6NBoVAgQJ6U1MVXOaj8PK2l7WJ3RER9xtqwdhxkhw/edit?usp=sharing"",""อ่างทอง!M449"")"),0)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IFERROR(__xludf.DUMMYFUNCTION("IMPORTRANGE(""https://docs.google.com/spreadsheets/d/1SX6NBoVAgQJ6U1MVXOaj8PK2l7WJ3RER9xtqwdhxkhw/edit?usp=sharing"",""อ่างทอง!L450"")"),0)</f>
        <v>0</v>
      </c>
      <c r="M555" s="198"/>
      <c r="N555" s="198">
        <f ca="1">IFERROR(__xludf.DUMMYFUNCTION("IMPORTRANGE(""https://docs.google.com/spreadsheets/d/1SX6NBoVAgQJ6U1MVXOaj8PK2l7WJ3RER9xtqwdhxkhw/edit?usp=sharing"",""อ่างทอง!M450"")"),0)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IFERROR(__xludf.DUMMYFUNCTION("IMPORTRANGE(""https://docs.google.com/spreadsheets/d/1SX6NBoVAgQJ6U1MVXOaj8PK2l7WJ3RER9xtqwdhxkhw/edit?usp=sharing"",""อ่างทอง!M451"")"),0)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IFERROR(__xludf.DUMMYFUNCTION("IMPORTRANGE(""https://docs.google.com/spreadsheets/d/1SX6NBoVAgQJ6U1MVXOaj8PK2l7WJ3RER9xtqwdhxkhw/edit?usp=sharing"",""อ่างทอง!M452"")"),0)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IFERROR(__xludf.DUMMYFUNCTION("IMPORTRANGE(""https://docs.google.com/spreadsheets/d/1SX6NBoVAgQJ6U1MVXOaj8PK2l7WJ3RER9xtqwdhxkhw/edit?usp=sharing"",""อ่างทอง!M453"")"),0)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IFERROR(__xludf.DUMMYFUNCTION("IMPORTRANGE(""https://docs.google.com/spreadsheets/d/1SX6NBoVAgQJ6U1MVXOaj8PK2l7WJ3RER9xtqwdhxkhw/edit?usp=sharing"",""อ่างทอง!M454"")"),0)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IFERROR(__xludf.DUMMYFUNCTION("IMPORTRANGE(""https://docs.google.com/spreadsheets/d/1SX6NBoVAgQJ6U1MVXOaj8PK2l7WJ3RER9xtqwdhxkhw/edit?usp=sharing"",""อ่างทอง!I455"")"),0)</f>
        <v>0</v>
      </c>
      <c r="J560" s="194">
        <f ca="1">IFERROR(__xludf.DUMMYFUNCTION("IMPORTRANGE(""https://docs.google.com/spreadsheets/d/1SX6NBoVAgQJ6U1MVXOaj8PK2l7WJ3RER9xtqwdhxkhw/edit?usp=sharing"",""อ่างทอง!J455"")"),0)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IFERROR(__xludf.DUMMYFUNCTION("IMPORTRANGE(""https://docs.google.com/spreadsheets/d/1SX6NBoVAgQJ6U1MVXOaj8PK2l7WJ3RER9xtqwdhxkhw/edit?usp=sharing"",""อ่างทอง!I456"")"),0)</f>
        <v>0</v>
      </c>
      <c r="J561" s="218">
        <f ca="1">IFERROR(__xludf.DUMMYFUNCTION("IMPORTRANGE(""https://docs.google.com/spreadsheets/d/1SX6NBoVAgQJ6U1MVXOaj8PK2l7WJ3RER9xtqwdhxkhw/edit?usp=sharing"",""อ่างทอง!J456"")"),0)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IFERROR(__xludf.DUMMYFUNCTION("IMPORTRANGE(""https://docs.google.com/spreadsheets/d/1SX6NBoVAgQJ6U1MVXOaj8PK2l7WJ3RER9xtqwdhxkhw/edit?usp=sharing"",""อ่างทอง!I457"")"),"")</f>
        <v/>
      </c>
      <c r="J562" s="218" t="str">
        <f ca="1">IFERROR(__xludf.DUMMYFUNCTION("IMPORTRANGE(""https://docs.google.com/spreadsheets/d/1SX6NBoVAgQJ6U1MVXOaj8PK2l7WJ3RER9xtqwdhxkhw/edit?usp=sharing"",""อ่างทอง!J457"")"),"")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IFERROR(__xludf.DUMMYFUNCTION("IMPORTRANGE(""https://docs.google.com/spreadsheets/d/1SX6NBoVAgQJ6U1MVXOaj8PK2l7WJ3RER9xtqwdhxkhw/edit?usp=sharing"",""อ่างทอง!I458"")"),"")</f>
        <v/>
      </c>
      <c r="J563" s="218" t="str">
        <f ca="1">IFERROR(__xludf.DUMMYFUNCTION("IMPORTRANGE(""https://docs.google.com/spreadsheets/d/1SX6NBoVAgQJ6U1MVXOaj8PK2l7WJ3RER9xtqwdhxkhw/edit?usp=sharing"",""อ่างทอง!J458"")"),"")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IFERROR(__xludf.DUMMYFUNCTION("IMPORTRANGE(""https://docs.google.com/spreadsheets/d/1SX6NBoVAgQJ6U1MVXOaj8PK2l7WJ3RER9xtqwdhxkhw/edit?usp=sharing"",""อ่างทอง!I459"")"),20)</f>
        <v>20</v>
      </c>
      <c r="J564" s="387">
        <f ca="1">IFERROR(__xludf.DUMMYFUNCTION("IMPORTRANGE(""https://docs.google.com/spreadsheets/d/1SX6NBoVAgQJ6U1MVXOaj8PK2l7WJ3RER9xtqwdhxkhw/edit?usp=sharing"",""อ่างทอง!J459"")"),5)</f>
        <v>5</v>
      </c>
      <c r="K564" s="388">
        <f t="shared" ca="1" si="121"/>
        <v>25</v>
      </c>
      <c r="L564" s="389">
        <f ca="1">IFERROR(__xludf.DUMMYFUNCTION("IMPORTRANGE(""https://docs.google.com/spreadsheets/d/1SX6NBoVAgQJ6U1MVXOaj8PK2l7WJ3RER9xtqwdhxkhw/edit?usp=sharing"",""อ่างทอง!L459"")"),117840)</f>
        <v>117840</v>
      </c>
      <c r="M564" s="389"/>
      <c r="N564" s="389">
        <f ca="1">IFERROR(__xludf.DUMMYFUNCTION("IMPORTRANGE(""https://docs.google.com/spreadsheets/d/1SX6NBoVAgQJ6U1MVXOaj8PK2l7WJ3RER9xtqwdhxkhw/edit?usp=sharing"",""อ่างทอง!M459"")"),27996)</f>
        <v>27996</v>
      </c>
      <c r="O564" s="389">
        <f t="shared" ref="O564:O568" ca="1" si="122">+IF(L564&gt;0,N564*100/L564,0)</f>
        <v>23.757637474541752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IFERROR(__xludf.DUMMYFUNCTION("IMPORTRANGE(""https://docs.google.com/spreadsheets/d/1SX6NBoVAgQJ6U1MVXOaj8PK2l7WJ3RER9xtqwdhxkhw/edit?usp=sharing"",""อ่างทอง!L460"")"),0)</f>
        <v>0</v>
      </c>
      <c r="M565" s="196"/>
      <c r="N565" s="198">
        <f ca="1">IFERROR(__xludf.DUMMYFUNCTION("IMPORTRANGE(""https://docs.google.com/spreadsheets/d/1SX6NBoVAgQJ6U1MVXOaj8PK2l7WJ3RER9xtqwdhxkhw/edit?usp=sharing"",""อ่างทอง!M460"")"),0)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IFERROR(__xludf.DUMMYFUNCTION("IMPORTRANGE(""https://docs.google.com/spreadsheets/d/1SX6NBoVAgQJ6U1MVXOaj8PK2l7WJ3RER9xtqwdhxkhw/edit?usp=sharing"",""อ่างทอง!L461"")"),117840)</f>
        <v>117840</v>
      </c>
      <c r="M566" s="196"/>
      <c r="N566" s="198">
        <f ca="1">IFERROR(__xludf.DUMMYFUNCTION("IMPORTRANGE(""https://docs.google.com/spreadsheets/d/1SX6NBoVAgQJ6U1MVXOaj8PK2l7WJ3RER9xtqwdhxkhw/edit?usp=sharing"",""อ่างทอง!M461"")"),27996)</f>
        <v>27996</v>
      </c>
      <c r="O566" s="198">
        <f t="shared" ca="1" si="122"/>
        <v>23.757637474541752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IFERROR(__xludf.DUMMYFUNCTION("IMPORTRANGE(""https://docs.google.com/spreadsheets/d/1SX6NBoVAgQJ6U1MVXOaj8PK2l7WJ3RER9xtqwdhxkhw/edit?usp=sharing"",""อ่างทอง!L462"")"),0)</f>
        <v>0</v>
      </c>
      <c r="M567" s="198"/>
      <c r="N567" s="198">
        <f ca="1">IFERROR(__xludf.DUMMYFUNCTION("IMPORTRANGE(""https://docs.google.com/spreadsheets/d/1SX6NBoVAgQJ6U1MVXOaj8PK2l7WJ3RER9xtqwdhxkhw/edit?usp=sharing"",""อ่างทอง!M462"")"),0)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IFERROR(__xludf.DUMMYFUNCTION("IMPORTRANGE(""https://docs.google.com/spreadsheets/d/1SX6NBoVAgQJ6U1MVXOaj8PK2l7WJ3RER9xtqwdhxkhw/edit?usp=sharing"",""อ่างทอง!L463"")"),117840)</f>
        <v>117840</v>
      </c>
      <c r="M568" s="198"/>
      <c r="N568" s="198">
        <f ca="1">IFERROR(__xludf.DUMMYFUNCTION("IMPORTRANGE(""https://docs.google.com/spreadsheets/d/1SX6NBoVAgQJ6U1MVXOaj8PK2l7WJ3RER9xtqwdhxkhw/edit?usp=sharing"",""อ่างทอง!M463"")"),27996)</f>
        <v>27996</v>
      </c>
      <c r="O568" s="198">
        <f t="shared" ca="1" si="122"/>
        <v>23.757637474541752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IFERROR(__xludf.DUMMYFUNCTION("IMPORTRANGE(""https://docs.google.com/spreadsheets/d/1SX6NBoVAgQJ6U1MVXOaj8PK2l7WJ3RER9xtqwdhxkhw/edit?usp=sharing"",""อ่างทอง!M464"")"),0)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IFERROR(__xludf.DUMMYFUNCTION("IMPORTRANGE(""https://docs.google.com/spreadsheets/d/1SX6NBoVAgQJ6U1MVXOaj8PK2l7WJ3RER9xtqwdhxkhw/edit?usp=sharing"",""อ่างทอง!M465"")"),0)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IFERROR(__xludf.DUMMYFUNCTION("IMPORTRANGE(""https://docs.google.com/spreadsheets/d/1SX6NBoVAgQJ6U1MVXOaj8PK2l7WJ3RER9xtqwdhxkhw/edit?usp=sharing"",""อ่างทอง!M466"")"),27996)</f>
        <v>27996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IFERROR(__xludf.DUMMYFUNCTION("IMPORTRANGE(""https://docs.google.com/spreadsheets/d/1SX6NBoVAgQJ6U1MVXOaj8PK2l7WJ3RER9xtqwdhxkhw/edit?usp=sharing"",""อ่างทอง!M467"")"),0)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IFERROR(__xludf.DUMMYFUNCTION("IMPORTRANGE(""https://docs.google.com/spreadsheets/d/1SX6NBoVAgQJ6U1MVXOaj8PK2l7WJ3RER9xtqwdhxkhw/edit?usp=sharing"",""อ่างทอง!I468"")"),20)</f>
        <v>20</v>
      </c>
      <c r="J573" s="428">
        <f ca="1">IFERROR(__xludf.DUMMYFUNCTION("IMPORTRANGE(""https://docs.google.com/spreadsheets/d/1SX6NBoVAgQJ6U1MVXOaj8PK2l7WJ3RER9xtqwdhxkhw/edit?usp=sharing"",""อ่างทอง!J468"")"),5)</f>
        <v>5</v>
      </c>
      <c r="K573" s="231">
        <f ca="1">IF(I573&gt;0,J573*100/I573,0)</f>
        <v>25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IFERROR(__xludf.DUMMYFUNCTION("IMPORTRANGE(""https://docs.google.com/spreadsheets/d/1SX6NBoVAgQJ6U1MVXOaj8PK2l7WJ3RER9xtqwdhxkhw/edit?usp=sharing"",""อ่างทอง!I470"")"),0)</f>
        <v>0</v>
      </c>
      <c r="J575" s="219">
        <f ca="1">IFERROR(__xludf.DUMMYFUNCTION("IMPORTRANGE(""https://docs.google.com/spreadsheets/d/1SX6NBoVAgQJ6U1MVXOaj8PK2l7WJ3RER9xtqwdhxkhw/edit?usp=sharing"",""อ่างทอง!J470"")"),0)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IFERROR(__xludf.DUMMYFUNCTION("IMPORTRANGE(""https://docs.google.com/spreadsheets/d/1SX6NBoVAgQJ6U1MVXOaj8PK2l7WJ3RER9xtqwdhxkhw/edit?usp=sharing"",""อ่างทอง!I471"")"),0)</f>
        <v>0</v>
      </c>
      <c r="J576" s="219"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IFERROR(__xludf.DUMMYFUNCTION("IMPORTRANGE(""https://docs.google.com/spreadsheets/d/1SX6NBoVAgQJ6U1MVXOaj8PK2l7WJ3RER9xtqwdhxkhw/edit?usp=sharing"",""อ่างทอง!I472"")"),0)</f>
        <v>0</v>
      </c>
      <c r="J577" s="219">
        <f ca="1">IFERROR(__xludf.DUMMYFUNCTION("IMPORTRANGE(""https://docs.google.com/spreadsheets/d/1SX6NBoVAgQJ6U1MVXOaj8PK2l7WJ3RER9xtqwdhxkhw/edit?usp=sharing"",""อ่างทอง!J472"")"),5)</f>
        <v>5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IFERROR(__xludf.DUMMYFUNCTION("IMPORTRANGE(""https://docs.google.com/spreadsheets/d/1SX6NBoVAgQJ6U1MVXOaj8PK2l7WJ3RER9xtqwdhxkhw/edit?usp=sharing"",""อ่างทอง!I473"")"),0)</f>
        <v>0</v>
      </c>
      <c r="J578" s="219">
        <f ca="1">IFERROR(__xludf.DUMMYFUNCTION("IMPORTRANGE(""https://docs.google.com/spreadsheets/d/1SX6NBoVAgQJ6U1MVXOaj8PK2l7WJ3RER9xtqwdhxkhw/edit?usp=sharing"",""อ่างทอง!J473"")"),0)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IFERROR(__xludf.DUMMYFUNCTION("IMPORTRANGE(""https://docs.google.com/spreadsheets/d/1SX6NBoVAgQJ6U1MVXOaj8PK2l7WJ3RER9xtqwdhxkhw/edit?usp=sharing"",""อ่างทอง!I474"")"),0)</f>
        <v>0</v>
      </c>
      <c r="J579" s="219">
        <f ca="1">IFERROR(__xludf.DUMMYFUNCTION("IMPORTRANGE(""https://docs.google.com/spreadsheets/d/1SX6NBoVAgQJ6U1MVXOaj8PK2l7WJ3RER9xtqwdhxkhw/edit?usp=sharing"",""อ่างทอง!J474"")"),0)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IFERROR(__xludf.DUMMYFUNCTION("IMPORTRANGE(""https://docs.google.com/spreadsheets/d/1SX6NBoVAgQJ6U1MVXOaj8PK2l7WJ3RER9xtqwdhxkhw/edit?usp=sharing"",""อ่างทอง!I475"")"),0)</f>
        <v>0</v>
      </c>
      <c r="J580" s="387">
        <f ca="1">IFERROR(__xludf.DUMMYFUNCTION("IMPORTRANGE(""https://docs.google.com/spreadsheets/d/1SX6NBoVAgQJ6U1MVXOaj8PK2l7WJ3RER9xtqwdhxkhw/edit?usp=sharing"",""อ่างทอง!J475"")"),0)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IFERROR(__xludf.DUMMYFUNCTION("IMPORTRANGE(""https://docs.google.com/spreadsheets/d/1SX6NBoVAgQJ6U1MVXOaj8PK2l7WJ3RER9xtqwdhxkhw/edit?usp=sharing"",""อ่างทอง!L475"")"),0)</f>
        <v>0</v>
      </c>
      <c r="M580" s="389"/>
      <c r="N580" s="389">
        <f ca="1">IFERROR(__xludf.DUMMYFUNCTION("IMPORTRANGE(""https://docs.google.com/spreadsheets/d/1SX6NBoVAgQJ6U1MVXOaj8PK2l7WJ3RER9xtqwdhxkhw/edit?usp=sharing"",""อ่างทอง!M475"")"),0)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IFERROR(__xludf.DUMMYFUNCTION("IMPORTRANGE(""https://docs.google.com/spreadsheets/d/1SX6NBoVAgQJ6U1MVXOaj8PK2l7WJ3RER9xtqwdhxkhw/edit?usp=sharing"",""อ่างทอง!L476"")"),0)</f>
        <v>0</v>
      </c>
      <c r="M581" s="196"/>
      <c r="N581" s="198">
        <f ca="1">IFERROR(__xludf.DUMMYFUNCTION("IMPORTRANGE(""https://docs.google.com/spreadsheets/d/1SX6NBoVAgQJ6U1MVXOaj8PK2l7WJ3RER9xtqwdhxkhw/edit?usp=sharing"",""อ่างทอง!M476"")"),0)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IFERROR(__xludf.DUMMYFUNCTION("IMPORTRANGE(""https://docs.google.com/spreadsheets/d/1SX6NBoVAgQJ6U1MVXOaj8PK2l7WJ3RER9xtqwdhxkhw/edit?usp=sharing"",""อ่างทอง!L477"")"),0)</f>
        <v>0</v>
      </c>
      <c r="M582" s="196"/>
      <c r="N582" s="198">
        <f ca="1">IFERROR(__xludf.DUMMYFUNCTION("IMPORTRANGE(""https://docs.google.com/spreadsheets/d/1SX6NBoVAgQJ6U1MVXOaj8PK2l7WJ3RER9xtqwdhxkhw/edit?usp=sharing"",""อ่างทอง!M477"")"),0)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IFERROR(__xludf.DUMMYFUNCTION("IMPORTRANGE(""https://docs.google.com/spreadsheets/d/1SX6NBoVAgQJ6U1MVXOaj8PK2l7WJ3RER9xtqwdhxkhw/edit?usp=sharing"",""อ่างทอง!L478"")"),0)</f>
        <v>0</v>
      </c>
      <c r="M583" s="198"/>
      <c r="N583" s="198">
        <f ca="1">IFERROR(__xludf.DUMMYFUNCTION("IMPORTRANGE(""https://docs.google.com/spreadsheets/d/1SX6NBoVAgQJ6U1MVXOaj8PK2l7WJ3RER9xtqwdhxkhw/edit?usp=sharing"",""อ่างทอง!M478"")"),0)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IFERROR(__xludf.DUMMYFUNCTION("IMPORTRANGE(""https://docs.google.com/spreadsheets/d/1SX6NBoVAgQJ6U1MVXOaj8PK2l7WJ3RER9xtqwdhxkhw/edit?usp=sharing"",""อ่างทอง!L479"")"),0)</f>
        <v>0</v>
      </c>
      <c r="M584" s="198"/>
      <c r="N584" s="198">
        <f ca="1">IFERROR(__xludf.DUMMYFUNCTION("IMPORTRANGE(""https://docs.google.com/spreadsheets/d/1SX6NBoVAgQJ6U1MVXOaj8PK2l7WJ3RER9xtqwdhxkhw/edit?usp=sharing"",""อ่างทอง!M479"")"),0)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IFERROR(__xludf.DUMMYFUNCTION("IMPORTRANGE(""https://docs.google.com/spreadsheets/d/1SX6NBoVAgQJ6U1MVXOaj8PK2l7WJ3RER9xtqwdhxkhw/edit?usp=sharing"",""อ่างทอง!M480"")"),0)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IFERROR(__xludf.DUMMYFUNCTION("IMPORTRANGE(""https://docs.google.com/spreadsheets/d/1SX6NBoVAgQJ6U1MVXOaj8PK2l7WJ3RER9xtqwdhxkhw/edit?usp=sharing"",""อ่างทอง!M481"")"),0)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IFERROR(__xludf.DUMMYFUNCTION("IMPORTRANGE(""https://docs.google.com/spreadsheets/d/1SX6NBoVAgQJ6U1MVXOaj8PK2l7WJ3RER9xtqwdhxkhw/edit?usp=sharing"",""อ่างทอง!M482"")"),0)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IFERROR(__xludf.DUMMYFUNCTION("IMPORTRANGE(""https://docs.google.com/spreadsheets/d/1SX6NBoVAgQJ6U1MVXOaj8PK2l7WJ3RER9xtqwdhxkhw/edit?usp=sharing"",""อ่างทอง!M483"")"),0)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IFERROR(__xludf.DUMMYFUNCTION("IMPORTRANGE(""https://docs.google.com/spreadsheets/d/1SX6NBoVAgQJ6U1MVXOaj8PK2l7WJ3RER9xtqwdhxkhw/edit?usp=sharing"",""อ่างทอง!I484"")"),0)</f>
        <v>0</v>
      </c>
      <c r="J589" s="218">
        <f ca="1">IFERROR(__xludf.DUMMYFUNCTION("IMPORTRANGE(""https://docs.google.com/spreadsheets/d/1SX6NBoVAgQJ6U1MVXOaj8PK2l7WJ3RER9xtqwdhxkhw/edit?usp=sharing"",""อ่างทอง!J484"")"),0)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IFERROR(__xludf.DUMMYFUNCTION("IMPORTRANGE(""https://docs.google.com/spreadsheets/d/1SX6NBoVAgQJ6U1MVXOaj8PK2l7WJ3RER9xtqwdhxkhw/edit?usp=sharing"",""อ่างทอง!I485"")"),0)</f>
        <v>0</v>
      </c>
      <c r="J590" s="218">
        <f ca="1">IFERROR(__xludf.DUMMYFUNCTION("IMPORTRANGE(""https://docs.google.com/spreadsheets/d/1SX6NBoVAgQJ6U1MVXOaj8PK2l7WJ3RER9xtqwdhxkhw/edit?usp=sharing"",""อ่างทอง!J485"")"),0)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IFERROR(__xludf.DUMMYFUNCTION("IMPORTRANGE(""https://docs.google.com/spreadsheets/d/1SX6NBoVAgQJ6U1MVXOaj8PK2l7WJ3RER9xtqwdhxkhw/edit?usp=sharing"",""อ่างทอง!I486"")"),0)</f>
        <v>0</v>
      </c>
      <c r="J591" s="218">
        <f ca="1">IFERROR(__xludf.DUMMYFUNCTION("IMPORTRANGE(""https://docs.google.com/spreadsheets/d/1SX6NBoVAgQJ6U1MVXOaj8PK2l7WJ3RER9xtqwdhxkhw/edit?usp=sharing"",""อ่างทอง!J486"")"),0)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IFERROR(__xludf.DUMMYFUNCTION("IMPORTRANGE(""https://docs.google.com/spreadsheets/d/1SX6NBoVAgQJ6U1MVXOaj8PK2l7WJ3RER9xtqwdhxkhw/edit?usp=sharing"",""อ่างทอง!I487"")"),0)</f>
        <v>0</v>
      </c>
      <c r="J592" s="218">
        <f ca="1">IFERROR(__xludf.DUMMYFUNCTION("IMPORTRANGE(""https://docs.google.com/spreadsheets/d/1SX6NBoVAgQJ6U1MVXOaj8PK2l7WJ3RER9xtqwdhxkhw/edit?usp=sharing"",""อ่างทอง!J487"")"),0)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IFERROR(__xludf.DUMMYFUNCTION("IMPORTRANGE(""https://docs.google.com/spreadsheets/d/1SX6NBoVAgQJ6U1MVXOaj8PK2l7WJ3RER9xtqwdhxkhw/edit?usp=sharing"",""อ่างทอง!I488"")"),0)</f>
        <v>0</v>
      </c>
      <c r="J593" s="218">
        <f ca="1">IFERROR(__xludf.DUMMYFUNCTION("IMPORTRANGE(""https://docs.google.com/spreadsheets/d/1SX6NBoVAgQJ6U1MVXOaj8PK2l7WJ3RER9xtqwdhxkhw/edit?usp=sharing"",""อ่างทอง!J488"")"),0)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IFERROR(__xludf.DUMMYFUNCTION("IMPORTRANGE(""https://docs.google.com/spreadsheets/d/1SX6NBoVAgQJ6U1MVXOaj8PK2l7WJ3RER9xtqwdhxkhw/edit?usp=sharing"",""อ่างทอง!I489"")"),0)</f>
        <v>0</v>
      </c>
      <c r="J594" s="218">
        <f ca="1">IFERROR(__xludf.DUMMYFUNCTION("IMPORTRANGE(""https://docs.google.com/spreadsheets/d/1SX6NBoVAgQJ6U1MVXOaj8PK2l7WJ3RER9xtqwdhxkhw/edit?usp=sharing"",""อ่างทอง!J489"")"),0)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IFERROR(__xludf.DUMMYFUNCTION("IMPORTRANGE(""https://docs.google.com/spreadsheets/d/1SX6NBoVAgQJ6U1MVXOaj8PK2l7WJ3RER9xtqwdhxkhw/edit?usp=sharing"",""อ่างทอง!I490"")"),0)</f>
        <v>0</v>
      </c>
      <c r="J595" s="218">
        <f ca="1">IFERROR(__xludf.DUMMYFUNCTION("IMPORTRANGE(""https://docs.google.com/spreadsheets/d/1SX6NBoVAgQJ6U1MVXOaj8PK2l7WJ3RER9xtqwdhxkhw/edit?usp=sharing"",""อ่างทอง!J490"")"),0)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IFERROR(__xludf.DUMMYFUNCTION("IMPORTRANGE(""https://docs.google.com/spreadsheets/d/1SX6NBoVAgQJ6U1MVXOaj8PK2l7WJ3RER9xtqwdhxkhw/edit?usp=sharing"",""อ่างทอง!I491"")"),0)</f>
        <v>0</v>
      </c>
      <c r="J596" s="265">
        <f ca="1">IFERROR(__xludf.DUMMYFUNCTION("IMPORTRANGE(""https://docs.google.com/spreadsheets/d/1SX6NBoVAgQJ6U1MVXOaj8PK2l7WJ3RER9xtqwdhxkhw/edit?usp=sharing"",""อ่างทอง!J491"")"),0)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IFERROR(__xludf.DUMMYFUNCTION("IMPORTRANGE(""https://docs.google.com/spreadsheets/d/1SX6NBoVAgQJ6U1MVXOaj8PK2l7WJ3RER9xtqwdhxkhw/edit?usp=sharing"",""อ่างทอง!I492"")"),80)</f>
        <v>80</v>
      </c>
      <c r="J597" s="491">
        <f ca="1">IFERROR(__xludf.DUMMYFUNCTION("IMPORTRANGE(""https://docs.google.com/spreadsheets/d/1SX6NBoVAgQJ6U1MVXOaj8PK2l7WJ3RER9xtqwdhxkhw/edit?usp=sharing"",""อ่างทอง!J492"")"),0)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IFERROR(__xludf.DUMMYFUNCTION("IMPORTRANGE(""https://docs.google.com/spreadsheets/d/1SX6NBoVAgQJ6U1MVXOaj8PK2l7WJ3RER9xtqwdhxkhw/edit?usp=sharing"",""อ่างทอง!L492"")"),10800)</f>
        <v>10800</v>
      </c>
      <c r="M597" s="422"/>
      <c r="N597" s="422">
        <f ca="1">IFERROR(__xludf.DUMMYFUNCTION("IMPORTRANGE(""https://docs.google.com/spreadsheets/d/1SX6NBoVAgQJ6U1MVXOaj8PK2l7WJ3RER9xtqwdhxkhw/edit?usp=sharing"",""อ่างทอง!M492"")"),0)</f>
        <v>0</v>
      </c>
      <c r="O597" s="422">
        <f t="shared" ref="O597:O601" ca="1" si="126">+IF(L597&gt;0,N597*100/L597,0)</f>
        <v>0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IFERROR(__xludf.DUMMYFUNCTION("IMPORTRANGE(""https://docs.google.com/spreadsheets/d/1SX6NBoVAgQJ6U1MVXOaj8PK2l7WJ3RER9xtqwdhxkhw/edit?usp=sharing"",""อ่างทอง!L493"")"),0)</f>
        <v>0</v>
      </c>
      <c r="M598" s="196"/>
      <c r="N598" s="198">
        <f ca="1">IFERROR(__xludf.DUMMYFUNCTION("IMPORTRANGE(""https://docs.google.com/spreadsheets/d/1SX6NBoVAgQJ6U1MVXOaj8PK2l7WJ3RER9xtqwdhxkhw/edit?usp=sharing"",""อ่างทอง!M493"")"),0)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IFERROR(__xludf.DUMMYFUNCTION("IMPORTRANGE(""https://docs.google.com/spreadsheets/d/1SX6NBoVAgQJ6U1MVXOaj8PK2l7WJ3RER9xtqwdhxkhw/edit?usp=sharing"",""อ่างทอง!L494"")"),10800)</f>
        <v>10800</v>
      </c>
      <c r="M599" s="196"/>
      <c r="N599" s="198">
        <f ca="1">IFERROR(__xludf.DUMMYFUNCTION("IMPORTRANGE(""https://docs.google.com/spreadsheets/d/1SX6NBoVAgQJ6U1MVXOaj8PK2l7WJ3RER9xtqwdhxkhw/edit?usp=sharing"",""อ่างทอง!M494"")"),0)</f>
        <v>0</v>
      </c>
      <c r="O599" s="198">
        <f t="shared" ca="1" si="126"/>
        <v>0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IFERROR(__xludf.DUMMYFUNCTION("IMPORTRANGE(""https://docs.google.com/spreadsheets/d/1SX6NBoVAgQJ6U1MVXOaj8PK2l7WJ3RER9xtqwdhxkhw/edit?usp=sharing"",""อ่างทอง!L495"")"),0)</f>
        <v>0</v>
      </c>
      <c r="M600" s="198"/>
      <c r="N600" s="198">
        <f ca="1">IFERROR(__xludf.DUMMYFUNCTION("IMPORTRANGE(""https://docs.google.com/spreadsheets/d/1SX6NBoVAgQJ6U1MVXOaj8PK2l7WJ3RER9xtqwdhxkhw/edit?usp=sharing"",""อ่างทอง!M495"")"),0)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IFERROR(__xludf.DUMMYFUNCTION("IMPORTRANGE(""https://docs.google.com/spreadsheets/d/1SX6NBoVAgQJ6U1MVXOaj8PK2l7WJ3RER9xtqwdhxkhw/edit?usp=sharing"",""อ่างทอง!L496"")"),10800)</f>
        <v>10800</v>
      </c>
      <c r="M601" s="198"/>
      <c r="N601" s="198">
        <f ca="1">IFERROR(__xludf.DUMMYFUNCTION("IMPORTRANGE(""https://docs.google.com/spreadsheets/d/1SX6NBoVAgQJ6U1MVXOaj8PK2l7WJ3RER9xtqwdhxkhw/edit?usp=sharing"",""อ่างทอง!M496"")"),0)</f>
        <v>0</v>
      </c>
      <c r="O601" s="198">
        <f t="shared" ca="1" si="126"/>
        <v>0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IFERROR(__xludf.DUMMYFUNCTION("IMPORTRANGE(""https://docs.google.com/spreadsheets/d/1SX6NBoVAgQJ6U1MVXOaj8PK2l7WJ3RER9xtqwdhxkhw/edit?usp=sharing"",""อ่างทอง!M497"")"),0)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IFERROR(__xludf.DUMMYFUNCTION("IMPORTRANGE(""https://docs.google.com/spreadsheets/d/1SX6NBoVAgQJ6U1MVXOaj8PK2l7WJ3RER9xtqwdhxkhw/edit?usp=sharing"",""อ่างทอง!M498"")"),0)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IFERROR(__xludf.DUMMYFUNCTION("IMPORTRANGE(""https://docs.google.com/spreadsheets/d/1SX6NBoVAgQJ6U1MVXOaj8PK2l7WJ3RER9xtqwdhxkhw/edit?usp=sharing"",""อ่างทอง!M499"")"),0)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IFERROR(__xludf.DUMMYFUNCTION("IMPORTRANGE(""https://docs.google.com/spreadsheets/d/1SX6NBoVAgQJ6U1MVXOaj8PK2l7WJ3RER9xtqwdhxkhw/edit?usp=sharing"",""อ่างทอง!M500"")"),0)</f>
        <v>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IFERROR(__xludf.DUMMYFUNCTION("IMPORTRANGE(""https://docs.google.com/spreadsheets/d/1SX6NBoVAgQJ6U1MVXOaj8PK2l7WJ3RER9xtqwdhxkhw/edit?usp=sharing"",""อ่างทอง!J502"")"),0)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IFERROR(__xludf.DUMMYFUNCTION("IMPORTRANGE(""https://docs.google.com/spreadsheets/d/1SX6NBoVAgQJ6U1MVXOaj8PK2l7WJ3RER9xtqwdhxkhw/edit?usp=sharing"",""อ่างทอง!J503"")"),1)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IFERROR(__xludf.DUMMYFUNCTION("IMPORTRANGE(""https://docs.google.com/spreadsheets/d/1SX6NBoVAgQJ6U1MVXOaj8PK2l7WJ3RER9xtqwdhxkhw/edit?usp=sharing"",""อ่างทอง!J166"")"),0)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IFERROR(__xludf.DUMMYFUNCTION("IMPORTRANGE(""https://docs.google.com/spreadsheets/d/1SX6NBoVAgQJ6U1MVXOaj8PK2l7WJ3RER9xtqwdhxkhw/edit?usp=sharing"",""อ่างทอง!J166"")"),0)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IFERROR(__xludf.DUMMYFUNCTION("IMPORTRANGE(""https://docs.google.com/spreadsheets/d/1SX6NBoVAgQJ6U1MVXOaj8PK2l7WJ3RER9xtqwdhxkhw/edit?usp=sharing"",""อ่างทอง!I506"")"),80)</f>
        <v>80</v>
      </c>
      <c r="J611" s="194">
        <f ca="1">IFERROR(__xludf.DUMMYFUNCTION("IMPORTRANGE(""https://docs.google.com/spreadsheets/d/1SX6NBoVAgQJ6U1MVXOaj8PK2l7WJ3RER9xtqwdhxkhw/edit?usp=sharing"",""อ่างทอง!J506"")"),0)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IFERROR(__xludf.DUMMYFUNCTION("IMPORTRANGE(""https://docs.google.com/spreadsheets/d/1SX6NBoVAgQJ6U1MVXOaj8PK2l7WJ3RER9xtqwdhxkhw/edit?usp=sharing"",""อ่างทอง!I507"")"),0)</f>
        <v>0</v>
      </c>
      <c r="J612" s="219">
        <f ca="1">IFERROR(__xludf.DUMMYFUNCTION("IMPORTRANGE(""https://docs.google.com/spreadsheets/d/1SX6NBoVAgQJ6U1MVXOaj8PK2l7WJ3RER9xtqwdhxkhw/edit?usp=sharing"",""อ่างทอง!J507"")"),0)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IFERROR(__xludf.DUMMYFUNCTION("IMPORTRANGE(""https://docs.google.com/spreadsheets/d/1SX6NBoVAgQJ6U1MVXOaj8PK2l7WJ3RER9xtqwdhxkhw/edit?usp=sharing"",""อ่างทอง!I508"")"),0)</f>
        <v>0</v>
      </c>
      <c r="J613" s="219">
        <f ca="1">IFERROR(__xludf.DUMMYFUNCTION("IMPORTRANGE(""https://docs.google.com/spreadsheets/d/1SX6NBoVAgQJ6U1MVXOaj8PK2l7WJ3RER9xtqwdhxkhw/edit?usp=sharing"",""อ่างทอง!J508"")"),0)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IFERROR(__xludf.DUMMYFUNCTION("IMPORTRANGE(""https://docs.google.com/spreadsheets/d/1SX6NBoVAgQJ6U1MVXOaj8PK2l7WJ3RER9xtqwdhxkhw/edit?usp=sharing"",""อ่างทอง!I509"")"),0)</f>
        <v>0</v>
      </c>
      <c r="J614" s="219">
        <f ca="1">IFERROR(__xludf.DUMMYFUNCTION("IMPORTRANGE(""https://docs.google.com/spreadsheets/d/1SX6NBoVAgQJ6U1MVXOaj8PK2l7WJ3RER9xtqwdhxkhw/edit?usp=sharing"",""อ่างทอง!J509"")"),0)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IFERROR(__xludf.DUMMYFUNCTION("IMPORTRANGE(""https://docs.google.com/spreadsheets/d/1SX6NBoVAgQJ6U1MVXOaj8PK2l7WJ3RER9xtqwdhxkhw/edit?usp=sharing"",""อ่างทอง!I510"")"),0)</f>
        <v>0</v>
      </c>
      <c r="J615" s="219">
        <f ca="1">IFERROR(__xludf.DUMMYFUNCTION("IMPORTRANGE(""https://docs.google.com/spreadsheets/d/1SX6NBoVAgQJ6U1MVXOaj8PK2l7WJ3RER9xtqwdhxkhw/edit?usp=sharing"",""อ่างทอง!J510"")"),0)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IFERROR(__xludf.DUMMYFUNCTION("IMPORTRANGE(""https://docs.google.com/spreadsheets/d/1SX6NBoVAgQJ6U1MVXOaj8PK2l7WJ3RER9xtqwdhxkhw/edit?usp=sharing"",""อ่างทอง!I511"")"),0)</f>
        <v>0</v>
      </c>
      <c r="J616" s="219">
        <f ca="1">IFERROR(__xludf.DUMMYFUNCTION("IMPORTRANGE(""https://docs.google.com/spreadsheets/d/1SX6NBoVAgQJ6U1MVXOaj8PK2l7WJ3RER9xtqwdhxkhw/edit?usp=sharing"",""อ่างทอง!J511"")"),0)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IFERROR(__xludf.DUMMYFUNCTION("IMPORTRANGE(""https://docs.google.com/spreadsheets/d/1SX6NBoVAgQJ6U1MVXOaj8PK2l7WJ3RER9xtqwdhxkhw/edit?usp=sharing"",""อ่างทอง!I512"")"),0)</f>
        <v>0</v>
      </c>
      <c r="J617" s="218">
        <f ca="1">IFERROR(__xludf.DUMMYFUNCTION("IMPORTRANGE(""https://docs.google.com/spreadsheets/d/1SX6NBoVAgQJ6U1MVXOaj8PK2l7WJ3RER9xtqwdhxkhw/edit?usp=sharing"",""อ่างทอง!J512"")"),0)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IFERROR(__xludf.DUMMYFUNCTION("IMPORTRANGE(""https://docs.google.com/spreadsheets/d/1SX6NBoVAgQJ6U1MVXOaj8PK2l7WJ3RER9xtqwdhxkhw/edit?usp=sharing"",""อ่างทอง!I513"")"),0)</f>
        <v>0</v>
      </c>
      <c r="J618" s="219">
        <f ca="1">IFERROR(__xludf.DUMMYFUNCTION("IMPORTRANGE(""https://docs.google.com/spreadsheets/d/1SX6NBoVAgQJ6U1MVXOaj8PK2l7WJ3RER9xtqwdhxkhw/edit?usp=sharing"",""อ่างทอง!J513"")"),0)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IFERROR(__xludf.DUMMYFUNCTION("IMPORTRANGE(""https://docs.google.com/spreadsheets/d/1SX6NBoVAgQJ6U1MVXOaj8PK2l7WJ3RER9xtqwdhxkhw/edit?usp=sharing"",""อ่างทอง!I514"")"),0)</f>
        <v>0</v>
      </c>
      <c r="J619" s="219">
        <f ca="1">IFERROR(__xludf.DUMMYFUNCTION("IMPORTRANGE(""https://docs.google.com/spreadsheets/d/1SX6NBoVAgQJ6U1MVXOaj8PK2l7WJ3RER9xtqwdhxkhw/edit?usp=sharing"",""อ่างทอง!J514"")"),0)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IFERROR(__xludf.DUMMYFUNCTION("IMPORTRANGE(""https://docs.google.com/spreadsheets/d/1SX6NBoVAgQJ6U1MVXOaj8PK2l7WJ3RER9xtqwdhxkhw/edit?usp=sharing"",""อ่างทอง!I515"")"),293)</f>
        <v>293</v>
      </c>
      <c r="J620" s="194">
        <f ca="1">IFERROR(__xludf.DUMMYFUNCTION("IMPORTRANGE(""https://docs.google.com/spreadsheets/d/1SX6NBoVAgQJ6U1MVXOaj8PK2l7WJ3RER9xtqwdhxkhw/edit?usp=sharing"",""อ่างทอง!J515"")"),0)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IFERROR(__xludf.DUMMYFUNCTION("IMPORTRANGE(""https://docs.google.com/spreadsheets/d/1SX6NBoVAgQJ6U1MVXOaj8PK2l7WJ3RER9xtqwdhxkhw/edit?usp=sharing"",""อ่างทอง!I516"")"),0)</f>
        <v>0</v>
      </c>
      <c r="J621" s="194">
        <f ca="1">IFERROR(__xludf.DUMMYFUNCTION("IMPORTRANGE(""https://docs.google.com/spreadsheets/d/1SX6NBoVAgQJ6U1MVXOaj8PK2l7WJ3RER9xtqwdhxkhw/edit?usp=sharing"",""อ่างทอง!J516"")"),0)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IFERROR(__xludf.DUMMYFUNCTION("IMPORTRANGE(""https://docs.google.com/spreadsheets/d/1SX6NBoVAgQJ6U1MVXOaj8PK2l7WJ3RER9xtqwdhxkhw/edit?usp=sharing"",""อ่างทอง!I517"")"),0)</f>
        <v>0</v>
      </c>
      <c r="J622" s="219">
        <f ca="1">IFERROR(__xludf.DUMMYFUNCTION("IMPORTRANGE(""https://docs.google.com/spreadsheets/d/1SX6NBoVAgQJ6U1MVXOaj8PK2l7WJ3RER9xtqwdhxkhw/edit?usp=sharing"",""อ่างทอง!J517"")"),0)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IFERROR(__xludf.DUMMYFUNCTION("IMPORTRANGE(""https://docs.google.com/spreadsheets/d/1SX6NBoVAgQJ6U1MVXOaj8PK2l7WJ3RER9xtqwdhxkhw/edit?usp=sharing"",""อ่างทอง!I518"")"),0)</f>
        <v>0</v>
      </c>
      <c r="J623" s="219">
        <f ca="1">IFERROR(__xludf.DUMMYFUNCTION("IMPORTRANGE(""https://docs.google.com/spreadsheets/d/1SX6NBoVAgQJ6U1MVXOaj8PK2l7WJ3RER9xtqwdhxkhw/edit?usp=sharing"",""อ่างทอง!J518"")"),0)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IFERROR(__xludf.DUMMYFUNCTION("IMPORTRANGE(""https://docs.google.com/spreadsheets/d/1SX6NBoVAgQJ6U1MVXOaj8PK2l7WJ3RER9xtqwdhxkhw/edit?usp=sharing"",""อ่างทอง!I519"")"),0)</f>
        <v>0</v>
      </c>
      <c r="J624" s="218">
        <f ca="1">IFERROR(__xludf.DUMMYFUNCTION("IMPORTRANGE(""https://docs.google.com/spreadsheets/d/1SX6NBoVAgQJ6U1MVXOaj8PK2l7WJ3RER9xtqwdhxkhw/edit?usp=sharing"",""อ่างทอง!J519"")"),0)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IFERROR(__xludf.DUMMYFUNCTION("IMPORTRANGE(""https://docs.google.com/spreadsheets/d/1SX6NBoVAgQJ6U1MVXOaj8PK2l7WJ3RER9xtqwdhxkhw/edit?usp=sharing"",""อ่างทอง!I520"")"),0)</f>
        <v>0</v>
      </c>
      <c r="J625" s="219">
        <f ca="1">IFERROR(__xludf.DUMMYFUNCTION("IMPORTRANGE(""https://docs.google.com/spreadsheets/d/1SX6NBoVAgQJ6U1MVXOaj8PK2l7WJ3RER9xtqwdhxkhw/edit?usp=sharing"",""อ่างทอง!J520"")"),0)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IFERROR(__xludf.DUMMYFUNCTION("IMPORTRANGE(""https://docs.google.com/spreadsheets/d/1SX6NBoVAgQJ6U1MVXOaj8PK2l7WJ3RER9xtqwdhxkhw/edit?usp=sharing"",""อ่างทอง!I521"")"),0)</f>
        <v>0</v>
      </c>
      <c r="J626" s="219">
        <f ca="1">IFERROR(__xludf.DUMMYFUNCTION("IMPORTRANGE(""https://docs.google.com/spreadsheets/d/1SX6NBoVAgQJ6U1MVXOaj8PK2l7WJ3RER9xtqwdhxkhw/edit?usp=sharing"",""อ่างทอง!J521"")"),0)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IFERROR(__xludf.DUMMYFUNCTION("IMPORTRANGE(""https://docs.google.com/spreadsheets/d/1SX6NBoVAgQJ6U1MVXOaj8PK2l7WJ3RER9xtqwdhxkhw/edit?usp=sharing"",""อ่างทอง!I523"")"),510000)</f>
        <v>510000</v>
      </c>
      <c r="J628" s="359">
        <f ca="1">IFERROR(__xludf.DUMMYFUNCTION("IMPORTRANGE(""https://docs.google.com/spreadsheets/d/1SX6NBoVAgQJ6U1MVXOaj8PK2l7WJ3RER9xtqwdhxkhw/edit?usp=sharing"",""อ่างทอง!J523"")"),0)</f>
        <v>0</v>
      </c>
      <c r="K628" s="360">
        <f t="shared" ref="K628:K635" ca="1" si="129">IF(I628&gt;0,J628*100/I628,0)</f>
        <v>0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IFERROR(__xludf.DUMMYFUNCTION("IMPORTRANGE(""https://docs.google.com/spreadsheets/d/1SX6NBoVAgQJ6U1MVXOaj8PK2l7WJ3RER9xtqwdhxkhw/edit?usp=sharing"",""อ่างทอง!I524"")"),18)</f>
        <v>18</v>
      </c>
      <c r="J629" s="359">
        <f ca="1">IFERROR(__xludf.DUMMYFUNCTION("IMPORTRANGE(""https://docs.google.com/spreadsheets/d/1SX6NBoVAgQJ6U1MVXOaj8PK2l7WJ3RER9xtqwdhxkhw/edit?usp=sharing"",""อ่างทอง!J524"")"),0)</f>
        <v>0</v>
      </c>
      <c r="K629" s="360">
        <f t="shared" ca="1" si="129"/>
        <v>0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IFERROR(__xludf.DUMMYFUNCTION("IMPORTRANGE(""https://docs.google.com/spreadsheets/d/1SX6NBoVAgQJ6U1MVXOaj8PK2l7WJ3RER9xtqwdhxkhw/edit?usp=sharing"",""อ่างทอง!I525"")"),169583.93)</f>
        <v>169583.93</v>
      </c>
      <c r="J630" s="359">
        <f ca="1">IFERROR(__xludf.DUMMYFUNCTION("IMPORTRANGE(""https://docs.google.com/spreadsheets/d/1SX6NBoVAgQJ6U1MVXOaj8PK2l7WJ3RER9xtqwdhxkhw/edit?usp=sharing"",""อ่างทอง!J525"")"),64434.52)</f>
        <v>64434.52</v>
      </c>
      <c r="K630" s="360">
        <f t="shared" ca="1" si="129"/>
        <v>37.995652064437948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IFERROR(__xludf.DUMMYFUNCTION("IMPORTRANGE(""https://docs.google.com/spreadsheets/d/1SX6NBoVAgQJ6U1MVXOaj8PK2l7WJ3RER9xtqwdhxkhw/edit?usp=sharing"",""อ่างทอง!I526"")"),6)</f>
        <v>6</v>
      </c>
      <c r="J631" s="359">
        <f ca="1">IFERROR(__xludf.DUMMYFUNCTION("IMPORTRANGE(""https://docs.google.com/spreadsheets/d/1SX6NBoVAgQJ6U1MVXOaj8PK2l7WJ3RER9xtqwdhxkhw/edit?usp=sharing"",""อ่างทอง!J526"")"),3)</f>
        <v>3</v>
      </c>
      <c r="K631" s="360">
        <f t="shared" ca="1" si="129"/>
        <v>50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IFERROR(__xludf.DUMMYFUNCTION("IMPORTRANGE(""https://docs.google.com/spreadsheets/d/1SX6NBoVAgQJ6U1MVXOaj8PK2l7WJ3RER9xtqwdhxkhw/edit?usp=sharing"",""อ่างทอง!I527"")"),0)</f>
        <v>0</v>
      </c>
      <c r="J632" s="359">
        <f ca="1">IFERROR(__xludf.DUMMYFUNCTION("IMPORTRANGE(""https://docs.google.com/spreadsheets/d/1SX6NBoVAgQJ6U1MVXOaj8PK2l7WJ3RER9xtqwdhxkhw/edit?usp=sharing"",""อ่างทอง!J527"")"),0)</f>
        <v>0</v>
      </c>
      <c r="K632" s="360">
        <f t="shared" ca="1" si="129"/>
        <v>0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IFERROR(__xludf.DUMMYFUNCTION("IMPORTRANGE(""https://docs.google.com/spreadsheets/d/1SX6NBoVAgQJ6U1MVXOaj8PK2l7WJ3RER9xtqwdhxkhw/edit?usp=sharing"",""อ่างทอง!I528"")"),0)</f>
        <v>0</v>
      </c>
      <c r="J633" s="359">
        <f ca="1">IFERROR(__xludf.DUMMYFUNCTION("IMPORTRANGE(""https://docs.google.com/spreadsheets/d/1SX6NBoVAgQJ6U1MVXOaj8PK2l7WJ3RER9xtqwdhxkhw/edit?usp=sharing"",""อ่างทอง!J528"")"),0)</f>
        <v>0</v>
      </c>
      <c r="K633" s="360">
        <f t="shared" ca="1" si="129"/>
        <v>0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IFERROR(__xludf.DUMMYFUNCTION("IMPORTRANGE(""https://docs.google.com/spreadsheets/d/1SX6NBoVAgQJ6U1MVXOaj8PK2l7WJ3RER9xtqwdhxkhw/edit?usp=sharing"",""อ่างทอง!I529"")"),900000)</f>
        <v>900000</v>
      </c>
      <c r="J634" s="359">
        <f ca="1">IFERROR(__xludf.DUMMYFUNCTION("IMPORTRANGE(""https://docs.google.com/spreadsheets/d/1SX6NBoVAgQJ6U1MVXOaj8PK2l7WJ3RER9xtqwdhxkhw/edit?usp=sharing"",""อ่างทอง!J529"")"),0)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IFERROR(__xludf.DUMMYFUNCTION("IMPORTRANGE(""https://docs.google.com/spreadsheets/d/1SX6NBoVAgQJ6U1MVXOaj8PK2l7WJ3RER9xtqwdhxkhw/edit?usp=sharing"",""อ่างทอง!I530"")"),30)</f>
        <v>30</v>
      </c>
      <c r="J635" s="489">
        <f ca="1">IFERROR(__xludf.DUMMYFUNCTION("IMPORTRANGE(""https://docs.google.com/spreadsheets/d/1SX6NBoVAgQJ6U1MVXOaj8PK2l7WJ3RER9xtqwdhxkhw/edit?usp=sharing"",""อ่างทอง!J530"")"),0)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zoomScale="70" zoomScaleNormal="70" workbookViewId="0">
      <pane ySplit="6" topLeftCell="A600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10.375" style="4" bestFit="1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238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4124768</v>
      </c>
      <c r="M8" s="43">
        <f t="shared" ca="1" si="0"/>
        <v>1521745</v>
      </c>
      <c r="N8" s="43">
        <f t="shared" ca="1" si="0"/>
        <v>850569</v>
      </c>
      <c r="O8" s="42">
        <f t="shared" ref="O8:O16" ca="1" si="1">IF(L8&gt;0,N8*100/L8,0)</f>
        <v>20.621014321290314</v>
      </c>
      <c r="P8" s="42">
        <f t="shared" ref="P8:P16" ca="1" si="2">IF(M8&gt;0,N8*100/M8,0)</f>
        <v>55.894318693342186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4124768</v>
      </c>
      <c r="M10" s="50">
        <f t="shared" ca="1" si="4"/>
        <v>1521745</v>
      </c>
      <c r="N10" s="50">
        <f t="shared" ca="1" si="4"/>
        <v>850569</v>
      </c>
      <c r="O10" s="49">
        <f t="shared" ca="1" si="1"/>
        <v>20.621014321290314</v>
      </c>
      <c r="P10" s="49">
        <f t="shared" ca="1" si="2"/>
        <v>55.894318693342186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3832668</v>
      </c>
      <c r="M12" s="60">
        <f t="shared" ca="1" si="6"/>
        <v>1521745</v>
      </c>
      <c r="N12" s="60">
        <f t="shared" ca="1" si="6"/>
        <v>560469</v>
      </c>
      <c r="O12" s="60">
        <f t="shared" ca="1" si="1"/>
        <v>14.623468560282289</v>
      </c>
      <c r="P12" s="60">
        <f t="shared" ca="1" si="2"/>
        <v>36.830677938813665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1494300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2338368</v>
      </c>
      <c r="M14" s="60">
        <f t="shared" si="8"/>
        <v>0</v>
      </c>
      <c r="N14" s="60">
        <f t="shared" ca="1" si="8"/>
        <v>25926</v>
      </c>
      <c r="O14" s="63">
        <f t="shared" ca="1" si="1"/>
        <v>1.1087219804581656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292100</v>
      </c>
      <c r="M16" s="60">
        <f t="shared" si="10"/>
        <v>0</v>
      </c>
      <c r="N16" s="60">
        <f t="shared" ca="1" si="10"/>
        <v>290100</v>
      </c>
      <c r="O16" s="72">
        <f t="shared" ca="1" si="1"/>
        <v>99.315302978432044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3097545</v>
      </c>
      <c r="M18" s="43">
        <f t="shared" ca="1" si="11"/>
        <v>1521745</v>
      </c>
      <c r="N18" s="43">
        <f t="shared" ca="1" si="11"/>
        <v>824643</v>
      </c>
      <c r="O18" s="42">
        <f t="shared" ref="O18:O20" ca="1" si="12">IF(L18&gt;0,N18*100/L18,0)</f>
        <v>26.622470375733041</v>
      </c>
      <c r="P18" s="42">
        <f t="shared" ref="P18:P26" ca="1" si="13">IF(M18&gt;0,N18*100/M18,0)</f>
        <v>54.190616693335613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3097545</v>
      </c>
      <c r="M20" s="50">
        <f t="shared" ca="1" si="15"/>
        <v>1521745</v>
      </c>
      <c r="N20" s="50">
        <f t="shared" ca="1" si="15"/>
        <v>824643</v>
      </c>
      <c r="O20" s="49">
        <f t="shared" ca="1" si="12"/>
        <v>26.622470375733041</v>
      </c>
      <c r="P20" s="49">
        <f t="shared" ca="1" si="13"/>
        <v>54.190616693335613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2805445</v>
      </c>
      <c r="M22" s="64">
        <f t="shared" ca="1" si="18"/>
        <v>1521745</v>
      </c>
      <c r="N22" s="63">
        <f t="shared" ca="1" si="18"/>
        <v>534543</v>
      </c>
      <c r="O22" s="63">
        <f t="shared" ca="1" si="17"/>
        <v>19.05376865345783</v>
      </c>
      <c r="P22" s="63">
        <f t="shared" ca="1" si="13"/>
        <v>35.126975938807092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1494300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1311145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292100</v>
      </c>
      <c r="M26" s="72">
        <f t="shared" si="22"/>
        <v>0</v>
      </c>
      <c r="N26" s="72">
        <f t="shared" ca="1" si="22"/>
        <v>290100</v>
      </c>
      <c r="O26" s="72">
        <f t="shared" ca="1" si="17"/>
        <v>99.315302978432044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1027223</v>
      </c>
      <c r="M28" s="43">
        <f t="shared" si="23"/>
        <v>0</v>
      </c>
      <c r="N28" s="43">
        <f t="shared" ca="1" si="23"/>
        <v>25926</v>
      </c>
      <c r="O28" s="42">
        <f t="shared" ref="O28:O30" ca="1" si="24">IF(L28&gt;0,N28*100/L28,0)</f>
        <v>2.5238920857496376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1027223</v>
      </c>
      <c r="M30" s="50">
        <f t="shared" si="27"/>
        <v>0</v>
      </c>
      <c r="N30" s="50">
        <f t="shared" ca="1" si="27"/>
        <v>25926</v>
      </c>
      <c r="O30" s="49">
        <f t="shared" ca="1" si="24"/>
        <v>2.5238920857496376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1027223</v>
      </c>
      <c r="M32" s="63">
        <f t="shared" si="30"/>
        <v>0</v>
      </c>
      <c r="N32" s="63">
        <f t="shared" ca="1" si="30"/>
        <v>25926</v>
      </c>
      <c r="O32" s="63">
        <f t="shared" ca="1" si="29"/>
        <v>2.5238920857496376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1027223</v>
      </c>
      <c r="M34" s="63">
        <f t="shared" si="32"/>
        <v>0</v>
      </c>
      <c r="N34" s="63">
        <f t="shared" ca="1" si="32"/>
        <v>25926</v>
      </c>
      <c r="O34" s="63">
        <f t="shared" ca="1" si="29"/>
        <v>2.5238920857496376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3097545</v>
      </c>
      <c r="M37" s="75">
        <f t="shared" ca="1" si="33"/>
        <v>1521745</v>
      </c>
      <c r="N37" s="75">
        <f t="shared" ca="1" si="33"/>
        <v>824643</v>
      </c>
      <c r="O37" s="76">
        <f t="shared" ca="1" si="29"/>
        <v>26.622470375733041</v>
      </c>
      <c r="P37" s="76">
        <f t="shared" ca="1" si="25"/>
        <v>54.190616693335613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614100</v>
      </c>
      <c r="M41" s="102">
        <f t="shared" ca="1" si="34"/>
        <v>307100</v>
      </c>
      <c r="N41" s="102">
        <f t="shared" ca="1" si="34"/>
        <v>154090</v>
      </c>
      <c r="O41" s="101">
        <f t="shared" ref="O41:O43" ca="1" si="35">IF(L41&gt;0,N41*100/L41,0)</f>
        <v>25.092004559517992</v>
      </c>
      <c r="P41" s="101">
        <f t="shared" ref="P41:P43" ca="1" si="36">IF(M41&gt;0,N41*100/M41,0)</f>
        <v>50.175838489091504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614100</v>
      </c>
      <c r="M43" s="102">
        <f t="shared" ca="1" si="38"/>
        <v>307100</v>
      </c>
      <c r="N43" s="102">
        <f t="shared" ca="1" si="38"/>
        <v>154090</v>
      </c>
      <c r="O43" s="101">
        <f t="shared" ca="1" si="35"/>
        <v>25.092004559517992</v>
      </c>
      <c r="P43" s="101">
        <f t="shared" ca="1" si="36"/>
        <v>50.175838489091504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614100</v>
      </c>
      <c r="M45" s="115">
        <f ca="1">IFERROR(__xludf.DUMMYFUNCTION("IMPORTRANGE(""https://docs.google.com/spreadsheets/d/1Yj_ptqi66GCucihVvJfMjLAmec39IyEx_6qawtMGysU/edit?usp=sharing"",""สบก!Q60"")"),307100)</f>
        <v>307100</v>
      </c>
      <c r="N45" s="115">
        <f ca="1">IFERROR(__xludf.DUMMYFUNCTION("IMPORTRANGE(""https://docs.google.com/spreadsheets/d/1Yj_ptqi66GCucihVvJfMjLAmec39IyEx_6qawtMGysU/edit?usp=sharing"",""สบก!R60"")"),154090)</f>
        <v>154090</v>
      </c>
      <c r="O45" s="116">
        <f ca="1">IF(L45&gt;0,N45*100/L45,0)</f>
        <v>25.092004559517992</v>
      </c>
      <c r="P45" s="116">
        <f ca="1">IF(M45&gt;0,N45*100/M45,0)</f>
        <v>50.175838489091504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IFERROR(__xludf.DUMMYFUNCTION("IMPORTRANGE(""https://docs.google.com/spreadsheets/d/1Yj_ptqi66GCucihVvJfMjLAmec39IyEx_6qawtMGysU/edit?usp=sharing"",""สบก!M60"")"),614100)</f>
        <v>614100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IFERROR(__xludf.DUMMYFUNCTION("IMPORTRANGE(""https://docs.google.com/spreadsheets/d/1Yj_ptqi66GCucihVvJfMjLAmec39IyEx_6qawtMGysU/edit?usp=sharing"",""สบก!N60"")"),0)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IFERROR(__xludf.DUMMYFUNCTION("IMPORTRANGE(""https://docs.google.com/spreadsheets/d/1Yj_ptqi66GCucihVvJfMjLAmec39IyEx_6qawtMGysU/edit?usp=sharing"",""สบก!O60"")"),0)</f>
        <v>0</v>
      </c>
      <c r="M49" s="125"/>
      <c r="N49" s="115">
        <f ca="1">IFERROR(__xludf.DUMMYFUNCTION("IMPORTRANGE(""https://docs.google.com/spreadsheets/d/1Yj_ptqi66GCucihVvJfMjLAmec39IyEx_6qawtMGysU/edit?usp=sharing"",""สบก!S60"")"),0)</f>
        <v>0</v>
      </c>
      <c r="O49" s="125">
        <f ca="1">IF(L49&gt;0,N49*100/L49,0)</f>
        <v>0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267000</v>
      </c>
      <c r="M53" s="151">
        <f t="shared" ca="1" si="39"/>
        <v>138000</v>
      </c>
      <c r="N53" s="151">
        <f t="shared" ca="1" si="39"/>
        <v>75822</v>
      </c>
      <c r="O53" s="150">
        <f t="shared" ref="O53:O55" ca="1" si="40">IF(L53&gt;0,N53*100/L53,0)</f>
        <v>28.397752808988763</v>
      </c>
      <c r="P53" s="150">
        <f t="shared" ref="P53:P55" ca="1" si="41">IF(M53&gt;0,N53*100/M53,0)</f>
        <v>54.943478260869568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267000</v>
      </c>
      <c r="M55" s="151">
        <f t="shared" ca="1" si="43"/>
        <v>138000</v>
      </c>
      <c r="N55" s="151">
        <f t="shared" ca="1" si="43"/>
        <v>75822</v>
      </c>
      <c r="O55" s="150">
        <f t="shared" ca="1" si="40"/>
        <v>28.397752808988763</v>
      </c>
      <c r="P55" s="150">
        <f t="shared" ca="1" si="41"/>
        <v>54.943478260869568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267000</v>
      </c>
      <c r="M57" s="115">
        <f ca="1">IFERROR(__xludf.DUMMYFUNCTION("IMPORTRANGE(""https://docs.google.com/spreadsheets/d/1Yj_ptqi66GCucihVvJfMjLAmec39IyEx_6qawtMGysU/edit?usp=sharing"",""สบก!Z60"")"),138000)</f>
        <v>138000</v>
      </c>
      <c r="N57" s="115">
        <f ca="1">IFERROR(__xludf.DUMMYFUNCTION("IMPORTRANGE(""https://docs.google.com/spreadsheets/d/1Yj_ptqi66GCucihVvJfMjLAmec39IyEx_6qawtMGysU/edit?usp=sharing"",""สบก!AA60"")"),75822)</f>
        <v>75822</v>
      </c>
      <c r="O57" s="116">
        <f ca="1">IF(L57&gt;0,N57*100/L57,0)</f>
        <v>28.397752808988763</v>
      </c>
      <c r="P57" s="116">
        <f ca="1">IF(M57&gt;0,N57*100/M57,0)</f>
        <v>54.943478260869568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IFERROR(__xludf.DUMMYFUNCTION("IMPORTRANGE(""https://docs.google.com/spreadsheets/d/1Yj_ptqi66GCucihVvJfMjLAmec39IyEx_6qawtMGysU/edit?usp=sharing"",""สบก!V60"")"),267000)</f>
        <v>267000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IFERROR(__xludf.DUMMYFUNCTION("IMPORTRANGE(""https://docs.google.com/spreadsheets/d/1Yj_ptqi66GCucihVvJfMjLAmec39IyEx_6qawtMGysU/edit?usp=sharing"",""สบก!W60"")"),0)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v>0</v>
      </c>
      <c r="M61" s="125"/>
      <c r="N61" s="115">
        <f ca="1">IFERROR(__xludf.DUMMYFUNCTION("IMPORTRANGE(""https://docs.google.com/spreadsheets/d/1Yj_ptqi66GCucihVvJfMjLAmec39IyEx_6qawtMGysU/edit?usp=sharing"",""สบก!AB60"")"),0)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IFERROR(__xludf.DUMMYFUNCTION("IMPORTRANGE(""https://docs.google.com/spreadsheets/d/1SX6NBoVAgQJ6U1MVXOaj8PK2l7WJ3RER9xtqwdhxkhw/edit?usp=sharing"",""จันทบุรี!I9"")"),1)</f>
        <v>1</v>
      </c>
      <c r="J64" s="172">
        <f ca="1">IFERROR(__xludf.DUMMYFUNCTION("IMPORTRANGE(""https://docs.google.com/spreadsheets/d/1SX6NBoVAgQJ6U1MVXOaj8PK2l7WJ3RER9xtqwdhxkhw/edit?usp=sharing"",""จันทบุรี!J9"")"),0)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IFERROR(__xludf.DUMMYFUNCTION("IMPORTRANGE(""https://docs.google.com/spreadsheets/d/1SX6NBoVAgQJ6U1MVXOaj8PK2l7WJ3RER9xtqwdhxkhw/edit?usp=sharing"",""จันทบุรี!I10"")"),60)</f>
        <v>60</v>
      </c>
      <c r="J65" s="172">
        <f ca="1">IFERROR(__xludf.DUMMYFUNCTION("IMPORTRANGE(""https://docs.google.com/spreadsheets/d/1SX6NBoVAgQJ6U1MVXOaj8PK2l7WJ3RER9xtqwdhxkhw/edit?usp=sharing"",""จันทบุรี!J10"")"),0)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1005300</v>
      </c>
      <c r="M66" s="182">
        <f t="shared" ca="1" si="45"/>
        <v>393220</v>
      </c>
      <c r="N66" s="182">
        <f t="shared" ca="1" si="45"/>
        <v>361933</v>
      </c>
      <c r="O66" s="181">
        <f t="shared" ref="O66:O68" ca="1" si="46">IF(L66&gt;0,N66*100/L66,0)</f>
        <v>36.002486819854767</v>
      </c>
      <c r="P66" s="181">
        <f t="shared" ref="P66:P68" ca="1" si="47">IF(M66&gt;0,N66*100/M66,0)</f>
        <v>92.043385382228777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1005300</v>
      </c>
      <c r="M68" s="187">
        <f t="shared" ca="1" si="49"/>
        <v>393220</v>
      </c>
      <c r="N68" s="187">
        <f t="shared" ca="1" si="49"/>
        <v>361933</v>
      </c>
      <c r="O68" s="186">
        <f t="shared" ca="1" si="46"/>
        <v>36.002486819854767</v>
      </c>
      <c r="P68" s="186">
        <f t="shared" ca="1" si="47"/>
        <v>92.043385382228777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713200</v>
      </c>
      <c r="M70" s="199">
        <f ca="1">IFERROR(__xludf.DUMMYFUNCTION("IMPORTRANGE(""https://docs.google.com/spreadsheets/d/1Yj_ptqi66GCucihVvJfMjLAmec39IyEx_6qawtMGysU/edit?usp=sharing"",""สบก!AI60"")"),393220)</f>
        <v>393220</v>
      </c>
      <c r="N70" s="199">
        <f ca="1">IFERROR(__xludf.DUMMYFUNCTION("IMPORTRANGE(""https://docs.google.com/spreadsheets/d/1Yj_ptqi66GCucihVvJfMjLAmec39IyEx_6qawtMGysU/edit?usp=sharing"",""สบก!AJ60"")"),71833)</f>
        <v>71833</v>
      </c>
      <c r="O70" s="198">
        <f ca="1">IF(L70&gt;0,N70*100/L70,0)</f>
        <v>10.07192933258553</v>
      </c>
      <c r="P70" s="198">
        <f ca="1">IF(M70&gt;0,N70*100/M70,0)</f>
        <v>18.267890748181678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IFERROR(__xludf.DUMMYFUNCTION("IMPORTRANGE(""https://docs.google.com/spreadsheets/d/1Yj_ptqi66GCucihVvJfMjLAmec39IyEx_6qawtMGysU/edit?usp=sharing"",""สบก!AE60"")"),175200)</f>
        <v>175200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IFERROR(__xludf.DUMMYFUNCTION("IMPORTRANGE(""https://docs.google.com/spreadsheets/d/1Yj_ptqi66GCucihVvJfMjLAmec39IyEx_6qawtMGysU/edit?usp=sharing"",""สบก!AF60"")"),538000)</f>
        <v>538000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IFERROR(__xludf.DUMMYFUNCTION("IMPORTRANGE(""https://docs.google.com/spreadsheets/d/1Yj_ptqi66GCucihVvJfMjLAmec39IyEx_6qawtMGysU/edit?usp=sharing"",""สบก!AG60"")"),292100)</f>
        <v>292100</v>
      </c>
      <c r="M74" s="125"/>
      <c r="N74" s="115">
        <f ca="1">IFERROR(__xludf.DUMMYFUNCTION("IMPORTRANGE(""https://docs.google.com/spreadsheets/d/1Yj_ptqi66GCucihVvJfMjLAmec39IyEx_6qawtMGysU/edit?usp=sharing"",""สบก!AK60"")"),290100)</f>
        <v>290100</v>
      </c>
      <c r="O74" s="125">
        <f ca="1">IF(L74&gt;0,N74*100/L74,0)</f>
        <v>99.315302978432044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IFERROR(__xludf.DUMMYFUNCTION("IMPORTRANGE(""https://docs.google.com/spreadsheets/d/1SX6NBoVAgQJ6U1MVXOaj8PK2l7WJ3RER9xtqwdhxkhw/edit?usp=sharing"",""จันทบุรี!J16"")"),1)</f>
        <v>1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IFERROR(__xludf.DUMMYFUNCTION("IMPORTRANGE(""https://docs.google.com/spreadsheets/d/1SX6NBoVAgQJ6U1MVXOaj8PK2l7WJ3RER9xtqwdhxkhw/edit?usp=sharing"",""จันทบุรี!J17"")"),0)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IFERROR(__xludf.DUMMYFUNCTION("IMPORTRANGE(""https://docs.google.com/spreadsheets/d/1SX6NBoVAgQJ6U1MVXOaj8PK2l7WJ3RER9xtqwdhxkhw/edit?usp=sharing"",""จันทบุรี!J18"")"),0)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IFERROR(__xludf.DUMMYFUNCTION("IMPORTRANGE(""https://docs.google.com/spreadsheets/d/1SX6NBoVAgQJ6U1MVXOaj8PK2l7WJ3RER9xtqwdhxkhw/edit?usp=sharing"",""จันทบุรี!J19"")"),0)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IFERROR(__xludf.DUMMYFUNCTION("IMPORTRANGE(""https://docs.google.com/spreadsheets/d/1SX6NBoVAgQJ6U1MVXOaj8PK2l7WJ3RER9xtqwdhxkhw/edit?usp=sharing"",""จันทบุรี!I20"")"),1)</f>
        <v>1</v>
      </c>
      <c r="J80" s="230">
        <f ca="1">IFERROR(__xludf.DUMMYFUNCTION("IMPORTRANGE(""https://docs.google.com/spreadsheets/d/1SX6NBoVAgQJ6U1MVXOaj8PK2l7WJ3RER9xtqwdhxkhw/edit?usp=sharing"",""จันทบุรี!J20"")"),0)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IFERROR(__xludf.DUMMYFUNCTION("IMPORTRANGE(""https://docs.google.com/spreadsheets/d/1SX6NBoVAgQJ6U1MVXOaj8PK2l7WJ3RER9xtqwdhxkhw/edit?usp=sharing"",""จันทบุรี!I21"")"),60)</f>
        <v>60</v>
      </c>
      <c r="J81" s="230">
        <f ca="1">IFERROR(__xludf.DUMMYFUNCTION("IMPORTRANGE(""https://docs.google.com/spreadsheets/d/1SX6NBoVAgQJ6U1MVXOaj8PK2l7WJ3RER9xtqwdhxkhw/edit?usp=sharing"",""จันทบุรี!J21"")"),0)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IFERROR(__xludf.DUMMYFUNCTION("IMPORTRANGE(""https://docs.google.com/spreadsheets/d/1SX6NBoVAgQJ6U1MVXOaj8PK2l7WJ3RER9xtqwdhxkhw/edit?usp=sharing"",""จันทบุรี!I22"")"),0)</f>
        <v>0</v>
      </c>
      <c r="J82" s="218">
        <f ca="1">IFERROR(__xludf.DUMMYFUNCTION("IMPORTRANGE(""https://docs.google.com/spreadsheets/d/1SX6NBoVAgQJ6U1MVXOaj8PK2l7WJ3RER9xtqwdhxkhw/edit?usp=sharing"",""จันทบุรี!J22"")"),0)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IFERROR(__xludf.DUMMYFUNCTION("IMPORTRANGE(""https://docs.google.com/spreadsheets/d/1SX6NBoVAgQJ6U1MVXOaj8PK2l7WJ3RER9xtqwdhxkhw/edit?usp=sharing"",""จันทบุรี!I23"")"),0)</f>
        <v>0</v>
      </c>
      <c r="J83" s="218">
        <f ca="1">IFERROR(__xludf.DUMMYFUNCTION("IMPORTRANGE(""https://docs.google.com/spreadsheets/d/1SX6NBoVAgQJ6U1MVXOaj8PK2l7WJ3RER9xtqwdhxkhw/edit?usp=sharing"",""จันทบุรี!J23"")"),0)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IFERROR(__xludf.DUMMYFUNCTION("IMPORTRANGE(""https://docs.google.com/spreadsheets/d/1SX6NBoVAgQJ6U1MVXOaj8PK2l7WJ3RER9xtqwdhxkhw/edit?usp=sharing"",""จันทบุรี!I24"")"),0)</f>
        <v>0</v>
      </c>
      <c r="J84" s="219">
        <f ca="1">IFERROR(__xludf.DUMMYFUNCTION("IMPORTRANGE(""https://docs.google.com/spreadsheets/d/1SX6NBoVAgQJ6U1MVXOaj8PK2l7WJ3RER9xtqwdhxkhw/edit?usp=sharing"",""จันทบุรี!J24"")"),0)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IFERROR(__xludf.DUMMYFUNCTION("IMPORTRANGE(""https://docs.google.com/spreadsheets/d/1SX6NBoVAgQJ6U1MVXOaj8PK2l7WJ3RER9xtqwdhxkhw/edit?usp=sharing"",""จันทบุรี!I25"")"),0)</f>
        <v>0</v>
      </c>
      <c r="J85" s="219">
        <f ca="1">IFERROR(__xludf.DUMMYFUNCTION("IMPORTRANGE(""https://docs.google.com/spreadsheets/d/1SX6NBoVAgQJ6U1MVXOaj8PK2l7WJ3RER9xtqwdhxkhw/edit?usp=sharing"",""จันทบุรี!J25"")"),0)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IFERROR(__xludf.DUMMYFUNCTION("IMPORTRANGE(""https://docs.google.com/spreadsheets/d/1SX6NBoVAgQJ6U1MVXOaj8PK2l7WJ3RER9xtqwdhxkhw/edit?usp=sharing"",""จันทบุรี!I26"")"),1)</f>
        <v>1</v>
      </c>
      <c r="J86" s="218">
        <f ca="1">IFERROR(__xludf.DUMMYFUNCTION("IMPORTRANGE(""https://docs.google.com/spreadsheets/d/1SX6NBoVAgQJ6U1MVXOaj8PK2l7WJ3RER9xtqwdhxkhw/edit?usp=sharing"",""จันทบุรี!J26"")"),0)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IFERROR(__xludf.DUMMYFUNCTION("IMPORTRANGE(""https://docs.google.com/spreadsheets/d/1SX6NBoVAgQJ6U1MVXOaj8PK2l7WJ3RER9xtqwdhxkhw/edit?usp=sharing"",""จันทบุรี!I27"")"),60)</f>
        <v>60</v>
      </c>
      <c r="J87" s="218">
        <f ca="1">IFERROR(__xludf.DUMMYFUNCTION("IMPORTRANGE(""https://docs.google.com/spreadsheets/d/1SX6NBoVAgQJ6U1MVXOaj8PK2l7WJ3RER9xtqwdhxkhw/edit?usp=sharing"",""จันทบุรี!J27"")"),0)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IFERROR(__xludf.DUMMYFUNCTION("IMPORTRANGE(""https://docs.google.com/spreadsheets/d/1SX6NBoVAgQJ6U1MVXOaj8PK2l7WJ3RER9xtqwdhxkhw/edit?usp=sharing"",""จันทบุรี!I28"")"),0)</f>
        <v>0</v>
      </c>
      <c r="J88" s="218">
        <f ca="1">IFERROR(__xludf.DUMMYFUNCTION("IMPORTRANGE(""https://docs.google.com/spreadsheets/d/1SX6NBoVAgQJ6U1MVXOaj8PK2l7WJ3RER9xtqwdhxkhw/edit?usp=sharing"",""จันทบุรี!J28"")"),0)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IFERROR(__xludf.DUMMYFUNCTION("IMPORTRANGE(""https://docs.google.com/spreadsheets/d/1SX6NBoVAgQJ6U1MVXOaj8PK2l7WJ3RER9xtqwdhxkhw/edit?usp=sharing"",""จันทบุรี!J29"")"),0)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IFERROR(__xludf.DUMMYFUNCTION("IMPORTRANGE(""https://docs.google.com/spreadsheets/d/1SX6NBoVAgQJ6U1MVXOaj8PK2l7WJ3RER9xtqwdhxkhw/edit?usp=sharing"",""จันทบุรี!J30"")"),0)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IFERROR(__xludf.DUMMYFUNCTION("IMPORTRANGE(""https://docs.google.com/spreadsheets/d/1SX6NBoVAgQJ6U1MVXOaj8PK2l7WJ3RER9xtqwdhxkhw/edit?usp=sharing"",""จันทบุรี!I32"")"),0)</f>
        <v>0</v>
      </c>
      <c r="J92" s="172">
        <f ca="1">IFERROR(__xludf.DUMMYFUNCTION("IMPORTRANGE(""https://docs.google.com/spreadsheets/d/1SX6NBoVAgQJ6U1MVXOaj8PK2l7WJ3RER9xtqwdhxkhw/edit?usp=sharing"",""จันทบุรี!J32"")"),0)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IFERROR(__xludf.DUMMYFUNCTION("IMPORTRANGE(""https://docs.google.com/spreadsheets/d/1SX6NBoVAgQJ6U1MVXOaj8PK2l7WJ3RER9xtqwdhxkhw/edit?usp=sharing"",""จันทบุรี!I33"")"),0)</f>
        <v>0</v>
      </c>
      <c r="J93" s="172">
        <f ca="1">IFERROR(__xludf.DUMMYFUNCTION("IMPORTRANGE(""https://docs.google.com/spreadsheets/d/1SX6NBoVAgQJ6U1MVXOaj8PK2l7WJ3RER9xtqwdhxkhw/edit?usp=sharing"",""จันทบุรี!J33"")"),0)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9">
        <f ca="1">IFERROR(__xludf.DUMMYFUNCTION("IMPORTRANGE(""https://docs.google.com/spreadsheets/d/1Yj_ptqi66GCucihVvJfMjLAmec39IyEx_6qawtMGysU/edit?usp=sharing"",""สบก!AR60"")"),0)</f>
        <v>0</v>
      </c>
      <c r="N98" s="199">
        <f ca="1">IFERROR(__xludf.DUMMYFUNCTION("IMPORTRANGE(""https://docs.google.com/spreadsheets/d/1Yj_ptqi66GCucihVvJfMjLAmec39IyEx_6qawtMGysU/edit?usp=sharing"",""สบก!AS60"")"),0)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IFERROR(__xludf.DUMMYFUNCTION("IMPORTRANGE(""https://docs.google.com/spreadsheets/d/1Yj_ptqi66GCucihVvJfMjLAmec39IyEx_6qawtMGysU/edit?usp=sharing"",""สบก!AN60"")"),0)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IFERROR(__xludf.DUMMYFUNCTION("IMPORTRANGE(""https://docs.google.com/spreadsheets/d/1Yj_ptqi66GCucihVvJfMjLAmec39IyEx_6qawtMGysU/edit?usp=sharing"",""สบก!AO60"")"),0)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IFERROR(__xludf.DUMMYFUNCTION("IMPORTRANGE(""https://docs.google.com/spreadsheets/d/1Yj_ptqi66GCucihVvJfMjLAmec39IyEx_6qawtMGysU/edit?usp=sharing"",""สบก!AP60"")"),0)</f>
        <v>0</v>
      </c>
      <c r="M102" s="125"/>
      <c r="N102" s="115">
        <f ca="1">IFERROR(__xludf.DUMMYFUNCTION("IMPORTRANGE(""https://docs.google.com/spreadsheets/d/1Yj_ptqi66GCucihVvJfMjLAmec39IyEx_6qawtMGysU/edit?usp=sharing"",""สบก!AT60"")"),0)</f>
        <v>0</v>
      </c>
      <c r="O102" s="125">
        <f ca="1">IF(L102&gt;0,N102*100/L102,0)</f>
        <v>0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IFERROR(__xludf.DUMMYFUNCTION("IMPORTRANGE(""https://docs.google.com/spreadsheets/d/1SX6NBoVAgQJ6U1MVXOaj8PK2l7WJ3RER9xtqwdhxkhw/edit?usp=sharing"",""จันทบุรี!J39"")"),0)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IFERROR(__xludf.DUMMYFUNCTION("IMPORTRANGE(""https://docs.google.com/spreadsheets/d/1SX6NBoVAgQJ6U1MVXOaj8PK2l7WJ3RER9xtqwdhxkhw/edit?usp=sharing"",""จันทบุรี!J40"")"),0)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IFERROR(__xludf.DUMMYFUNCTION("IMPORTRANGE(""https://docs.google.com/spreadsheets/d/1SX6NBoVAgQJ6U1MVXOaj8PK2l7WJ3RER9xtqwdhxkhw/edit?usp=sharing"",""จันทบุรี!J41"")"),0)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IFERROR(__xludf.DUMMYFUNCTION("IMPORTRANGE(""https://docs.google.com/spreadsheets/d/1SX6NBoVAgQJ6U1MVXOaj8PK2l7WJ3RER9xtqwdhxkhw/edit?usp=sharing"",""จันทบุรี!J42"")"),0)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IFERROR(__xludf.DUMMYFUNCTION("IMPORTRANGE(""https://docs.google.com/spreadsheets/d/1SX6NBoVAgQJ6U1MVXOaj8PK2l7WJ3RER9xtqwdhxkhw/edit?usp=sharing"",""จันทบุรี!I43"")"),0)</f>
        <v>0</v>
      </c>
      <c r="J108" s="218">
        <f ca="1">IFERROR(__xludf.DUMMYFUNCTION("IMPORTRANGE(""https://docs.google.com/spreadsheets/d/1SX6NBoVAgQJ6U1MVXOaj8PK2l7WJ3RER9xtqwdhxkhw/edit?usp=sharing"",""จันทบุรี!J43"")"),0)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IFERROR(__xludf.DUMMYFUNCTION("IMPORTRANGE(""https://docs.google.com/spreadsheets/d/1SX6NBoVAgQJ6U1MVXOaj8PK2l7WJ3RER9xtqwdhxkhw/edit?usp=sharing"",""จันทบุรี!I44"")"),0)</f>
        <v>0</v>
      </c>
      <c r="J109" s="218">
        <f ca="1">IFERROR(__xludf.DUMMYFUNCTION("IMPORTRANGE(""https://docs.google.com/spreadsheets/d/1SX6NBoVAgQJ6U1MVXOaj8PK2l7WJ3RER9xtqwdhxkhw/edit?usp=sharing"",""จันทบุรี!J44"")"),0)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IFERROR(__xludf.DUMMYFUNCTION("IMPORTRANGE(""https://docs.google.com/spreadsheets/d/1SX6NBoVAgQJ6U1MVXOaj8PK2l7WJ3RER9xtqwdhxkhw/edit?usp=sharing"",""จันทบุรี!I45"")"),0)</f>
        <v>0</v>
      </c>
      <c r="J110" s="218">
        <f ca="1">IFERROR(__xludf.DUMMYFUNCTION("IMPORTRANGE(""https://docs.google.com/spreadsheets/d/1SX6NBoVAgQJ6U1MVXOaj8PK2l7WJ3RER9xtqwdhxkhw/edit?usp=sharing"",""จันทบุรี!J45"")"),0)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IFERROR(__xludf.DUMMYFUNCTION("IMPORTRANGE(""https://docs.google.com/spreadsheets/d/1SX6NBoVAgQJ6U1MVXOaj8PK2l7WJ3RER9xtqwdhxkhw/edit?usp=sharing"",""จันทบุรี!I46"")"),0)</f>
        <v>0</v>
      </c>
      <c r="J111" s="218">
        <f ca="1">IFERROR(__xludf.DUMMYFUNCTION("IMPORTRANGE(""https://docs.google.com/spreadsheets/d/1SX6NBoVAgQJ6U1MVXOaj8PK2l7WJ3RER9xtqwdhxkhw/edit?usp=sharing"",""จันทบุรี!J46"")"),0)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IFERROR(__xludf.DUMMYFUNCTION("IMPORTRANGE(""https://docs.google.com/spreadsheets/d/1SX6NBoVAgQJ6U1MVXOaj8PK2l7WJ3RER9xtqwdhxkhw/edit?usp=sharing"",""จันทบุรี!I47"")"),0)</f>
        <v>0</v>
      </c>
      <c r="J112" s="218">
        <f ca="1">IFERROR(__xludf.DUMMYFUNCTION("IMPORTRANGE(""https://docs.google.com/spreadsheets/d/1SX6NBoVAgQJ6U1MVXOaj8PK2l7WJ3RER9xtqwdhxkhw/edit?usp=sharing"",""จันทบุรี!J47"")"),0)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IFERROR(__xludf.DUMMYFUNCTION("IMPORTRANGE(""https://docs.google.com/spreadsheets/d/1SX6NBoVAgQJ6U1MVXOaj8PK2l7WJ3RER9xtqwdhxkhw/edit?usp=sharing"",""จันทบุรี!I48"")"),0)</f>
        <v>0</v>
      </c>
      <c r="J113" s="218">
        <f ca="1">IFERROR(__xludf.DUMMYFUNCTION("IMPORTRANGE(""https://docs.google.com/spreadsheets/d/1SX6NBoVAgQJ6U1MVXOaj8PK2l7WJ3RER9xtqwdhxkhw/edit?usp=sharing"",""จันทบุรี!J48"")"),0)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IFERROR(__xludf.DUMMYFUNCTION("IMPORTRANGE(""https://docs.google.com/spreadsheets/d/1SX6NBoVAgQJ6U1MVXOaj8PK2l7WJ3RER9xtqwdhxkhw/edit?usp=sharing"",""จันทบุรี!J49"")"),0)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IFERROR(__xludf.DUMMYFUNCTION("IMPORTRANGE(""https://docs.google.com/spreadsheets/d/1SX6NBoVAgQJ6U1MVXOaj8PK2l7WJ3RER9xtqwdhxkhw/edit?usp=sharing"",""จันทบุรี!J50"")"),0)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IFERROR(__xludf.DUMMYFUNCTION("IMPORTRANGE(""https://docs.google.com/spreadsheets/d/1SX6NBoVAgQJ6U1MVXOaj8PK2l7WJ3RER9xtqwdhxkhw/edit?usp=sharing"",""จันทบุรี!I52"")"),0)</f>
        <v>0</v>
      </c>
      <c r="J117" s="172">
        <f ca="1">IFERROR(__xludf.DUMMYFUNCTION("IMPORTRANGE(""https://docs.google.com/spreadsheets/d/1SX6NBoVAgQJ6U1MVXOaj8PK2l7WJ3RER9xtqwdhxkhw/edit?usp=sharing"",""จันทบุรี!J52"")"),0)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9">
        <f ca="1">IFERROR(__xludf.DUMMYFUNCTION("IMPORTRANGE(""https://docs.google.com/spreadsheets/d/1Yj_ptqi66GCucihVvJfMjLAmec39IyEx_6qawtMGysU/edit?usp=sharing"",""สบก!BA60"")"),0)</f>
        <v>0</v>
      </c>
      <c r="N122" s="199">
        <f ca="1">IFERROR(__xludf.DUMMYFUNCTION("IMPORTRANGE(""https://docs.google.com/spreadsheets/d/1Yj_ptqi66GCucihVvJfMjLAmec39IyEx_6qawtMGysU/edit?usp=sharing"",""สบก!BB60"")"),0)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IFERROR(__xludf.DUMMYFUNCTION("IMPORTRANGE(""https://docs.google.com/spreadsheets/d/1Yj_ptqi66GCucihVvJfMjLAmec39IyEx_6qawtMGysU/edit?usp=sharing"",""สบก!AW60"")"),0)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IFERROR(__xludf.DUMMYFUNCTION("IMPORTRANGE(""https://docs.google.com/spreadsheets/d/1Yj_ptqi66GCucihVvJfMjLAmec39IyEx_6qawtMGysU/edit?usp=sharing"",""สบก!AX60"")"),0)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IFERROR(__xludf.DUMMYFUNCTION("IMPORTRANGE(""https://docs.google.com/spreadsheets/d/1Yj_ptqi66GCucihVvJfMjLAmec39IyEx_6qawtMGysU/edit?usp=sharing"",""สบก!AY60"")"),0)</f>
        <v>0</v>
      </c>
      <c r="M126" s="125"/>
      <c r="N126" s="115">
        <f ca="1">IFERROR(__xludf.DUMMYFUNCTION("IMPORTRANGE(""https://docs.google.com/spreadsheets/d/1Yj_ptqi66GCucihVvJfMjLAmec39IyEx_6qawtMGysU/edit?usp=sharing"",""สบก!BC60"")"),0)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IFERROR(__xludf.DUMMYFUNCTION("IMPORTRANGE(""https://docs.google.com/spreadsheets/d/1SX6NBoVAgQJ6U1MVXOaj8PK2l7WJ3RER9xtqwdhxkhw/edit?usp=sharing"",""จันทบุรี!J58"")"),0)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IFERROR(__xludf.DUMMYFUNCTION("IMPORTRANGE(""https://docs.google.com/spreadsheets/d/1SX6NBoVAgQJ6U1MVXOaj8PK2l7WJ3RER9xtqwdhxkhw/edit?usp=sharing"",""จันทบุรี!J59"")"),0)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IFERROR(__xludf.DUMMYFUNCTION("IMPORTRANGE(""https://docs.google.com/spreadsheets/d/1SX6NBoVAgQJ6U1MVXOaj8PK2l7WJ3RER9xtqwdhxkhw/edit?usp=sharing"",""จันทบุรี!J60"")"),0)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IFERROR(__xludf.DUMMYFUNCTION("IMPORTRANGE(""https://docs.google.com/spreadsheets/d/1SX6NBoVAgQJ6U1MVXOaj8PK2l7WJ3RER9xtqwdhxkhw/edit?usp=sharing"",""จันทบุรี!J61"")"),0)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IFERROR(__xludf.DUMMYFUNCTION("IMPORTRANGE(""https://docs.google.com/spreadsheets/d/1SX6NBoVAgQJ6U1MVXOaj8PK2l7WJ3RER9xtqwdhxkhw/edit?usp=sharing"",""จันทบุรี!I62"")"),0)</f>
        <v>0</v>
      </c>
      <c r="J132" s="218">
        <f ca="1">IFERROR(__xludf.DUMMYFUNCTION("IMPORTRANGE(""https://docs.google.com/spreadsheets/d/1SX6NBoVAgQJ6U1MVXOaj8PK2l7WJ3RER9xtqwdhxkhw/edit?usp=sharing"",""จันทบุรี!J62"")"),0)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IFERROR(__xludf.DUMMYFUNCTION("IMPORTRANGE(""https://docs.google.com/spreadsheets/d/1SX6NBoVAgQJ6U1MVXOaj8PK2l7WJ3RER9xtqwdhxkhw/edit?usp=sharing"",""จันทบุรี!I63"")"),0)</f>
        <v>0</v>
      </c>
      <c r="J133" s="218">
        <f ca="1">IFERROR(__xludf.DUMMYFUNCTION("IMPORTRANGE(""https://docs.google.com/spreadsheets/d/1SX6NBoVAgQJ6U1MVXOaj8PK2l7WJ3RER9xtqwdhxkhw/edit?usp=sharing"",""จันทบุรี!J63"")"),0)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IFERROR(__xludf.DUMMYFUNCTION("IMPORTRANGE(""https://docs.google.com/spreadsheets/d/1SX6NBoVAgQJ6U1MVXOaj8PK2l7WJ3RER9xtqwdhxkhw/edit?usp=sharing"",""จันทบุรี!J64"")"),0)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IFERROR(__xludf.DUMMYFUNCTION("IMPORTRANGE(""https://docs.google.com/spreadsheets/d/1SX6NBoVAgQJ6U1MVXOaj8PK2l7WJ3RER9xtqwdhxkhw/edit?usp=sharing"",""จันทบุรี!J65"")"),0)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IFERROR(__xludf.DUMMYFUNCTION("IMPORTRANGE(""https://docs.google.com/spreadsheets/d/1SX6NBoVAgQJ6U1MVXOaj8PK2l7WJ3RER9xtqwdhxkhw/edit?usp=sharing"",""จันทบุรี!I68"")"),20)</f>
        <v>20</v>
      </c>
      <c r="J138" s="291">
        <f ca="1">IFERROR(__xludf.DUMMYFUNCTION("IMPORTRANGE(""https://docs.google.com/spreadsheets/d/1SX6NBoVAgQJ6U1MVXOaj8PK2l7WJ3RER9xtqwdhxkhw/edit?usp=sharing"",""จันทบุรี!J68"")"),0)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255400</v>
      </c>
      <c r="M140" s="182">
        <f t="shared" ca="1" si="64"/>
        <v>158550</v>
      </c>
      <c r="N140" s="182">
        <f t="shared" ca="1" si="64"/>
        <v>63182</v>
      </c>
      <c r="O140" s="181">
        <f t="shared" ref="O140:O142" ca="1" si="65">IF(L140&gt;0,N140*100/L140,0)</f>
        <v>24.738449490994519</v>
      </c>
      <c r="P140" s="181">
        <f t="shared" ref="P140:P142" ca="1" si="66">IF(M140&gt;0,N140*100/M140,0)</f>
        <v>39.849889624724064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255400</v>
      </c>
      <c r="M142" s="187">
        <f t="shared" ca="1" si="68"/>
        <v>158550</v>
      </c>
      <c r="N142" s="187">
        <f t="shared" ca="1" si="68"/>
        <v>63182</v>
      </c>
      <c r="O142" s="186">
        <f t="shared" ca="1" si="65"/>
        <v>24.738449490994519</v>
      </c>
      <c r="P142" s="186">
        <f t="shared" ca="1" si="66"/>
        <v>39.849889624724064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255400</v>
      </c>
      <c r="M144" s="199">
        <f ca="1">IFERROR(__xludf.DUMMYFUNCTION("IMPORTRANGE(""https://docs.google.com/spreadsheets/d/1Yj_ptqi66GCucihVvJfMjLAmec39IyEx_6qawtMGysU/edit?usp=sharing"",""สบก!BJ60"")"),158550)</f>
        <v>158550</v>
      </c>
      <c r="N144" s="199">
        <f ca="1">IFERROR(__xludf.DUMMYFUNCTION("IMPORTRANGE(""https://docs.google.com/spreadsheets/d/1Yj_ptqi66GCucihVvJfMjLAmec39IyEx_6qawtMGysU/edit?usp=sharing"",""สบก!BK60"")"),63182)</f>
        <v>63182</v>
      </c>
      <c r="O144" s="198">
        <f ca="1">IF(L144&gt;0,N144*100/L144,0)</f>
        <v>24.738449490994519</v>
      </c>
      <c r="P144" s="198">
        <f ca="1">IF(M144&gt;0,N144*100/M144,0)</f>
        <v>39.849889624724064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IFERROR(__xludf.DUMMYFUNCTION("IMPORTRANGE(""https://docs.google.com/spreadsheets/d/1Yj_ptqi66GCucihVvJfMjLAmec39IyEx_6qawtMGysU/edit?usp=sharing"",""สบก!BF60"")"),132000)</f>
        <v>132000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IFERROR(__xludf.DUMMYFUNCTION("IMPORTRANGE(""https://docs.google.com/spreadsheets/d/1Yj_ptqi66GCucihVvJfMjLAmec39IyEx_6qawtMGysU/edit?usp=sharing"",""สบก!BG60"")"),123400)</f>
        <v>123400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IFERROR(__xludf.DUMMYFUNCTION("IMPORTRANGE(""https://docs.google.com/spreadsheets/d/1Yj_ptqi66GCucihVvJfMjLAmec39IyEx_6qawtMGysU/edit?usp=sharing"",""สบก!BH60"")"),0)</f>
        <v>0</v>
      </c>
      <c r="M148" s="125"/>
      <c r="N148" s="115">
        <f ca="1">IFERROR(__xludf.DUMMYFUNCTION("IMPORTRANGE(""https://docs.google.com/spreadsheets/d/1Yj_ptqi66GCucihVvJfMjLAmec39IyEx_6qawtMGysU/edit?usp=sharing"",""สบก!BL60"")"),0)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IFERROR(__xludf.DUMMYFUNCTION("IMPORTRANGE(""https://docs.google.com/spreadsheets/d/1SX6NBoVAgQJ6U1MVXOaj8PK2l7WJ3RER9xtqwdhxkhw/edit?usp=sharing"",""จันทบุรี!I74"")"),4)</f>
        <v>4</v>
      </c>
      <c r="J149" s="299">
        <f ca="1">IFERROR(__xludf.DUMMYFUNCTION("IMPORTRANGE(""https://docs.google.com/spreadsheets/d/1SX6NBoVAgQJ6U1MVXOaj8PK2l7WJ3RER9xtqwdhxkhw/edit?usp=sharing"",""จันทบุรี!J74"")"),1)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IFERROR(__xludf.DUMMYFUNCTION("IMPORTRANGE(""https://docs.google.com/spreadsheets/d/1SX6NBoVAgQJ6U1MVXOaj8PK2l7WJ3RER9xtqwdhxkhw/edit?usp=sharing"",""จันทบุรี!J80"")"),1)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IFERROR(__xludf.DUMMYFUNCTION("IMPORTRANGE(""https://docs.google.com/spreadsheets/d/1SX6NBoVAgQJ6U1MVXOaj8PK2l7WJ3RER9xtqwdhxkhw/edit?usp=sharing"",""จันทบุรี!J81"")"),1)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IFERROR(__xludf.DUMMYFUNCTION("IMPORTRANGE(""https://docs.google.com/spreadsheets/d/1SX6NBoVAgQJ6U1MVXOaj8PK2l7WJ3RER9xtqwdhxkhw/edit?usp=sharing"",""จันทบุรี!J82"")"),1)</f>
        <v>1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IFERROR(__xludf.DUMMYFUNCTION("IMPORTRANGE(""https://docs.google.com/spreadsheets/d/1SX6NBoVAgQJ6U1MVXOaj8PK2l7WJ3RER9xtqwdhxkhw/edit?usp=sharing"",""จันทบุรี!I83"")"),4)</f>
        <v>4</v>
      </c>
      <c r="J158" s="219">
        <f ca="1">IFERROR(__xludf.DUMMYFUNCTION("IMPORTRANGE(""https://docs.google.com/spreadsheets/d/1SX6NBoVAgQJ6U1MVXOaj8PK2l7WJ3RER9xtqwdhxkhw/edit?usp=sharing"",""จันทบุรี!J83"")"),1)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IFERROR(__xludf.DUMMYFUNCTION("IMPORTRANGE(""https://docs.google.com/spreadsheets/d/1SX6NBoVAgQJ6U1MVXOaj8PK2l7WJ3RER9xtqwdhxkhw/edit?usp=sharing"",""จันทบุรี!J84"")"),0)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IFERROR(__xludf.DUMMYFUNCTION("IMPORTRANGE(""https://docs.google.com/spreadsheets/d/1SX6NBoVAgQJ6U1MVXOaj8PK2l7WJ3RER9xtqwdhxkhw/edit?usp=sharing"",""จันทบุรี!J85"")"),0)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IFERROR(__xludf.DUMMYFUNCTION("IMPORTRANGE(""https://docs.google.com/spreadsheets/d/1SX6NBoVAgQJ6U1MVXOaj8PK2l7WJ3RER9xtqwdhxkhw/edit?usp=sharing"",""จันทบุรี!J86"")"),0)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IFERROR(__xludf.DUMMYFUNCTION("IMPORTRANGE(""https://docs.google.com/spreadsheets/d/1SX6NBoVAgQJ6U1MVXOaj8PK2l7WJ3RER9xtqwdhxkhw/edit?usp=sharing"",""จันทบุรี!J87"")"),0)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IFERROR(__xludf.DUMMYFUNCTION("IMPORTRANGE(""https://docs.google.com/spreadsheets/d/1SX6NBoVAgQJ6U1MVXOaj8PK2l7WJ3RER9xtqwdhxkhw/edit?usp=sharing"",""จันทบุรี!J88"")"),0)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IFERROR(__xludf.DUMMYFUNCTION("IMPORTRANGE(""https://docs.google.com/spreadsheets/d/1SX6NBoVAgQJ6U1MVXOaj8PK2l7WJ3RER9xtqwdhxkhw/edit?usp=sharing"",""จันทบุรี!I89"")"),2)</f>
        <v>2</v>
      </c>
      <c r="J164" s="304">
        <f ca="1">IFERROR(__xludf.DUMMYFUNCTION("IMPORTRANGE(""https://docs.google.com/spreadsheets/d/1SX6NBoVAgQJ6U1MVXOaj8PK2l7WJ3RER9xtqwdhxkhw/edit?usp=sharing"",""จันทบุรี!J89"")"),0)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IFERROR(__xludf.DUMMYFUNCTION("IMPORTRANGE(""https://docs.google.com/spreadsheets/d/1SX6NBoVAgQJ6U1MVXOaj8PK2l7WJ3RER9xtqwdhxkhw/edit?usp=sharing"",""จันทบุรี!J94"")"),0)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IFERROR(__xludf.DUMMYFUNCTION("IMPORTRANGE(""https://docs.google.com/spreadsheets/d/1SX6NBoVAgQJ6U1MVXOaj8PK2l7WJ3RER9xtqwdhxkhw/edit?usp=sharing"",""จันทบุรี!J95"")"),1)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IFERROR(__xludf.DUMMYFUNCTION("IMPORTRANGE(""https://docs.google.com/spreadsheets/d/1SX6NBoVAgQJ6U1MVXOaj8PK2l7WJ3RER9xtqwdhxkhw/edit?usp=sharing"",""จันทบุรี!J96"")"),1)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IFERROR(__xludf.DUMMYFUNCTION("IMPORTRANGE(""https://docs.google.com/spreadsheets/d/1SX6NBoVAgQJ6U1MVXOaj8PK2l7WJ3RER9xtqwdhxkhw/edit?usp=sharing"",""จันทบุรี!J97"")"),1)</f>
        <v>1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IFERROR(__xludf.DUMMYFUNCTION("IMPORTRANGE(""https://docs.google.com/spreadsheets/d/1SX6NBoVAgQJ6U1MVXOaj8PK2l7WJ3RER9xtqwdhxkhw/edit?usp=sharing"",""จันทบุรี!I98"")"),2)</f>
        <v>2</v>
      </c>
      <c r="J173" s="219">
        <f ca="1">IFERROR(__xludf.DUMMYFUNCTION("IMPORTRANGE(""https://docs.google.com/spreadsheets/d/1SX6NBoVAgQJ6U1MVXOaj8PK2l7WJ3RER9xtqwdhxkhw/edit?usp=sharing"",""จันทบุรี!J98"")"),0)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IFERROR(__xludf.DUMMYFUNCTION("IMPORTRANGE(""https://docs.google.com/spreadsheets/d/1SX6NBoVAgQJ6U1MVXOaj8PK2l7WJ3RER9xtqwdhxkhw/edit?usp=sharing"",""จันทบุรี!J99"")"),0)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IFERROR(__xludf.DUMMYFUNCTION("IMPORTRANGE(""https://docs.google.com/spreadsheets/d/1SX6NBoVAgQJ6U1MVXOaj8PK2l7WJ3RER9xtqwdhxkhw/edit?usp=sharing"",""จันทบุรี!J100"")"),0)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IFERROR(__xludf.DUMMYFUNCTION("IMPORTRANGE(""https://docs.google.com/spreadsheets/d/1SX6NBoVAgQJ6U1MVXOaj8PK2l7WJ3RER9xtqwdhxkhw/edit?usp=sharing"",""จันทบุรี!I101"")"),1)</f>
        <v>1</v>
      </c>
      <c r="J176" s="304">
        <f ca="1">IFERROR(__xludf.DUMMYFUNCTION("IMPORTRANGE(""https://docs.google.com/spreadsheets/d/1SX6NBoVAgQJ6U1MVXOaj8PK2l7WJ3RER9xtqwdhxkhw/edit?usp=sharing"",""จันทบุรี!J101"")"),0)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IFERROR(__xludf.DUMMYFUNCTION("IMPORTRANGE(""https://docs.google.com/spreadsheets/d/1SX6NBoVAgQJ6U1MVXOaj8PK2l7WJ3RER9xtqwdhxkhw/edit?usp=sharing"",""จันทบุรี!J106"")"),0)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IFERROR(__xludf.DUMMYFUNCTION("IMPORTRANGE(""https://docs.google.com/spreadsheets/d/1SX6NBoVAgQJ6U1MVXOaj8PK2l7WJ3RER9xtqwdhxkhw/edit?usp=sharing"",""จันทบุรี!J107"")"),1)</f>
        <v>1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IFERROR(__xludf.DUMMYFUNCTION("IMPORTRANGE(""https://docs.google.com/spreadsheets/d/1SX6NBoVAgQJ6U1MVXOaj8PK2l7WJ3RER9xtqwdhxkhw/edit?usp=sharing"",""จันทบุรี!J108"")"),1)</f>
        <v>1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IFERROR(__xludf.DUMMYFUNCTION("IMPORTRANGE(""https://docs.google.com/spreadsheets/d/1SX6NBoVAgQJ6U1MVXOaj8PK2l7WJ3RER9xtqwdhxkhw/edit?usp=sharing"",""จันทบุรี!J109"")"),0)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IFERROR(__xludf.DUMMYFUNCTION("IMPORTRANGE(""https://docs.google.com/spreadsheets/d/1SX6NBoVAgQJ6U1MVXOaj8PK2l7WJ3RER9xtqwdhxkhw/edit?usp=sharing"",""จันทบุรี!I110"")"),1)</f>
        <v>1</v>
      </c>
      <c r="J185" s="218">
        <f ca="1">IFERROR(__xludf.DUMMYFUNCTION("IMPORTRANGE(""https://docs.google.com/spreadsheets/d/1SX6NBoVAgQJ6U1MVXOaj8PK2l7WJ3RER9xtqwdhxkhw/edit?usp=sharing"",""จันทบุรี!J110"")"),0)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IFERROR(__xludf.DUMMYFUNCTION("IMPORTRANGE(""https://docs.google.com/spreadsheets/d/1SX6NBoVAgQJ6U1MVXOaj8PK2l7WJ3RER9xtqwdhxkhw/edit?usp=sharing"",""จันทบุรี!I111"")"),1)</f>
        <v>1</v>
      </c>
      <c r="J186" s="218">
        <f ca="1">IFERROR(__xludf.DUMMYFUNCTION("IMPORTRANGE(""https://docs.google.com/spreadsheets/d/1SX6NBoVAgQJ6U1MVXOaj8PK2l7WJ3RER9xtqwdhxkhw/edit?usp=sharing"",""จันทบุรี!J111"")"),0)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IFERROR(__xludf.DUMMYFUNCTION("IMPORTRANGE(""https://docs.google.com/spreadsheets/d/1SX6NBoVAgQJ6U1MVXOaj8PK2l7WJ3RER9xtqwdhxkhw/edit?usp=sharing"",""จันทบุรี!J112"")"),0)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IFERROR(__xludf.DUMMYFUNCTION("IMPORTRANGE(""https://docs.google.com/spreadsheets/d/1SX6NBoVAgQJ6U1MVXOaj8PK2l7WJ3RER9xtqwdhxkhw/edit?usp=sharing"",""จันทบุรี!J113"")"),0)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IFERROR(__xludf.DUMMYFUNCTION("IMPORTRANGE(""https://docs.google.com/spreadsheets/d/1SX6NBoVAgQJ6U1MVXOaj8PK2l7WJ3RER9xtqwdhxkhw/edit?usp=sharing"",""จันทบุรี!I114"")"),12800)</f>
        <v>12800</v>
      </c>
      <c r="J189" s="304">
        <f ca="1">IFERROR(__xludf.DUMMYFUNCTION("IMPORTRANGE(""https://docs.google.com/spreadsheets/d/1SX6NBoVAgQJ6U1MVXOaj8PK2l7WJ3RER9xtqwdhxkhw/edit?usp=sharing"",""จันทบุรี!J114"")"),0)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IFERROR(__xludf.DUMMYFUNCTION("IMPORTRANGE(""https://docs.google.com/spreadsheets/d/1SX6NBoVAgQJ6U1MVXOaj8PK2l7WJ3RER9xtqwdhxkhw/edit?usp=sharing"",""จันทบุรี!J119"")"),0)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IFERROR(__xludf.DUMMYFUNCTION("IMPORTRANGE(""https://docs.google.com/spreadsheets/d/1SX6NBoVAgQJ6U1MVXOaj8PK2l7WJ3RER9xtqwdhxkhw/edit?usp=sharing"",""จันทบุรี!J120"")"),1)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IFERROR(__xludf.DUMMYFUNCTION("IMPORTRANGE(""https://docs.google.com/spreadsheets/d/1SX6NBoVAgQJ6U1MVXOaj8PK2l7WJ3RER9xtqwdhxkhw/edit?usp=sharing"",""จันทบุรี!J121"")"),1)</f>
        <v>1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IFERROR(__xludf.DUMMYFUNCTION("IMPORTRANGE(""https://docs.google.com/spreadsheets/d/1SX6NBoVAgQJ6U1MVXOaj8PK2l7WJ3RER9xtqwdhxkhw/edit?usp=sharing"",""จันทบุรี!J122"")"),1)</f>
        <v>1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IFERROR(__xludf.DUMMYFUNCTION("IMPORTRANGE(""https://docs.google.com/spreadsheets/d/1SX6NBoVAgQJ6U1MVXOaj8PK2l7WJ3RER9xtqwdhxkhw/edit?usp=sharing"",""จันทบุรี!I124"")"),12800)</f>
        <v>12800</v>
      </c>
      <c r="J199" s="219">
        <f ca="1">IFERROR(__xludf.DUMMYFUNCTION("IMPORTRANGE(""https://docs.google.com/spreadsheets/d/1SX6NBoVAgQJ6U1MVXOaj8PK2l7WJ3RER9xtqwdhxkhw/edit?usp=sharing"",""จันทบุรี!J124"")"),0)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IFERROR(__xludf.DUMMYFUNCTION("IMPORTRANGE(""https://docs.google.com/spreadsheets/d/1SX6NBoVAgQJ6U1MVXOaj8PK2l7WJ3RER9xtqwdhxkhw/edit?usp=sharing"",""จันทบุรี!I125"")"),12800)</f>
        <v>12800</v>
      </c>
      <c r="J200" s="219">
        <f ca="1">IFERROR(__xludf.DUMMYFUNCTION("IMPORTRANGE(""https://docs.google.com/spreadsheets/d/1SX6NBoVAgQJ6U1MVXOaj8PK2l7WJ3RER9xtqwdhxkhw/edit?usp=sharing"",""จันทบุรี!J125"")"),0)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IFERROR(__xludf.DUMMYFUNCTION("IMPORTRANGE(""https://docs.google.com/spreadsheets/d/1SX6NBoVAgQJ6U1MVXOaj8PK2l7WJ3RER9xtqwdhxkhw/edit?usp=sharing"",""จันทบุรี!I126"")"),0)</f>
        <v>0</v>
      </c>
      <c r="J201" s="219">
        <f ca="1">IFERROR(__xludf.DUMMYFUNCTION("IMPORTRANGE(""https://docs.google.com/spreadsheets/d/1SX6NBoVAgQJ6U1MVXOaj8PK2l7WJ3RER9xtqwdhxkhw/edit?usp=sharing"",""จันทบุรี!J126"")"),0)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IFERROR(__xludf.DUMMYFUNCTION("IMPORTRANGE(""https://docs.google.com/spreadsheets/d/1SX6NBoVAgQJ6U1MVXOaj8PK2l7WJ3RER9xtqwdhxkhw/edit?usp=sharing"",""จันทบุรี!J127"")"),0)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IFERROR(__xludf.DUMMYFUNCTION("IMPORTRANGE(""https://docs.google.com/spreadsheets/d/1SX6NBoVAgQJ6U1MVXOaj8PK2l7WJ3RER9xtqwdhxkhw/edit?usp=sharing"",""จันทบุรี!J128"")"),0)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IFERROR(__xludf.DUMMYFUNCTION("IMPORTRANGE(""https://docs.google.com/spreadsheets/d/1SX6NBoVAgQJ6U1MVXOaj8PK2l7WJ3RER9xtqwdhxkhw/edit?usp=sharing"",""จันทบุรี!I129"")"),20)</f>
        <v>20</v>
      </c>
      <c r="J204" s="304">
        <f ca="1">IFERROR(__xludf.DUMMYFUNCTION("IMPORTRANGE(""https://docs.google.com/spreadsheets/d/1SX6NBoVAgQJ6U1MVXOaj8PK2l7WJ3RER9xtqwdhxkhw/edit?usp=sharing"",""จันทบุรี!J129"")"),0)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IFERROR(__xludf.DUMMYFUNCTION("IMPORTRANGE(""https://docs.google.com/spreadsheets/d/1SX6NBoVAgQJ6U1MVXOaj8PK2l7WJ3RER9xtqwdhxkhw/edit?usp=sharing"",""จันทบุรี!J134"")"),1)</f>
        <v>1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IFERROR(__xludf.DUMMYFUNCTION("IMPORTRANGE(""https://docs.google.com/spreadsheets/d/1SX6NBoVAgQJ6U1MVXOaj8PK2l7WJ3RER9xtqwdhxkhw/edit?usp=sharing"",""จันทบุรี!J135"")"),0)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IFERROR(__xludf.DUMMYFUNCTION("IMPORTRANGE(""https://docs.google.com/spreadsheets/d/1SX6NBoVAgQJ6U1MVXOaj8PK2l7WJ3RER9xtqwdhxkhw/edit?usp=sharing"",""จันทบุรี!J136"")"),0)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IFERROR(__xludf.DUMMYFUNCTION("IMPORTRANGE(""https://docs.google.com/spreadsheets/d/1SX6NBoVAgQJ6U1MVXOaj8PK2l7WJ3RER9xtqwdhxkhw/edit?usp=sharing"",""จันทบุรี!J137"")"),0)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IFERROR(__xludf.DUMMYFUNCTION("IMPORTRANGE(""https://docs.google.com/spreadsheets/d/1SX6NBoVAgQJ6U1MVXOaj8PK2l7WJ3RER9xtqwdhxkhw/edit?usp=sharing"",""จันทบุรี!I138"")"),20)</f>
        <v>20</v>
      </c>
      <c r="J213" s="218">
        <f ca="1">IFERROR(__xludf.DUMMYFUNCTION("IMPORTRANGE(""https://docs.google.com/spreadsheets/d/1SX6NBoVAgQJ6U1MVXOaj8PK2l7WJ3RER9xtqwdhxkhw/edit?usp=sharing"",""จันทบุรี!J138"")"),0)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IFERROR(__xludf.DUMMYFUNCTION("IMPORTRANGE(""https://docs.google.com/spreadsheets/d/1SX6NBoVAgQJ6U1MVXOaj8PK2l7WJ3RER9xtqwdhxkhw/edit?usp=sharing"",""จันทบุรี!I140"")"),0)</f>
        <v>0</v>
      </c>
      <c r="J215" s="218">
        <f ca="1">IFERROR(__xludf.DUMMYFUNCTION("IMPORTRANGE(""https://docs.google.com/spreadsheets/d/1SX6NBoVAgQJ6U1MVXOaj8PK2l7WJ3RER9xtqwdhxkhw/edit?usp=sharing"",""จันทบุรี!J140"")"),0)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IFERROR(__xludf.DUMMYFUNCTION("IMPORTRANGE(""https://docs.google.com/spreadsheets/d/1SX6NBoVAgQJ6U1MVXOaj8PK2l7WJ3RER9xtqwdhxkhw/edit?usp=sharing"",""จันทบุรี!I141"")"),0)</f>
        <v>0</v>
      </c>
      <c r="J216" s="218">
        <f ca="1">IFERROR(__xludf.DUMMYFUNCTION("IMPORTRANGE(""https://docs.google.com/spreadsheets/d/1SX6NBoVAgQJ6U1MVXOaj8PK2l7WJ3RER9xtqwdhxkhw/edit?usp=sharing"",""จันทบุรี!J141"")"),0)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IFERROR(__xludf.DUMMYFUNCTION("IMPORTRANGE(""https://docs.google.com/spreadsheets/d/1SX6NBoVAgQJ6U1MVXOaj8PK2l7WJ3RER9xtqwdhxkhw/edit?usp=sharing"",""จันทบุรี!J142"")"),0)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IFERROR(__xludf.DUMMYFUNCTION("IMPORTRANGE(""https://docs.google.com/spreadsheets/d/1SX6NBoVAgQJ6U1MVXOaj8PK2l7WJ3RER9xtqwdhxkhw/edit?usp=sharing"",""จันทบุรี!J143"")"),0)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IFERROR(__xludf.DUMMYFUNCTION("IMPORTRANGE(""https://docs.google.com/spreadsheets/d/1SX6NBoVAgQJ6U1MVXOaj8PK2l7WJ3RER9xtqwdhxkhw/edit?usp=sharing"",""จันทบุรี!I144"")"),13)</f>
        <v>13</v>
      </c>
      <c r="J219" s="291">
        <f ca="1">IFERROR(__xludf.DUMMYFUNCTION("IMPORTRANGE(""https://docs.google.com/spreadsheets/d/1SX6NBoVAgQJ6U1MVXOaj8PK2l7WJ3RER9xtqwdhxkhw/edit?usp=sharing"",""จันทบุรี!J144"")"),13)</f>
        <v>13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19295</v>
      </c>
      <c r="M220" s="182">
        <f t="shared" ca="1" si="72"/>
        <v>19295</v>
      </c>
      <c r="N220" s="182">
        <f t="shared" ca="1" si="72"/>
        <v>17795</v>
      </c>
      <c r="O220" s="181">
        <f t="shared" ref="O220:O222" ca="1" si="73">IF(L220&gt;0,N220*100/L220,0)</f>
        <v>92.22596527597824</v>
      </c>
      <c r="P220" s="181">
        <f t="shared" ref="P220:P222" ca="1" si="74">IF(M220&gt;0,N220*100/M220,0)</f>
        <v>92.22596527597824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19295</v>
      </c>
      <c r="M222" s="187">
        <f t="shared" ca="1" si="76"/>
        <v>19295</v>
      </c>
      <c r="N222" s="187">
        <f t="shared" ca="1" si="76"/>
        <v>17795</v>
      </c>
      <c r="O222" s="186">
        <f t="shared" ca="1" si="73"/>
        <v>92.22596527597824</v>
      </c>
      <c r="P222" s="186">
        <f t="shared" ca="1" si="74"/>
        <v>92.22596527597824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19295</v>
      </c>
      <c r="M224" s="199">
        <f ca="1">IFERROR(__xludf.DUMMYFUNCTION("IMPORTRANGE(""https://docs.google.com/spreadsheets/d/1Yj_ptqi66GCucihVvJfMjLAmec39IyEx_6qawtMGysU/edit?usp=sharing"",""สบก!BS60"")"),19295)</f>
        <v>19295</v>
      </c>
      <c r="N224" s="199">
        <f ca="1">IFERROR(__xludf.DUMMYFUNCTION("IMPORTRANGE(""https://docs.google.com/spreadsheets/d/1Yj_ptqi66GCucihVvJfMjLAmec39IyEx_6qawtMGysU/edit?usp=sharing"",""สบก!BT60"")"),17795)</f>
        <v>17795</v>
      </c>
      <c r="O224" s="198">
        <f ca="1">IF(L224&gt;0,N224*100/L224,0)</f>
        <v>92.22596527597824</v>
      </c>
      <c r="P224" s="198">
        <f ca="1">IF(M224&gt;0,N224*100/M224,0)</f>
        <v>92.22596527597824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IFERROR(__xludf.DUMMYFUNCTION("IMPORTRANGE(""https://docs.google.com/spreadsheets/d/1Yj_ptqi66GCucihVvJfMjLAmec39IyEx_6qawtMGysU/edit?usp=sharing"",""สบก!BO60"")"),0)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IFERROR(__xludf.DUMMYFUNCTION("IMPORTRANGE(""https://docs.google.com/spreadsheets/d/1Yj_ptqi66GCucihVvJfMjLAmec39IyEx_6qawtMGysU/edit?usp=sharing"",""สบก!BP60"")"),19295)</f>
        <v>19295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IFERROR(__xludf.DUMMYFUNCTION("IMPORTRANGE(""https://docs.google.com/spreadsheets/d/1Yj_ptqi66GCucihVvJfMjLAmec39IyEx_6qawtMGysU/edit?usp=sharing"",""สบก!BQ60"")"),0)</f>
        <v>0</v>
      </c>
      <c r="M228" s="125"/>
      <c r="N228" s="115">
        <f ca="1">IFERROR(__xludf.DUMMYFUNCTION("IMPORTRANGE(""https://docs.google.com/spreadsheets/d/1Yj_ptqi66GCucihVvJfMjLAmec39IyEx_6qawtMGysU/edit?usp=sharing"",""สบก!BU60"")"),0)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IFERROR(__xludf.DUMMYFUNCTION("IMPORTRANGE(""https://docs.google.com/spreadsheets/d/1SX6NBoVAgQJ6U1MVXOaj8PK2l7WJ3RER9xtqwdhxkhw/edit?usp=sharing"",""จันทบุรี!I149"")"),13)</f>
        <v>13</v>
      </c>
      <c r="J229" s="291">
        <f ca="1">IFERROR(__xludf.DUMMYFUNCTION("IMPORTRANGE(""https://docs.google.com/spreadsheets/d/1SX6NBoVAgQJ6U1MVXOaj8PK2l7WJ3RER9xtqwdhxkhw/edit?usp=sharing"",""จันทบุรี!J149"")"),13)</f>
        <v>13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IFERROR(__xludf.DUMMYFUNCTION("IMPORTRANGE(""https://docs.google.com/spreadsheets/d/1SX6NBoVAgQJ6U1MVXOaj8PK2l7WJ3RER9xtqwdhxkhw/edit?usp=sharing"",""จันทบุรี!J151"")"),0)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IFERROR(__xludf.DUMMYFUNCTION("IMPORTRANGE(""https://docs.google.com/spreadsheets/d/1SX6NBoVAgQJ6U1MVXOaj8PK2l7WJ3RER9xtqwdhxkhw/edit?usp=sharing"",""จันทบุรี!J152"")"),1)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IFERROR(__xludf.DUMMYFUNCTION("IMPORTRANGE(""https://docs.google.com/spreadsheets/d/1SX6NBoVAgQJ6U1MVXOaj8PK2l7WJ3RER9xtqwdhxkhw/edit?usp=sharing"",""จันทบุรี!J153"")"),1)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IFERROR(__xludf.DUMMYFUNCTION("IMPORTRANGE(""https://docs.google.com/spreadsheets/d/1SX6NBoVAgQJ6U1MVXOaj8PK2l7WJ3RER9xtqwdhxkhw/edit?usp=sharing"",""จันทบุรี!J154"")"),1)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IFERROR(__xludf.DUMMYFUNCTION("IMPORTRANGE(""https://docs.google.com/spreadsheets/d/1SX6NBoVAgQJ6U1MVXOaj8PK2l7WJ3RER9xtqwdhxkhw/edit?usp=sharing"",""จันทบุรี!I155"")"),13)</f>
        <v>13</v>
      </c>
      <c r="J235" s="219">
        <f ca="1">IFERROR(__xludf.DUMMYFUNCTION("IMPORTRANGE(""https://docs.google.com/spreadsheets/d/1SX6NBoVAgQJ6U1MVXOaj8PK2l7WJ3RER9xtqwdhxkhw/edit?usp=sharing"",""จันทบุรี!J155"")"),13)</f>
        <v>13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IFERROR(__xludf.DUMMYFUNCTION("IMPORTRANGE(""https://docs.google.com/spreadsheets/d/1SX6NBoVAgQJ6U1MVXOaj8PK2l7WJ3RER9xtqwdhxkhw/edit?usp=sharing"",""จันทบุรี!J156"")"),0)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IFERROR(__xludf.DUMMYFUNCTION("IMPORTRANGE(""https://docs.google.com/spreadsheets/d/1SX6NBoVAgQJ6U1MVXOaj8PK2l7WJ3RER9xtqwdhxkhw/edit?usp=sharing"",""จันทบุรี!J157"")"),0)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IFERROR(__xludf.DUMMYFUNCTION("IMPORTRANGE(""https://docs.google.com/spreadsheets/d/1SX6NBoVAgQJ6U1MVXOaj8PK2l7WJ3RER9xtqwdhxkhw/edit?usp=sharing"",""จันทบุรี!I158"")"),0)</f>
        <v>0</v>
      </c>
      <c r="J238" s="291">
        <f ca="1">IFERROR(__xludf.DUMMYFUNCTION("IMPORTRANGE(""https://docs.google.com/spreadsheets/d/1SX6NBoVAgQJ6U1MVXOaj8PK2l7WJ3RER9xtqwdhxkhw/edit?usp=sharing"",""จันทบุรี!J158"")"),0)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IFERROR(__xludf.DUMMYFUNCTION("IMPORTRANGE(""https://docs.google.com/spreadsheets/d/1SX6NBoVAgQJ6U1MVXOaj8PK2l7WJ3RER9xtqwdhxkhw/edit?usp=sharing"",""จันทบุรี!J159"")"),"")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IFERROR(__xludf.DUMMYFUNCTION("IMPORTRANGE(""https://docs.google.com/spreadsheets/d/1SX6NBoVAgQJ6U1MVXOaj8PK2l7WJ3RER9xtqwdhxkhw/edit?usp=sharing"",""จันทบุรี!J161"")"),0)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IFERROR(__xludf.DUMMYFUNCTION("IMPORTRANGE(""https://docs.google.com/spreadsheets/d/1SX6NBoVAgQJ6U1MVXOaj8PK2l7WJ3RER9xtqwdhxkhw/edit?usp=sharing"",""จันทบุรี!J162"")"),0)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IFERROR(__xludf.DUMMYFUNCTION("IMPORTRANGE(""https://docs.google.com/spreadsheets/d/1SX6NBoVAgQJ6U1MVXOaj8PK2l7WJ3RER9xtqwdhxkhw/edit?usp=sharing"",""จันทบุรี!J163"")"),0)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IFERROR(__xludf.DUMMYFUNCTION("IMPORTRANGE(""https://docs.google.com/spreadsheets/d/1SX6NBoVAgQJ6U1MVXOaj8PK2l7WJ3RER9xtqwdhxkhw/edit?usp=sharing"",""จันทบุรี!I164"")"),0)</f>
        <v>0</v>
      </c>
      <c r="J244" s="218">
        <f ca="1">IFERROR(__xludf.DUMMYFUNCTION("IMPORTRANGE(""https://docs.google.com/spreadsheets/d/1SX6NBoVAgQJ6U1MVXOaj8PK2l7WJ3RER9xtqwdhxkhw/edit?usp=sharing"",""จันทบุรี!J164"")"),0)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IFERROR(__xludf.DUMMYFUNCTION("IMPORTRANGE(""https://docs.google.com/spreadsheets/d/1SX6NBoVAgQJ6U1MVXOaj8PK2l7WJ3RER9xtqwdhxkhw/edit?usp=sharing"",""จันทบุรี!J165"")"),0)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IFERROR(__xludf.DUMMYFUNCTION("IMPORTRANGE(""https://docs.google.com/spreadsheets/d/1SX6NBoVAgQJ6U1MVXOaj8PK2l7WJ3RER9xtqwdhxkhw/edit?usp=sharing"",""จันทบุรี!J166"")"),0)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IFERROR(__xludf.DUMMYFUNCTION("IMPORTRANGE(""https://docs.google.com/spreadsheets/d/1SX6NBoVAgQJ6U1MVXOaj8PK2l7WJ3RER9xtqwdhxkhw/edit?usp=sharing"",""จันทบุรี!I169"")"),25)</f>
        <v>25</v>
      </c>
      <c r="J249" s="335">
        <f ca="1">IFERROR(__xludf.DUMMYFUNCTION("IMPORTRANGE(""https://docs.google.com/spreadsheets/d/1SX6NBoVAgQJ6U1MVXOaj8PK2l7WJ3RER9xtqwdhxkhw/edit?usp=sharing"",""จันทบุรี!J169"")"),0)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199000</v>
      </c>
      <c r="M250" s="182">
        <f t="shared" ca="1" si="77"/>
        <v>97500</v>
      </c>
      <c r="N250" s="182">
        <f t="shared" ca="1" si="77"/>
        <v>6770</v>
      </c>
      <c r="O250" s="181">
        <f t="shared" ref="O250:O252" ca="1" si="78">IF(L250&gt;0,N250*100/L250,0)</f>
        <v>3.4020100502512562</v>
      </c>
      <c r="P250" s="181">
        <f t="shared" ref="P250:P252" ca="1" si="79">IF(M250&gt;0,N250*100/M250,0)</f>
        <v>6.9435897435897438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199000</v>
      </c>
      <c r="M252" s="187">
        <f t="shared" ca="1" si="81"/>
        <v>97500</v>
      </c>
      <c r="N252" s="187">
        <f t="shared" ca="1" si="81"/>
        <v>6770</v>
      </c>
      <c r="O252" s="186">
        <f t="shared" ca="1" si="78"/>
        <v>3.4020100502512562</v>
      </c>
      <c r="P252" s="186">
        <f t="shared" ca="1" si="79"/>
        <v>6.9435897435897438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199000</v>
      </c>
      <c r="M254" s="199">
        <f ca="1">IFERROR(__xludf.DUMMYFUNCTION("IMPORTRANGE(""https://docs.google.com/spreadsheets/d/1Yj_ptqi66GCucihVvJfMjLAmec39IyEx_6qawtMGysU/edit?usp=sharing"",""สบก!CB60"")"),97500)</f>
        <v>97500</v>
      </c>
      <c r="N254" s="199">
        <f ca="1">IFERROR(__xludf.DUMMYFUNCTION("IMPORTRANGE(""https://docs.google.com/spreadsheets/d/1Yj_ptqi66GCucihVvJfMjLAmec39IyEx_6qawtMGysU/edit?usp=sharing"",""สบก!CC60"")"),6770)</f>
        <v>6770</v>
      </c>
      <c r="O254" s="198">
        <f ca="1">IF(L254&gt;0,N254*100/L254,0)</f>
        <v>3.4020100502512562</v>
      </c>
      <c r="P254" s="198">
        <f ca="1">IF(M254&gt;0,N254*100/M254,0)</f>
        <v>6.9435897435897438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IFERROR(__xludf.DUMMYFUNCTION("IMPORTRANGE(""https://docs.google.com/spreadsheets/d/1Yj_ptqi66GCucihVvJfMjLAmec39IyEx_6qawtMGysU/edit?usp=sharing"",""สบก!BX60"")"),0)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IFERROR(__xludf.DUMMYFUNCTION("IMPORTRANGE(""https://docs.google.com/spreadsheets/d/1Yj_ptqi66GCucihVvJfMjLAmec39IyEx_6qawtMGysU/edit?usp=sharing"",""สบก!BY60"")"),199000)</f>
        <v>199000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IFERROR(__xludf.DUMMYFUNCTION("IMPORTRANGE(""https://docs.google.com/spreadsheets/d/1Yj_ptqi66GCucihVvJfMjLAmec39IyEx_6qawtMGysU/edit?usp=sharing"",""สบก!BZ60"")"),0)</f>
        <v>0</v>
      </c>
      <c r="M258" s="125"/>
      <c r="N258" s="115">
        <f ca="1">IFERROR(__xludf.DUMMYFUNCTION("IMPORTRANGE(""https://docs.google.com/spreadsheets/d/1Yj_ptqi66GCucihVvJfMjLAmec39IyEx_6qawtMGysU/edit?usp=sharing"",""สบก!CD60"")"),0)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IFERROR(__xludf.DUMMYFUNCTION("IMPORTRANGE(""https://docs.google.com/spreadsheets/d/1SX6NBoVAgQJ6U1MVXOaj8PK2l7WJ3RER9xtqwdhxkhw/edit?usp=sharing"",""จันทบุรี!J175"")"),0)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IFERROR(__xludf.DUMMYFUNCTION("IMPORTRANGE(""https://docs.google.com/spreadsheets/d/1SX6NBoVAgQJ6U1MVXOaj8PK2l7WJ3RER9xtqwdhxkhw/edit?usp=sharing"",""จันทบุรี!J176"")"),1)</f>
        <v>1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IFERROR(__xludf.DUMMYFUNCTION("IMPORTRANGE(""https://docs.google.com/spreadsheets/d/1SX6NBoVAgQJ6U1MVXOaj8PK2l7WJ3RER9xtqwdhxkhw/edit?usp=sharing"",""จันทบุรี!J177"")"),1)</f>
        <v>1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IFERROR(__xludf.DUMMYFUNCTION("IMPORTRANGE(""https://docs.google.com/spreadsheets/d/1SX6NBoVAgQJ6U1MVXOaj8PK2l7WJ3RER9xtqwdhxkhw/edit?usp=sharing"",""จันทบุรี!J178"")"),1)</f>
        <v>1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IFERROR(__xludf.DUMMYFUNCTION("IMPORTRANGE(""https://docs.google.com/spreadsheets/d/1SX6NBoVAgQJ6U1MVXOaj8PK2l7WJ3RER9xtqwdhxkhw/edit?usp=sharing"",""จันทบุรี!I179"")"),1)</f>
        <v>1</v>
      </c>
      <c r="J264" s="219">
        <f ca="1">IFERROR(__xludf.DUMMYFUNCTION("IMPORTRANGE(""https://docs.google.com/spreadsheets/d/1SX6NBoVAgQJ6U1MVXOaj8PK2l7WJ3RER9xtqwdhxkhw/edit?usp=sharing"",""จันทบุรี!J179"")"),0)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IFERROR(__xludf.DUMMYFUNCTION("IMPORTRANGE(""https://docs.google.com/spreadsheets/d/1SX6NBoVAgQJ6U1MVXOaj8PK2l7WJ3RER9xtqwdhxkhw/edit?usp=sharing"",""จันทบุรี!I180"")"),25)</f>
        <v>25</v>
      </c>
      <c r="J265" s="219">
        <f ca="1">IFERROR(__xludf.DUMMYFUNCTION("IMPORTRANGE(""https://docs.google.com/spreadsheets/d/1SX6NBoVAgQJ6U1MVXOaj8PK2l7WJ3RER9xtqwdhxkhw/edit?usp=sharing"",""จันทบุรี!J180"")"),0)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IFERROR(__xludf.DUMMYFUNCTION("IMPORTRANGE(""https://docs.google.com/spreadsheets/d/1SX6NBoVAgQJ6U1MVXOaj8PK2l7WJ3RER9xtqwdhxkhw/edit?usp=sharing"",""จันทบุรี!I181"")"),25)</f>
        <v>25</v>
      </c>
      <c r="J266" s="219">
        <f ca="1">IFERROR(__xludf.DUMMYFUNCTION("IMPORTRANGE(""https://docs.google.com/spreadsheets/d/1SX6NBoVAgQJ6U1MVXOaj8PK2l7WJ3RER9xtqwdhxkhw/edit?usp=sharing"",""จันทบุรี!J181"")"),0)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IFERROR(__xludf.DUMMYFUNCTION("IMPORTRANGE(""https://docs.google.com/spreadsheets/d/1SX6NBoVAgQJ6U1MVXOaj8PK2l7WJ3RER9xtqwdhxkhw/edit?usp=sharing"",""จันทบุรี!I182"")"),1)</f>
        <v>1</v>
      </c>
      <c r="J267" s="219">
        <f ca="1">IFERROR(__xludf.DUMMYFUNCTION("IMPORTRANGE(""https://docs.google.com/spreadsheets/d/1SX6NBoVAgQJ6U1MVXOaj8PK2l7WJ3RER9xtqwdhxkhw/edit?usp=sharing"",""จันทบุรี!J182"")"),0)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IFERROR(__xludf.DUMMYFUNCTION("IMPORTRANGE(""https://docs.google.com/spreadsheets/d/1SX6NBoVAgQJ6U1MVXOaj8PK2l7WJ3RER9xtqwdhxkhw/edit?usp=sharing"",""จันทบุรี!J183"")"),0)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IFERROR(__xludf.DUMMYFUNCTION("IMPORTRANGE(""https://docs.google.com/spreadsheets/d/1SX6NBoVAgQJ6U1MVXOaj8PK2l7WJ3RER9xtqwdhxkhw/edit?usp=sharing"",""จันทบุรี!J184"")"),0)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IFERROR(__xludf.DUMMYFUNCTION("IMPORTRANGE(""https://docs.google.com/spreadsheets/d/1SX6NBoVAgQJ6U1MVXOaj8PK2l7WJ3RER9xtqwdhxkhw/edit?usp=sharing"",""จันทบุรี!I185"")"),15)</f>
        <v>15</v>
      </c>
      <c r="J270" s="335">
        <f ca="1">IFERROR(__xludf.DUMMYFUNCTION("IMPORTRANGE(""https://docs.google.com/spreadsheets/d/1SX6NBoVAgQJ6U1MVXOaj8PK2l7WJ3RER9xtqwdhxkhw/edit?usp=sharing"",""จันทบุรี!J185"")"),0)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55200</v>
      </c>
      <c r="M271" s="182">
        <f t="shared" ca="1" si="83"/>
        <v>32250</v>
      </c>
      <c r="N271" s="182">
        <f t="shared" ca="1" si="83"/>
        <v>27410</v>
      </c>
      <c r="O271" s="181">
        <f t="shared" ref="O271:O273" ca="1" si="84">IF(L271&gt;0,N271*100/L271,0)</f>
        <v>49.655797101449274</v>
      </c>
      <c r="P271" s="181">
        <f t="shared" ref="P271:P273" ca="1" si="85">IF(M271&gt;0,N271*100/M271,0)</f>
        <v>84.992248062015506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55200</v>
      </c>
      <c r="M273" s="187">
        <f t="shared" ca="1" si="87"/>
        <v>32250</v>
      </c>
      <c r="N273" s="187">
        <f t="shared" ca="1" si="87"/>
        <v>27410</v>
      </c>
      <c r="O273" s="186">
        <f t="shared" ca="1" si="84"/>
        <v>49.655797101449274</v>
      </c>
      <c r="P273" s="186">
        <f t="shared" ca="1" si="85"/>
        <v>84.992248062015506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55200</v>
      </c>
      <c r="M275" s="199">
        <f ca="1">IFERROR(__xludf.DUMMYFUNCTION("IMPORTRANGE(""https://docs.google.com/spreadsheets/d/1Yj_ptqi66GCucihVvJfMjLAmec39IyEx_6qawtMGysU/edit?usp=sharing"",""สบก!CK60"")"),32250)</f>
        <v>32250</v>
      </c>
      <c r="N275" s="199">
        <f ca="1">IFERROR(__xludf.DUMMYFUNCTION("IMPORTRANGE(""https://docs.google.com/spreadsheets/d/1Yj_ptqi66GCucihVvJfMjLAmec39IyEx_6qawtMGysU/edit?usp=sharing"",""สบก!CL60"")"),27410)</f>
        <v>27410</v>
      </c>
      <c r="O275" s="198">
        <f ca="1">IF(L275&gt;0,N275*100/L275,0)</f>
        <v>49.655797101449274</v>
      </c>
      <c r="P275" s="198">
        <f ca="1">IF(M275&gt;0,N275*100/M275,0)</f>
        <v>84.992248062015506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IFERROR(__xludf.DUMMYFUNCTION("IMPORTRANGE(""https://docs.google.com/spreadsheets/d/1Yj_ptqi66GCucihVvJfMjLAmec39IyEx_6qawtMGysU/edit?usp=sharing"",""สบก!CG60"")"),0)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IFERROR(__xludf.DUMMYFUNCTION("IMPORTRANGE(""https://docs.google.com/spreadsheets/d/1Yj_ptqi66GCucihVvJfMjLAmec39IyEx_6qawtMGysU/edit?usp=sharing"",""สบก!CH60"")"),55200)</f>
        <v>55200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IFERROR(__xludf.DUMMYFUNCTION("IMPORTRANGE(""https://docs.google.com/spreadsheets/d/1Yj_ptqi66GCucihVvJfMjLAmec39IyEx_6qawtMGysU/edit?usp=sharing"",""สบก!CI60"")"),0)</f>
        <v>0</v>
      </c>
      <c r="M279" s="125"/>
      <c r="N279" s="115">
        <f ca="1">IFERROR(__xludf.DUMMYFUNCTION("IMPORTRANGE(""https://docs.google.com/spreadsheets/d/1Yj_ptqi66GCucihVvJfMjLAmec39IyEx_6qawtMGysU/edit?usp=sharing"",""สบก!CM60"")"),0)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IFERROR(__xludf.DUMMYFUNCTION("IMPORTRANGE(""https://docs.google.com/spreadsheets/d/1SX6NBoVAgQJ6U1MVXOaj8PK2l7WJ3RER9xtqwdhxkhw/edit?usp=sharing"",""จันทบุรี!J191"")"),0)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IFERROR(__xludf.DUMMYFUNCTION("IMPORTRANGE(""https://docs.google.com/spreadsheets/d/1SX6NBoVAgQJ6U1MVXOaj8PK2l7WJ3RER9xtqwdhxkhw/edit?usp=sharing"",""จันทบุรี!J192"")"),1)</f>
        <v>1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IFERROR(__xludf.DUMMYFUNCTION("IMPORTRANGE(""https://docs.google.com/spreadsheets/d/1SX6NBoVAgQJ6U1MVXOaj8PK2l7WJ3RER9xtqwdhxkhw/edit?usp=sharing"",""จันทบุรี!J193"")"),1)</f>
        <v>1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IFERROR(__xludf.DUMMYFUNCTION("IMPORTRANGE(""https://docs.google.com/spreadsheets/d/1SX6NBoVAgQJ6U1MVXOaj8PK2l7WJ3RER9xtqwdhxkhw/edit?usp=sharing"",""จันทบุรี!J194"")"),1)</f>
        <v>1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IFERROR(__xludf.DUMMYFUNCTION("IMPORTRANGE(""https://docs.google.com/spreadsheets/d/1SX6NBoVAgQJ6U1MVXOaj8PK2l7WJ3RER9xtqwdhxkhw/edit?usp=sharing"",""จันทบุรี!I195"")"),15)</f>
        <v>15</v>
      </c>
      <c r="J285" s="219">
        <f ca="1">IFERROR(__xludf.DUMMYFUNCTION("IMPORTRANGE(""https://docs.google.com/spreadsheets/d/1SX6NBoVAgQJ6U1MVXOaj8PK2l7WJ3RER9xtqwdhxkhw/edit?usp=sharing"",""จันทบุรี!J195"")"),0)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IFERROR(__xludf.DUMMYFUNCTION("IMPORTRANGE(""https://docs.google.com/spreadsheets/d/1SX6NBoVAgQJ6U1MVXOaj8PK2l7WJ3RER9xtqwdhxkhw/edit?usp=sharing"",""จันทบุรี!J196"")"),0)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IFERROR(__xludf.DUMMYFUNCTION("IMPORTRANGE(""https://docs.google.com/spreadsheets/d/1SX6NBoVAgQJ6U1MVXOaj8PK2l7WJ3RER9xtqwdhxkhw/edit?usp=sharing"",""จันทบุรี!J197"")"),0)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IFERROR(__xludf.DUMMYFUNCTION("IMPORTRANGE(""https://docs.google.com/spreadsheets/d/1SX6NBoVAgQJ6U1MVXOaj8PK2l7WJ3RER9xtqwdhxkhw/edit?usp=sharing"",""จันทบุรี!I199"")"),0)</f>
        <v>0</v>
      </c>
      <c r="J289" s="335">
        <f ca="1">IFERROR(__xludf.DUMMYFUNCTION("IMPORTRANGE(""https://docs.google.com/spreadsheets/d/1SX6NBoVAgQJ6U1MVXOaj8PK2l7WJ3RER9xtqwdhxkhw/edit?usp=sharing"",""จันทบุรี!J199"")"),0)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9">
        <f ca="1">IFERROR(__xludf.DUMMYFUNCTION("IMPORTRANGE(""https://docs.google.com/spreadsheets/d/1Yj_ptqi66GCucihVvJfMjLAmec39IyEx_6qawtMGysU/edit?usp=sharing"",""สบก!CT60"")"),0)</f>
        <v>0</v>
      </c>
      <c r="N294" s="199">
        <f ca="1">IFERROR(__xludf.DUMMYFUNCTION("IMPORTRANGE(""https://docs.google.com/spreadsheets/d/1Yj_ptqi66GCucihVvJfMjLAmec39IyEx_6qawtMGysU/edit?usp=sharing"",""สบก!CU60"")"),0)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IFERROR(__xludf.DUMMYFUNCTION("IMPORTRANGE(""https://docs.google.com/spreadsheets/d/1Yj_ptqi66GCucihVvJfMjLAmec39IyEx_6qawtMGysU/edit?usp=sharing"",""สบก!CP60"")"),0)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IFERROR(__xludf.DUMMYFUNCTION("IMPORTRANGE(""https://docs.google.com/spreadsheets/d/1Yj_ptqi66GCucihVvJfMjLAmec39IyEx_6qawtMGysU/edit?usp=sharing"",""สบก!CQ60"")"),0)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IFERROR(__xludf.DUMMYFUNCTION("IMPORTRANGE(""https://docs.google.com/spreadsheets/d/1Yj_ptqi66GCucihVvJfMjLAmec39IyEx_6qawtMGysU/edit?usp=sharing"",""สบก!CR60"")"),0)</f>
        <v>0</v>
      </c>
      <c r="M298" s="125"/>
      <c r="N298" s="115">
        <f ca="1">IFERROR(__xludf.DUMMYFUNCTION("IMPORTRANGE(""https://docs.google.com/spreadsheets/d/1Yj_ptqi66GCucihVvJfMjLAmec39IyEx_6qawtMGysU/edit?usp=sharing"",""สบก!CV60"")"),0)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IFERROR(__xludf.DUMMYFUNCTION("IMPORTRANGE(""https://docs.google.com/spreadsheets/d/1SX6NBoVAgQJ6U1MVXOaj8PK2l7WJ3RER9xtqwdhxkhw/edit?usp=sharing"",""จันทบุรี!J205"")"),0)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IFERROR(__xludf.DUMMYFUNCTION("IMPORTRANGE(""https://docs.google.com/spreadsheets/d/1SX6NBoVAgQJ6U1MVXOaj8PK2l7WJ3RER9xtqwdhxkhw/edit?usp=sharing"",""จันทบุรี!J206"")"),0)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IFERROR(__xludf.DUMMYFUNCTION("IMPORTRANGE(""https://docs.google.com/spreadsheets/d/1SX6NBoVAgQJ6U1MVXOaj8PK2l7WJ3RER9xtqwdhxkhw/edit?usp=sharing"",""จันทบุรี!J207"")"),0)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IFERROR(__xludf.DUMMYFUNCTION("IMPORTRANGE(""https://docs.google.com/spreadsheets/d/1SX6NBoVAgQJ6U1MVXOaj8PK2l7WJ3RER9xtqwdhxkhw/edit?usp=sharing"",""จันทบุรี!J208"")"),0)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IFERROR(__xludf.DUMMYFUNCTION("IMPORTRANGE(""https://docs.google.com/spreadsheets/d/1SX6NBoVAgQJ6U1MVXOaj8PK2l7WJ3RER9xtqwdhxkhw/edit?usp=sharing"",""จันทบุรี!I209"")"),0)</f>
        <v>0</v>
      </c>
      <c r="J304" s="218">
        <f ca="1">IFERROR(__xludf.DUMMYFUNCTION("IMPORTRANGE(""https://docs.google.com/spreadsheets/d/1SX6NBoVAgQJ6U1MVXOaj8PK2l7WJ3RER9xtqwdhxkhw/edit?usp=sharing"",""จันทบุรี!J209"")"),0)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IFERROR(__xludf.DUMMYFUNCTION("IMPORTRANGE(""https://docs.google.com/spreadsheets/d/1SX6NBoVAgQJ6U1MVXOaj8PK2l7WJ3RER9xtqwdhxkhw/edit?usp=sharing"",""จันทบุรี!I211"")"),0)</f>
        <v>0</v>
      </c>
      <c r="J306" s="218">
        <f ca="1">IFERROR(__xludf.DUMMYFUNCTION("IMPORTRANGE(""https://docs.google.com/spreadsheets/d/1SX6NBoVAgQJ6U1MVXOaj8PK2l7WJ3RER9xtqwdhxkhw/edit?usp=sharing"",""จันทบุรี!J211"")"),0)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IFERROR(__xludf.DUMMYFUNCTION("IMPORTRANGE(""https://docs.google.com/spreadsheets/d/1SX6NBoVAgQJ6U1MVXOaj8PK2l7WJ3RER9xtqwdhxkhw/edit?usp=sharing"",""จันทบุรี!J212"")"),0)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IFERROR(__xludf.DUMMYFUNCTION("IMPORTRANGE(""https://docs.google.com/spreadsheets/d/1SX6NBoVAgQJ6U1MVXOaj8PK2l7WJ3RER9xtqwdhxkhw/edit?usp=sharing"",""จันทบุรี!J213"")"),0)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IFERROR(__xludf.DUMMYFUNCTION("IMPORTRANGE(""https://docs.google.com/spreadsheets/d/1SX6NBoVAgQJ6U1MVXOaj8PK2l7WJ3RER9xtqwdhxkhw/edit?usp=sharing"",""จันทบุรี!I214"")"),0)</f>
        <v>0</v>
      </c>
      <c r="J309" s="352">
        <f ca="1">IFERROR(__xludf.DUMMYFUNCTION("IMPORTRANGE(""https://docs.google.com/spreadsheets/d/1SX6NBoVAgQJ6U1MVXOaj8PK2l7WJ3RER9xtqwdhxkhw/edit?usp=sharing"",""จันทบุรี!J214"")"),0)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9">
        <f ca="1">IFERROR(__xludf.DUMMYFUNCTION("IMPORTRANGE(""https://docs.google.com/spreadsheets/d/1Yj_ptqi66GCucihVvJfMjLAmec39IyEx_6qawtMGysU/edit?usp=sharing"",""สบก!DC60"")"),0)</f>
        <v>0</v>
      </c>
      <c r="N314" s="199">
        <f ca="1">IFERROR(__xludf.DUMMYFUNCTION("IMPORTRANGE(""https://docs.google.com/spreadsheets/d/1Yj_ptqi66GCucihVvJfMjLAmec39IyEx_6qawtMGysU/edit?usp=sharing"",""สบก!DD60"")"),0)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IFERROR(__xludf.DUMMYFUNCTION("IMPORTRANGE(""https://docs.google.com/spreadsheets/d/1Yj_ptqi66GCucihVvJfMjLAmec39IyEx_6qawtMGysU/edit?usp=sharing"",""สบก!CY60"")"),0)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IFERROR(__xludf.DUMMYFUNCTION("IMPORTRANGE(""https://docs.google.com/spreadsheets/d/1Yj_ptqi66GCucihVvJfMjLAmec39IyEx_6qawtMGysU/edit?usp=sharing"",""สบก!CZ60"")"),0)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IFERROR(__xludf.DUMMYFUNCTION("IMPORTRANGE(""https://docs.google.com/spreadsheets/d/1Yj_ptqi66GCucihVvJfMjLAmec39IyEx_6qawtMGysU/edit?usp=sharing"",""สบก!DA60"")"),0)</f>
        <v>0</v>
      </c>
      <c r="M318" s="125"/>
      <c r="N318" s="115">
        <f ca="1">IFERROR(__xludf.DUMMYFUNCTION("IMPORTRANGE(""https://docs.google.com/spreadsheets/d/1Yj_ptqi66GCucihVvJfMjLAmec39IyEx_6qawtMGysU/edit?usp=sharing"",""สบก!DE60"")"),0)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IFERROR(__xludf.DUMMYFUNCTION("IMPORTRANGE(""https://docs.google.com/spreadsheets/d/1SX6NBoVAgQJ6U1MVXOaj8PK2l7WJ3RER9xtqwdhxkhw/edit?usp=sharing"",""จันทบุรี!J220"")"),0)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IFERROR(__xludf.DUMMYFUNCTION("IMPORTRANGE(""https://docs.google.com/spreadsheets/d/1SX6NBoVAgQJ6U1MVXOaj8PK2l7WJ3RER9xtqwdhxkhw/edit?usp=sharing"",""จันทบุรี!J221"")"),0)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IFERROR(__xludf.DUMMYFUNCTION("IMPORTRANGE(""https://docs.google.com/spreadsheets/d/1SX6NBoVAgQJ6U1MVXOaj8PK2l7WJ3RER9xtqwdhxkhw/edit?usp=sharing"",""จันทบุรี!J222"")"),0)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IFERROR(__xludf.DUMMYFUNCTION("IMPORTRANGE(""https://docs.google.com/spreadsheets/d/1SX6NBoVAgQJ6U1MVXOaj8PK2l7WJ3RER9xtqwdhxkhw/edit?usp=sharing"",""จันทบุรี!J223"")"),0)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IFERROR(__xludf.DUMMYFUNCTION("IMPORTRANGE(""https://docs.google.com/spreadsheets/d/1SX6NBoVAgQJ6U1MVXOaj8PK2l7WJ3RER9xtqwdhxkhw/edit?usp=sharing"",""จันทบุรี!I224"")"),0)</f>
        <v>0</v>
      </c>
      <c r="J324" s="218">
        <f ca="1">IFERROR(__xludf.DUMMYFUNCTION("IMPORTRANGE(""https://docs.google.com/spreadsheets/d/1SX6NBoVAgQJ6U1MVXOaj8PK2l7WJ3RER9xtqwdhxkhw/edit?usp=sharing"",""จันทบุรี!J224"")"),0)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IFERROR(__xludf.DUMMYFUNCTION("IMPORTRANGE(""https://docs.google.com/spreadsheets/d/1SX6NBoVAgQJ6U1MVXOaj8PK2l7WJ3RER9xtqwdhxkhw/edit?usp=sharing"",""จันทบุรี!J225"")"),0)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IFERROR(__xludf.DUMMYFUNCTION("IMPORTRANGE(""https://docs.google.com/spreadsheets/d/1SX6NBoVAgQJ6U1MVXOaj8PK2l7WJ3RER9xtqwdhxkhw/edit?usp=sharing"",""จันทบุรี!J226"")"),0)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IFERROR(__xludf.DUMMYFUNCTION("IMPORTRANGE(""https://docs.google.com/spreadsheets/d/1SX6NBoVAgQJ6U1MVXOaj8PK2l7WJ3RER9xtqwdhxkhw/edit?usp=sharing"",""จันทบุรี!I228"")"),160)</f>
        <v>160</v>
      </c>
      <c r="J328" s="357">
        <f ca="1">IFERROR(__xludf.DUMMYFUNCTION("IMPORTRANGE(""https://docs.google.com/spreadsheets/d/1SX6NBoVAgQJ6U1MVXOaj8PK2l7WJ3RER9xtqwdhxkhw/edit?usp=sharing"",""จันทบุรี!J228"")"),0)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682250</v>
      </c>
      <c r="M329" s="182">
        <f t="shared" ca="1" si="98"/>
        <v>375830</v>
      </c>
      <c r="N329" s="182">
        <f t="shared" ca="1" si="98"/>
        <v>117641</v>
      </c>
      <c r="O329" s="181">
        <f t="shared" ref="O329:O331" ca="1" si="99">IF(L329&gt;0,N329*100/L329,0)</f>
        <v>17.243092707951632</v>
      </c>
      <c r="P329" s="181">
        <f t="shared" ref="P329:P331" ca="1" si="100">IF(M329&gt;0,N329*100/M329,0)</f>
        <v>31.30165234281457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682250</v>
      </c>
      <c r="M331" s="187">
        <f t="shared" ca="1" si="102"/>
        <v>375830</v>
      </c>
      <c r="N331" s="187">
        <f t="shared" ca="1" si="102"/>
        <v>117641</v>
      </c>
      <c r="O331" s="186">
        <f t="shared" ca="1" si="99"/>
        <v>17.243092707951632</v>
      </c>
      <c r="P331" s="186">
        <f t="shared" ca="1" si="100"/>
        <v>31.30165234281457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682250</v>
      </c>
      <c r="M333" s="199">
        <f ca="1">IFERROR(__xludf.DUMMYFUNCTION("IMPORTRANGE(""https://docs.google.com/spreadsheets/d/1Yj_ptqi66GCucihVvJfMjLAmec39IyEx_6qawtMGysU/edit?usp=sharing"",""สบก!DL60"")"),375830)</f>
        <v>375830</v>
      </c>
      <c r="N333" s="199">
        <f ca="1">IFERROR(__xludf.DUMMYFUNCTION("IMPORTRANGE(""https://docs.google.com/spreadsheets/d/1Yj_ptqi66GCucihVvJfMjLAmec39IyEx_6qawtMGysU/edit?usp=sharing"",""สบก!DM60"")"),117641)</f>
        <v>117641</v>
      </c>
      <c r="O333" s="198">
        <f ca="1">IF(L333&gt;0,N333*100/L333,0)</f>
        <v>17.243092707951632</v>
      </c>
      <c r="P333" s="198">
        <f ca="1">IF(M333&gt;0,N333*100/M333,0)</f>
        <v>31.30165234281457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IFERROR(__xludf.DUMMYFUNCTION("IMPORTRANGE(""https://docs.google.com/spreadsheets/d/1Yj_ptqi66GCucihVvJfMjLAmec39IyEx_6qawtMGysU/edit?usp=sharing"",""สบก!DH60"")"),306000)</f>
        <v>306000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IFERROR(__xludf.DUMMYFUNCTION("IMPORTRANGE(""https://docs.google.com/spreadsheets/d/1Yj_ptqi66GCucihVvJfMjLAmec39IyEx_6qawtMGysU/edit?usp=sharing"",""สบก!DI60"")"),376250)</f>
        <v>376250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IFERROR(__xludf.DUMMYFUNCTION("IMPORTRANGE(""https://docs.google.com/spreadsheets/d/1Yj_ptqi66GCucihVvJfMjLAmec39IyEx_6qawtMGysU/edit?usp=sharing"",""สบก!DJ60"")"),0)</f>
        <v>0</v>
      </c>
      <c r="M337" s="125"/>
      <c r="N337" s="115">
        <f ca="1">IFERROR(__xludf.DUMMYFUNCTION("IMPORTRANGE(""https://docs.google.com/spreadsheets/d/1Yj_ptqi66GCucihVvJfMjLAmec39IyEx_6qawtMGysU/edit?usp=sharing"",""สบก!DN60"")"),0)</f>
        <v>0</v>
      </c>
      <c r="O337" s="125">
        <f ca="1">IF(L337&gt;0,N337*100/L337,0)</f>
        <v>0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IFERROR(__xludf.DUMMYFUNCTION("IMPORTRANGE(""https://docs.google.com/spreadsheets/d/1SX6NBoVAgQJ6U1MVXOaj8PK2l7WJ3RER9xtqwdhxkhw/edit?usp=sharing"",""จันทบุรี!I234"")"),0)</f>
        <v>0</v>
      </c>
      <c r="J339" s="218">
        <f ca="1">IFERROR(__xludf.DUMMYFUNCTION("IMPORTRANGE(""https://docs.google.com/spreadsheets/d/1SX6NBoVAgQJ6U1MVXOaj8PK2l7WJ3RER9xtqwdhxkhw/edit?usp=sharing"",""จันทบุรี!J234"")"),10)</f>
        <v>10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IFERROR(__xludf.DUMMYFUNCTION("IMPORTRANGE(""https://docs.google.com/spreadsheets/d/1SX6NBoVAgQJ6U1MVXOaj8PK2l7WJ3RER9xtqwdhxkhw/edit?usp=sharing"",""จันทบุรี!I235"")"),2250)</f>
        <v>2250</v>
      </c>
      <c r="J340" s="218">
        <f ca="1">IFERROR(__xludf.DUMMYFUNCTION("IMPORTRANGE(""https://docs.google.com/spreadsheets/d/1SX6NBoVAgQJ6U1MVXOaj8PK2l7WJ3RER9xtqwdhxkhw/edit?usp=sharing"",""จันทบุรี!J235"")"),143.32)</f>
        <v>143.32</v>
      </c>
      <c r="K340" s="360">
        <f t="shared" ca="1" si="103"/>
        <v>6.3697777777777782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IFERROR(__xludf.DUMMYFUNCTION("IMPORTRANGE(""https://docs.google.com/spreadsheets/d/1SX6NBoVAgQJ6U1MVXOaj8PK2l7WJ3RER9xtqwdhxkhw/edit?usp=sharing"",""จันทบุรี!I236"")"),160)</f>
        <v>160</v>
      </c>
      <c r="J341" s="218">
        <f ca="1">IFERROR(__xludf.DUMMYFUNCTION("IMPORTRANGE(""https://docs.google.com/spreadsheets/d/1SX6NBoVAgQJ6U1MVXOaj8PK2l7WJ3RER9xtqwdhxkhw/edit?usp=sharing"",""จันทบุรี!J236"")"),0)</f>
        <v>0</v>
      </c>
      <c r="K341" s="360">
        <f t="shared" ca="1" si="103"/>
        <v>0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IFERROR(__xludf.DUMMYFUNCTION("IMPORTRANGE(""https://docs.google.com/spreadsheets/d/1SX6NBoVAgQJ6U1MVXOaj8PK2l7WJ3RER9xtqwdhxkhw/edit?usp=sharing"",""จันทบุรี!I237"")"),0)</f>
        <v>0</v>
      </c>
      <c r="J342" s="218">
        <f ca="1">IFERROR(__xludf.DUMMYFUNCTION("IMPORTRANGE(""https://docs.google.com/spreadsheets/d/1SX6NBoVAgQJ6U1MVXOaj8PK2l7WJ3RER9xtqwdhxkhw/edit?usp=sharing"",""จันทบุรี!J237"")"),0)</f>
        <v>0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IFERROR(__xludf.DUMMYFUNCTION("IMPORTRANGE(""https://docs.google.com/spreadsheets/d/1SX6NBoVAgQJ6U1MVXOaj8PK2l7WJ3RER9xtqwdhxkhw/edit?usp=sharing"",""จันทบุรี!I238"")"),160)</f>
        <v>160</v>
      </c>
      <c r="J343" s="218">
        <f ca="1">IFERROR(__xludf.DUMMYFUNCTION("IMPORTRANGE(""https://docs.google.com/spreadsheets/d/1SX6NBoVAgQJ6U1MVXOaj8PK2l7WJ3RER9xtqwdhxkhw/edit?usp=sharing"",""จันทบุรี!J238"")"),0)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IFERROR(__xludf.DUMMYFUNCTION("IMPORTRANGE(""https://docs.google.com/spreadsheets/d/1SX6NBoVAgQJ6U1MVXOaj8PK2l7WJ3RER9xtqwdhxkhw/edit?usp=sharing"",""จันทบุรี!I239"")"),0)</f>
        <v>0</v>
      </c>
      <c r="J344" s="218">
        <f ca="1">IFERROR(__xludf.DUMMYFUNCTION("IMPORTRANGE(""https://docs.google.com/spreadsheets/d/1SX6NBoVAgQJ6U1MVXOaj8PK2l7WJ3RER9xtqwdhxkhw/edit?usp=sharing"",""จันทบุรี!J239"")"),0)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IFERROR(__xludf.DUMMYFUNCTION("IMPORTRANGE(""https://docs.google.com/spreadsheets/d/1SX6NBoVAgQJ6U1MVXOaj8PK2l7WJ3RER9xtqwdhxkhw/edit?usp=sharing"",""จันทบุรี!I240"")"),160)</f>
        <v>160</v>
      </c>
      <c r="J345" s="218">
        <f ca="1">IFERROR(__xludf.DUMMYFUNCTION("IMPORTRANGE(""https://docs.google.com/spreadsheets/d/1SX6NBoVAgQJ6U1MVXOaj8PK2l7WJ3RER9xtqwdhxkhw/edit?usp=sharing"",""จันทบุรี!J240"")"),0)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IFERROR(__xludf.DUMMYFUNCTION("IMPORTRANGE(""https://docs.google.com/spreadsheets/d/1SX6NBoVAgQJ6U1MVXOaj8PK2l7WJ3RER9xtqwdhxkhw/edit?usp=sharing"",""จันทบุรี!I241"")"),0)</f>
        <v>0</v>
      </c>
      <c r="J346" s="218">
        <f ca="1">IFERROR(__xludf.DUMMYFUNCTION("IMPORTRANGE(""https://docs.google.com/spreadsheets/d/1SX6NBoVAgQJ6U1MVXOaj8PK2l7WJ3RER9xtqwdhxkhw/edit?usp=sharing"",""จันทบุรี!J241"")"),0)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IFERROR(__xludf.DUMMYFUNCTION("IMPORTRANGE(""https://docs.google.com/spreadsheets/d/1SX6NBoVAgQJ6U1MVXOaj8PK2l7WJ3RER9xtqwdhxkhw/edit?usp=sharing"",""จันทบุรี!L242"")"),1027223)</f>
        <v>1027223</v>
      </c>
      <c r="M347" s="374"/>
      <c r="N347" s="374">
        <f ca="1">IFERROR(__xludf.DUMMYFUNCTION("IMPORTRANGE(""https://docs.google.com/spreadsheets/d/1SX6NBoVAgQJ6U1MVXOaj8PK2l7WJ3RER9xtqwdhxkhw/edit?usp=sharing"",""จันทบุรี!M242"")"),25926)</f>
        <v>25926</v>
      </c>
      <c r="O347" s="374">
        <f ca="1">+IF(L347&gt;0,N347*100/L347,0)</f>
        <v>2.5238920857496376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IFERROR(__xludf.DUMMYFUNCTION("IMPORTRANGE(""https://docs.google.com/spreadsheets/d/1SX6NBoVAgQJ6U1MVXOaj8PK2l7WJ3RER9xtqwdhxkhw/edit?usp=sharing"",""จันทบุรี!I244"")"),0)</f>
        <v>0</v>
      </c>
      <c r="J349" s="387">
        <f ca="1">IFERROR(__xludf.DUMMYFUNCTION("IMPORTRANGE(""https://docs.google.com/spreadsheets/d/1SX6NBoVAgQJ6U1MVXOaj8PK2l7WJ3RER9xtqwdhxkhw/edit?usp=sharing"",""จันทบุรี!J244"")"),0)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IFERROR(__xludf.DUMMYFUNCTION("IMPORTRANGE(""https://docs.google.com/spreadsheets/d/1SX6NBoVAgQJ6U1MVXOaj8PK2l7WJ3RER9xtqwdhxkhw/edit?usp=sharing"",""จันทบุรี!L244"")"),0)</f>
        <v>0</v>
      </c>
      <c r="M349" s="389"/>
      <c r="N349" s="389">
        <f ca="1">IFERROR(__xludf.DUMMYFUNCTION("IMPORTRANGE(""https://docs.google.com/spreadsheets/d/1SX6NBoVAgQJ6U1MVXOaj8PK2l7WJ3RER9xtqwdhxkhw/edit?usp=sharing"",""จันทบุรี!M244"")"),0)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IFERROR(__xludf.DUMMYFUNCTION("IMPORTRANGE(""https://docs.google.com/spreadsheets/d/1SX6NBoVAgQJ6U1MVXOaj8PK2l7WJ3RER9xtqwdhxkhw/edit?usp=sharing"",""จันทบุรี!I245"")"),0)</f>
        <v>0</v>
      </c>
      <c r="J350" s="387">
        <f ca="1">IFERROR(__xludf.DUMMYFUNCTION("IMPORTRANGE(""https://docs.google.com/spreadsheets/d/1SX6NBoVAgQJ6U1MVXOaj8PK2l7WJ3RER9xtqwdhxkhw/edit?usp=sharing"",""จันทบุรี!J245"")"),0)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IFERROR(__xludf.DUMMYFUNCTION("IMPORTRANGE(""https://docs.google.com/spreadsheets/d/1SX6NBoVAgQJ6U1MVXOaj8PK2l7WJ3RER9xtqwdhxkhw/edit?usp=sharing"",""จันทบุรี!L246"")"),0)</f>
        <v>0</v>
      </c>
      <c r="M351" s="196"/>
      <c r="N351" s="196">
        <f ca="1">IFERROR(__xludf.DUMMYFUNCTION("IMPORTRANGE(""https://docs.google.com/spreadsheets/d/1SX6NBoVAgQJ6U1MVXOaj8PK2l7WJ3RER9xtqwdhxkhw/edit?usp=sharing"",""จันทบุรี!M246"")"),0)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IFERROR(__xludf.DUMMYFUNCTION("IMPORTRANGE(""https://docs.google.com/spreadsheets/d/1SX6NBoVAgQJ6U1MVXOaj8PK2l7WJ3RER9xtqwdhxkhw/edit?usp=sharing"",""จันทบุรี!L247"")"),0)</f>
        <v>0</v>
      </c>
      <c r="M352" s="196"/>
      <c r="N352" s="196">
        <f ca="1">IFERROR(__xludf.DUMMYFUNCTION("IMPORTRANGE(""https://docs.google.com/spreadsheets/d/1SX6NBoVAgQJ6U1MVXOaj8PK2l7WJ3RER9xtqwdhxkhw/edit?usp=sharing"",""จันทบุรี!M247"")"),0)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IFERROR(__xludf.DUMMYFUNCTION("IMPORTRANGE(""https://docs.google.com/spreadsheets/d/1SX6NBoVAgQJ6U1MVXOaj8PK2l7WJ3RER9xtqwdhxkhw/edit?usp=sharing"",""จันทบุรี!L248"")"),0)</f>
        <v>0</v>
      </c>
      <c r="M353" s="198"/>
      <c r="N353" s="198">
        <f ca="1">IFERROR(__xludf.DUMMYFUNCTION("IMPORTRANGE(""https://docs.google.com/spreadsheets/d/1SX6NBoVAgQJ6U1MVXOaj8PK2l7WJ3RER9xtqwdhxkhw/edit?usp=sharing"",""จันทบุรี!M248"")"),0)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IFERROR(__xludf.DUMMYFUNCTION("IMPORTRANGE(""https://docs.google.com/spreadsheets/d/1SX6NBoVAgQJ6U1MVXOaj8PK2l7WJ3RER9xtqwdhxkhw/edit?usp=sharing"",""จันทบุรี!L249"")"),0)</f>
        <v>0</v>
      </c>
      <c r="M354" s="198"/>
      <c r="N354" s="198">
        <f ca="1">IFERROR(__xludf.DUMMYFUNCTION("IMPORTRANGE(""https://docs.google.com/spreadsheets/d/1SX6NBoVAgQJ6U1MVXOaj8PK2l7WJ3RER9xtqwdhxkhw/edit?usp=sharing"",""จันทบุรี!M249"")"),0)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IFERROR(__xludf.DUMMYFUNCTION("IMPORTRANGE(""https://docs.google.com/spreadsheets/d/1SX6NBoVAgQJ6U1MVXOaj8PK2l7WJ3RER9xtqwdhxkhw/edit?usp=sharing"",""จันทบุรี!M250"")"),0)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IFERROR(__xludf.DUMMYFUNCTION("IMPORTRANGE(""https://docs.google.com/spreadsheets/d/1SX6NBoVAgQJ6U1MVXOaj8PK2l7WJ3RER9xtqwdhxkhw/edit?usp=sharing"",""จันทบุรี!M251"")"),0)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IFERROR(__xludf.DUMMYFUNCTION("IMPORTRANGE(""https://docs.google.com/spreadsheets/d/1SX6NBoVAgQJ6U1MVXOaj8PK2l7WJ3RER9xtqwdhxkhw/edit?usp=sharing"",""จันทบุรี!M252"")"),0)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IFERROR(__xludf.DUMMYFUNCTION("IMPORTRANGE(""https://docs.google.com/spreadsheets/d/1SX6NBoVAgQJ6U1MVXOaj8PK2l7WJ3RER9xtqwdhxkhw/edit?usp=sharing"",""จันทบุรี!M253"")"),0)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IFERROR(__xludf.DUMMYFUNCTION("IMPORTRANGE(""https://docs.google.com/spreadsheets/d/1SX6NBoVAgQJ6U1MVXOaj8PK2l7WJ3RER9xtqwdhxkhw/edit?usp=sharing"",""จันทบุรี!J255"")"),0)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IFERROR(__xludf.DUMMYFUNCTION("IMPORTRANGE(""https://docs.google.com/spreadsheets/d/1SX6NBoVAgQJ6U1MVXOaj8PK2l7WJ3RER9xtqwdhxkhw/edit?usp=sharing"",""จันทบุรี!J256"")"),0)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IFERROR(__xludf.DUMMYFUNCTION("IMPORTRANGE(""https://docs.google.com/spreadsheets/d/1SX6NBoVAgQJ6U1MVXOaj8PK2l7WJ3RER9xtqwdhxkhw/edit?usp=sharing"",""จันทบุรี!J257"")"),0)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IFERROR(__xludf.DUMMYFUNCTION("IMPORTRANGE(""https://docs.google.com/spreadsheets/d/1SX6NBoVAgQJ6U1MVXOaj8PK2l7WJ3RER9xtqwdhxkhw/edit?usp=sharing"",""จันทบุรี!J258"")"),0)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IFERROR(__xludf.DUMMYFUNCTION("IMPORTRANGE(""https://docs.google.com/spreadsheets/d/1SX6NBoVAgQJ6U1MVXOaj8PK2l7WJ3RER9xtqwdhxkhw/edit?usp=sharing"",""จันทบุรี!J166"")"),0)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IFERROR(__xludf.DUMMYFUNCTION("IMPORTRANGE(""https://docs.google.com/spreadsheets/d/1SX6NBoVAgQJ6U1MVXOaj8PK2l7WJ3RER9xtqwdhxkhw/edit?usp=sharing"",""จันทบุรี!J166"")"),0)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IFERROR(__xludf.DUMMYFUNCTION("IMPORTRANGE(""https://docs.google.com/spreadsheets/d/1SX6NBoVAgQJ6U1MVXOaj8PK2l7WJ3RER9xtqwdhxkhw/edit?usp=sharing"",""จันทบุรี!J166"")"),0)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IFERROR(__xludf.DUMMYFUNCTION("IMPORTRANGE(""https://docs.google.com/spreadsheets/d/1SX6NBoVAgQJ6U1MVXOaj8PK2l7WJ3RER9xtqwdhxkhw/edit?usp=sharing"",""จันทบุรี!J166"")"),0)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IFERROR(__xludf.DUMMYFUNCTION("IMPORTRANGE(""https://docs.google.com/spreadsheets/d/1SX6NBoVAgQJ6U1MVXOaj8PK2l7WJ3RER9xtqwdhxkhw/edit?usp=sharing"",""จันทบุรี!I263"")"),0)</f>
        <v>0</v>
      </c>
      <c r="J368" s="218">
        <f ca="1">IFERROR(__xludf.DUMMYFUNCTION("IMPORTRANGE(""https://docs.google.com/spreadsheets/d/1SX6NBoVAgQJ6U1MVXOaj8PK2l7WJ3RER9xtqwdhxkhw/edit?usp=sharing"",""จันทบุรี!J263"")"),0)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IFERROR(__xludf.DUMMYFUNCTION("IMPORTRANGE(""https://docs.google.com/spreadsheets/d/1SX6NBoVAgQJ6U1MVXOaj8PK2l7WJ3RER9xtqwdhxkhw/edit?usp=sharing"",""จันทบุรี!I164"")"),0)</f>
        <v>0</v>
      </c>
      <c r="J369" s="218">
        <f ca="1">IFERROR(__xludf.DUMMYFUNCTION("IMPORTRANGE(""https://docs.google.com/spreadsheets/d/1SX6NBoVAgQJ6U1MVXOaj8PK2l7WJ3RER9xtqwdhxkhw/edit?usp=sharing"",""จันทบุรี!J164"")"),0)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IFERROR(__xludf.DUMMYFUNCTION("IMPORTRANGE(""https://docs.google.com/spreadsheets/d/1SX6NBoVAgQJ6U1MVXOaj8PK2l7WJ3RER9xtqwdhxkhw/edit?usp=sharing"",""จันทบุรี!I265"")"),0)</f>
        <v>0</v>
      </c>
      <c r="J370" s="218">
        <f ca="1">IFERROR(__xludf.DUMMYFUNCTION("IMPORTRANGE(""https://docs.google.com/spreadsheets/d/1SX6NBoVAgQJ6U1MVXOaj8PK2l7WJ3RER9xtqwdhxkhw/edit?usp=sharing"",""จันทบุรี!J265"")"),0)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IFERROR(__xludf.DUMMYFUNCTION("IMPORTRANGE(""https://docs.google.com/spreadsheets/d/1SX6NBoVAgQJ6U1MVXOaj8PK2l7WJ3RER9xtqwdhxkhw/edit?usp=sharing"",""จันทบุรี!I164"")"),0)</f>
        <v>0</v>
      </c>
      <c r="J371" s="219">
        <f ca="1">IFERROR(__xludf.DUMMYFUNCTION("IMPORTRANGE(""https://docs.google.com/spreadsheets/d/1SX6NBoVAgQJ6U1MVXOaj8PK2l7WJ3RER9xtqwdhxkhw/edit?usp=sharing"",""จันทบุรี!J164"")"),0)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IFERROR(__xludf.DUMMYFUNCTION("IMPORTRANGE(""https://docs.google.com/spreadsheets/d/1SX6NBoVAgQJ6U1MVXOaj8PK2l7WJ3RER9xtqwdhxkhw/edit?usp=sharing"",""จันทบุรี!I267"")"),0)</f>
        <v>0</v>
      </c>
      <c r="J372" s="219">
        <f ca="1">IFERROR(__xludf.DUMMYFUNCTION("IMPORTRANGE(""https://docs.google.com/spreadsheets/d/1SX6NBoVAgQJ6U1MVXOaj8PK2l7WJ3RER9xtqwdhxkhw/edit?usp=sharing"",""จันทบุรี!J267"")"),0)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IFERROR(__xludf.DUMMYFUNCTION("IMPORTRANGE(""https://docs.google.com/spreadsheets/d/1SX6NBoVAgQJ6U1MVXOaj8PK2l7WJ3RER9xtqwdhxkhw/edit?usp=sharing"",""จันทบุรี!I164"")"),0)</f>
        <v>0</v>
      </c>
      <c r="J373" s="218">
        <f ca="1">IFERROR(__xludf.DUMMYFUNCTION("IMPORTRANGE(""https://docs.google.com/spreadsheets/d/1SX6NBoVAgQJ6U1MVXOaj8PK2l7WJ3RER9xtqwdhxkhw/edit?usp=sharing"",""จันทบุรี!J164"")"),0)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IFERROR(__xludf.DUMMYFUNCTION("IMPORTRANGE(""https://docs.google.com/spreadsheets/d/1SX6NBoVAgQJ6U1MVXOaj8PK2l7WJ3RER9xtqwdhxkhw/edit?usp=sharing"",""จันทบุรี!I164"")"),0)</f>
        <v>0</v>
      </c>
      <c r="J374" s="218">
        <f ca="1">IFERROR(__xludf.DUMMYFUNCTION("IMPORTRANGE(""https://docs.google.com/spreadsheets/d/1SX6NBoVAgQJ6U1MVXOaj8PK2l7WJ3RER9xtqwdhxkhw/edit?usp=sharing"",""จันทบุรี!J164"")"),0)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IFERROR(__xludf.DUMMYFUNCTION("IMPORTRANGE(""https://docs.google.com/spreadsheets/d/1SX6NBoVAgQJ6U1MVXOaj8PK2l7WJ3RER9xtqwdhxkhw/edit?usp=sharing"",""จันทบุรี!I270"")"),0)</f>
        <v>0</v>
      </c>
      <c r="J375" s="218">
        <f ca="1">IFERROR(__xludf.DUMMYFUNCTION("IMPORTRANGE(""https://docs.google.com/spreadsheets/d/1SX6NBoVAgQJ6U1MVXOaj8PK2l7WJ3RER9xtqwdhxkhw/edit?usp=sharing"",""จันทบุรี!J270"")"),0)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IFERROR(__xludf.DUMMYFUNCTION("IMPORTRANGE(""https://docs.google.com/spreadsheets/d/1SX6NBoVAgQJ6U1MVXOaj8PK2l7WJ3RER9xtqwdhxkhw/edit?usp=sharing"",""จันทบุรี!I271"")"),0)</f>
        <v>0</v>
      </c>
      <c r="J376" s="219">
        <f ca="1">IFERROR(__xludf.DUMMYFUNCTION("IMPORTRANGE(""https://docs.google.com/spreadsheets/d/1SX6NBoVAgQJ6U1MVXOaj8PK2l7WJ3RER9xtqwdhxkhw/edit?usp=sharing"",""จันทบุรี!J271"")"),0)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IFERROR(__xludf.DUMMYFUNCTION("IMPORTRANGE(""https://docs.google.com/spreadsheets/d/1SX6NBoVAgQJ6U1MVXOaj8PK2l7WJ3RER9xtqwdhxkhw/edit?usp=sharing"",""จันทบุรี!I272"")"),0)</f>
        <v>0</v>
      </c>
      <c r="J377" s="218">
        <f ca="1">IFERROR(__xludf.DUMMYFUNCTION("IMPORTRANGE(""https://docs.google.com/spreadsheets/d/1SX6NBoVAgQJ6U1MVXOaj8PK2l7WJ3RER9xtqwdhxkhw/edit?usp=sharing"",""จันทบุรี!J272"")"),0)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IFERROR(__xludf.DUMMYFUNCTION("IMPORTRANGE(""https://docs.google.com/spreadsheets/d/1SX6NBoVAgQJ6U1MVXOaj8PK2l7WJ3RER9xtqwdhxkhw/edit?usp=sharing"",""จันทบุรี!J273"")"),0)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IFERROR(__xludf.DUMMYFUNCTION("IMPORTRANGE(""https://docs.google.com/spreadsheets/d/1SX6NBoVAgQJ6U1MVXOaj8PK2l7WJ3RER9xtqwdhxkhw/edit?usp=sharing"",""จันทบุรี!J274"")"),0)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IFERROR(__xludf.DUMMYFUNCTION("IMPORTRANGE(""https://docs.google.com/spreadsheets/d/1SX6NBoVAgQJ6U1MVXOaj8PK2l7WJ3RER9xtqwdhxkhw/edit?usp=sharing"",""จันทบุรี!I275"")"),500)</f>
        <v>500</v>
      </c>
      <c r="J380" s="387">
        <f ca="1">IFERROR(__xludf.DUMMYFUNCTION("IMPORTRANGE(""https://docs.google.com/spreadsheets/d/1SX6NBoVAgQJ6U1MVXOaj8PK2l7WJ3RER9xtqwdhxkhw/edit?usp=sharing"",""จันทบุรี!J275"")"),0)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IFERROR(__xludf.DUMMYFUNCTION("IMPORTRANGE(""https://docs.google.com/spreadsheets/d/1SX6NBoVAgQJ6U1MVXOaj8PK2l7WJ3RER9xtqwdhxkhw/edit?usp=sharing"",""จันทบุรี!L275"")"),460140)</f>
        <v>460140</v>
      </c>
      <c r="M380" s="389"/>
      <c r="N380" s="389">
        <f ca="1">IFERROR(__xludf.DUMMYFUNCTION("IMPORTRANGE(""https://docs.google.com/spreadsheets/d/1SX6NBoVAgQJ6U1MVXOaj8PK2l7WJ3RER9xtqwdhxkhw/edit?usp=sharing"",""จันทบุรี!M275"")"),2460)</f>
        <v>2460</v>
      </c>
      <c r="O380" s="389">
        <f ca="1">+IF(L380&gt;0,N380*100/L380,0)</f>
        <v>0.53461989829182421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IFERROR(__xludf.DUMMYFUNCTION("IMPORTRANGE(""https://docs.google.com/spreadsheets/d/1SX6NBoVAgQJ6U1MVXOaj8PK2l7WJ3RER9xtqwdhxkhw/edit?usp=sharing"",""จันทบุรี!I276"")"),50)</f>
        <v>50</v>
      </c>
      <c r="J381" s="387">
        <f ca="1">IFERROR(__xludf.DUMMYFUNCTION("IMPORTRANGE(""https://docs.google.com/spreadsheets/d/1SX6NBoVAgQJ6U1MVXOaj8PK2l7WJ3RER9xtqwdhxkhw/edit?usp=sharing"",""จันทบุรี!J276"")"),0)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IFERROR(__xludf.DUMMYFUNCTION("IMPORTRANGE(""https://docs.google.com/spreadsheets/d/1SX6NBoVAgQJ6U1MVXOaj8PK2l7WJ3RER9xtqwdhxkhw/edit?usp=sharing"",""จันทบุรี!L277"")"),0)</f>
        <v>0</v>
      </c>
      <c r="M382" s="196"/>
      <c r="N382" s="196">
        <f ca="1">IFERROR(__xludf.DUMMYFUNCTION("IMPORTRANGE(""https://docs.google.com/spreadsheets/d/1SX6NBoVAgQJ6U1MVXOaj8PK2l7WJ3RER9xtqwdhxkhw/edit?usp=sharing"",""จันทบุรี!M277"")"),0)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IFERROR(__xludf.DUMMYFUNCTION("IMPORTRANGE(""https://docs.google.com/spreadsheets/d/1SX6NBoVAgQJ6U1MVXOaj8PK2l7WJ3RER9xtqwdhxkhw/edit?usp=sharing"",""จันทบุรี!L278"")"),460140)</f>
        <v>460140</v>
      </c>
      <c r="M383" s="196"/>
      <c r="N383" s="196">
        <f ca="1">IFERROR(__xludf.DUMMYFUNCTION("IMPORTRANGE(""https://docs.google.com/spreadsheets/d/1SX6NBoVAgQJ6U1MVXOaj8PK2l7WJ3RER9xtqwdhxkhw/edit?usp=sharing"",""จันทบุรี!M278"")"),2460)</f>
        <v>2460</v>
      </c>
      <c r="O383" s="196">
        <f t="shared" ca="1" si="109"/>
        <v>0.53461989829182421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IFERROR(__xludf.DUMMYFUNCTION("IMPORTRANGE(""https://docs.google.com/spreadsheets/d/1SX6NBoVAgQJ6U1MVXOaj8PK2l7WJ3RER9xtqwdhxkhw/edit?usp=sharing"",""จันทบุรี!L279"")"),0)</f>
        <v>0</v>
      </c>
      <c r="M384" s="198"/>
      <c r="N384" s="198">
        <f ca="1">IFERROR(__xludf.DUMMYFUNCTION("IMPORTRANGE(""https://docs.google.com/spreadsheets/d/1SX6NBoVAgQJ6U1MVXOaj8PK2l7WJ3RER9xtqwdhxkhw/edit?usp=sharing"",""จันทบุรี!M279"")"),0)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IFERROR(__xludf.DUMMYFUNCTION("IMPORTRANGE(""https://docs.google.com/spreadsheets/d/1SX6NBoVAgQJ6U1MVXOaj8PK2l7WJ3RER9xtqwdhxkhw/edit?usp=sharing"",""จันทบุรี!L280"")"),460140)</f>
        <v>460140</v>
      </c>
      <c r="M385" s="198"/>
      <c r="N385" s="198">
        <f ca="1">IFERROR(__xludf.DUMMYFUNCTION("IMPORTRANGE(""https://docs.google.com/spreadsheets/d/1SX6NBoVAgQJ6U1MVXOaj8PK2l7WJ3RER9xtqwdhxkhw/edit?usp=sharing"",""จันทบุรี!M280"")"),2460)</f>
        <v>2460</v>
      </c>
      <c r="O385" s="198">
        <f t="shared" ca="1" si="109"/>
        <v>0.53461989829182421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IFERROR(__xludf.DUMMYFUNCTION("IMPORTRANGE(""https://docs.google.com/spreadsheets/d/1SX6NBoVAgQJ6U1MVXOaj8PK2l7WJ3RER9xtqwdhxkhw/edit?usp=sharing"",""จันทบุรี!M281"")"),0)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IFERROR(__xludf.DUMMYFUNCTION("IMPORTRANGE(""https://docs.google.com/spreadsheets/d/1SX6NBoVAgQJ6U1MVXOaj8PK2l7WJ3RER9xtqwdhxkhw/edit?usp=sharing"",""จันทบุรี!M282"")"),0)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IFERROR(__xludf.DUMMYFUNCTION("IMPORTRANGE(""https://docs.google.com/spreadsheets/d/1SX6NBoVAgQJ6U1MVXOaj8PK2l7WJ3RER9xtqwdhxkhw/edit?usp=sharing"",""จันทบุรี!M283"")"),0)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IFERROR(__xludf.DUMMYFUNCTION("IMPORTRANGE(""https://docs.google.com/spreadsheets/d/1SX6NBoVAgQJ6U1MVXOaj8PK2l7WJ3RER9xtqwdhxkhw/edit?usp=sharing"",""จันทบุรี!M284"")"),2460)</f>
        <v>2460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IFERROR(__xludf.DUMMYFUNCTION("IMPORTRANGE(""https://docs.google.com/spreadsheets/d/1SX6NBoVAgQJ6U1MVXOaj8PK2l7WJ3RER9xtqwdhxkhw/edit?usp=sharing"",""จันทบุรี!J286"")"),0)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IFERROR(__xludf.DUMMYFUNCTION("IMPORTRANGE(""https://docs.google.com/spreadsheets/d/1SX6NBoVAgQJ6U1MVXOaj8PK2l7WJ3RER9xtqwdhxkhw/edit?usp=sharing"",""จันทบุรี!J287"")"),1)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IFERROR(__xludf.DUMMYFUNCTION("IMPORTRANGE(""https://docs.google.com/spreadsheets/d/1SX6NBoVAgQJ6U1MVXOaj8PK2l7WJ3RER9xtqwdhxkhw/edit?usp=sharing"",""จันทบุรี!J288"")"),1)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IFERROR(__xludf.DUMMYFUNCTION("IMPORTRANGE(""https://docs.google.com/spreadsheets/d/1SX6NBoVAgQJ6U1MVXOaj8PK2l7WJ3RER9xtqwdhxkhw/edit?usp=sharing"",""จันทบุรี!J289"")"),1)</f>
        <v>1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IFERROR(__xludf.DUMMYFUNCTION("IMPORTRANGE(""https://docs.google.com/spreadsheets/d/1SX6NBoVAgQJ6U1MVXOaj8PK2l7WJ3RER9xtqwdhxkhw/edit?usp=sharing"",""จันทบุรี!I291"")"),50)</f>
        <v>50</v>
      </c>
      <c r="J396" s="219">
        <f ca="1">IFERROR(__xludf.DUMMYFUNCTION("IMPORTRANGE(""https://docs.google.com/spreadsheets/d/1SX6NBoVAgQJ6U1MVXOaj8PK2l7WJ3RER9xtqwdhxkhw/edit?usp=sharing"",""จันทบุรี!J291"")"),0)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IFERROR(__xludf.DUMMYFUNCTION("IMPORTRANGE(""https://docs.google.com/spreadsheets/d/1SX6NBoVAgQJ6U1MVXOaj8PK2l7WJ3RER9xtqwdhxkhw/edit?usp=sharing"",""จันทบุรี!I292"")"),500)</f>
        <v>500</v>
      </c>
      <c r="J397" s="219">
        <f ca="1">IFERROR(__xludf.DUMMYFUNCTION("IMPORTRANGE(""https://docs.google.com/spreadsheets/d/1SX6NBoVAgQJ6U1MVXOaj8PK2l7WJ3RER9xtqwdhxkhw/edit?usp=sharing"",""จันทบุรี!J292"")"),0)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IFERROR(__xludf.DUMMYFUNCTION("IMPORTRANGE(""https://docs.google.com/spreadsheets/d/1SX6NBoVAgQJ6U1MVXOaj8PK2l7WJ3RER9xtqwdhxkhw/edit?usp=sharing"",""จันทบุรี!I293"")"),50)</f>
        <v>50</v>
      </c>
      <c r="J398" s="219">
        <f ca="1">IFERROR(__xludf.DUMMYFUNCTION("IMPORTRANGE(""https://docs.google.com/spreadsheets/d/1SX6NBoVAgQJ6U1MVXOaj8PK2l7WJ3RER9xtqwdhxkhw/edit?usp=sharing"",""จันทบุรี!J293"")"),0)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IFERROR(__xludf.DUMMYFUNCTION("IMPORTRANGE(""https://docs.google.com/spreadsheets/d/1SX6NBoVAgQJ6U1MVXOaj8PK2l7WJ3RER9xtqwdhxkhw/edit?usp=sharing"",""จันทบุรี!J294"")"),0)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IFERROR(__xludf.DUMMYFUNCTION("IMPORTRANGE(""https://docs.google.com/spreadsheets/d/1SX6NBoVAgQJ6U1MVXOaj8PK2l7WJ3RER9xtqwdhxkhw/edit?usp=sharing"",""จันทบุรี!J295"")"),0)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IFERROR(__xludf.DUMMYFUNCTION("IMPORTRANGE(""https://docs.google.com/spreadsheets/d/1SX6NBoVAgQJ6U1MVXOaj8PK2l7WJ3RER9xtqwdhxkhw/edit?usp=sharing"",""จันทบุรี!I296"")"),120)</f>
        <v>120</v>
      </c>
      <c r="J401" s="387">
        <f ca="1">IFERROR(__xludf.DUMMYFUNCTION("IMPORTRANGE(""https://docs.google.com/spreadsheets/d/1SX6NBoVAgQJ6U1MVXOaj8PK2l7WJ3RER9xtqwdhxkhw/edit?usp=sharing"",""จันทบุรี!J296"")"),0)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IFERROR(__xludf.DUMMYFUNCTION("IMPORTRANGE(""https://docs.google.com/spreadsheets/d/1SX6NBoVAgQJ6U1MVXOaj8PK2l7WJ3RER9xtqwdhxkhw/edit?usp=sharing"",""จันทบุรี!L296"")"),144560)</f>
        <v>144560</v>
      </c>
      <c r="M401" s="389"/>
      <c r="N401" s="389">
        <f ca="1">IFERROR(__xludf.DUMMYFUNCTION("IMPORTRANGE(""https://docs.google.com/spreadsheets/d/1SX6NBoVAgQJ6U1MVXOaj8PK2l7WJ3RER9xtqwdhxkhw/edit?usp=sharing"",""จันทบุรี!M296"")"),0)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IFERROR(__xludf.DUMMYFUNCTION("IMPORTRANGE(""https://docs.google.com/spreadsheets/d/1SX6NBoVAgQJ6U1MVXOaj8PK2l7WJ3RER9xtqwdhxkhw/edit?usp=sharing"",""จันทบุรี!I297"")"),40)</f>
        <v>40</v>
      </c>
      <c r="J402" s="387">
        <f ca="1">IFERROR(__xludf.DUMMYFUNCTION("IMPORTRANGE(""https://docs.google.com/spreadsheets/d/1SX6NBoVAgQJ6U1MVXOaj8PK2l7WJ3RER9xtqwdhxkhw/edit?usp=sharing"",""จันทบุรี!J297"")"),0)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IFERROR(__xludf.DUMMYFUNCTION("IMPORTRANGE(""https://docs.google.com/spreadsheets/d/1SX6NBoVAgQJ6U1MVXOaj8PK2l7WJ3RER9xtqwdhxkhw/edit?usp=sharing"",""จันทบุรี!L298"")"),0)</f>
        <v>0</v>
      </c>
      <c r="M403" s="196"/>
      <c r="N403" s="198">
        <f ca="1">IFERROR(__xludf.DUMMYFUNCTION("IMPORTRANGE(""https://docs.google.com/spreadsheets/d/1SX6NBoVAgQJ6U1MVXOaj8PK2l7WJ3RER9xtqwdhxkhw/edit?usp=sharing"",""จันทบุรี!M298"")"),0)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IFERROR(__xludf.DUMMYFUNCTION("IMPORTRANGE(""https://docs.google.com/spreadsheets/d/1SX6NBoVAgQJ6U1MVXOaj8PK2l7WJ3RER9xtqwdhxkhw/edit?usp=sharing"",""จันทบุรี!L299"")"),144560)</f>
        <v>144560</v>
      </c>
      <c r="M404" s="196"/>
      <c r="N404" s="198">
        <f ca="1">IFERROR(__xludf.DUMMYFUNCTION("IMPORTRANGE(""https://docs.google.com/spreadsheets/d/1SX6NBoVAgQJ6U1MVXOaj8PK2l7WJ3RER9xtqwdhxkhw/edit?usp=sharing"",""จันทบุรี!M299"")"),0)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IFERROR(__xludf.DUMMYFUNCTION("IMPORTRANGE(""https://docs.google.com/spreadsheets/d/1SX6NBoVAgQJ6U1MVXOaj8PK2l7WJ3RER9xtqwdhxkhw/edit?usp=sharing"",""จันทบุรี!L300"")"),0)</f>
        <v>0</v>
      </c>
      <c r="M405" s="198"/>
      <c r="N405" s="198">
        <f ca="1">IFERROR(__xludf.DUMMYFUNCTION("IMPORTRANGE(""https://docs.google.com/spreadsheets/d/1SX6NBoVAgQJ6U1MVXOaj8PK2l7WJ3RER9xtqwdhxkhw/edit?usp=sharing"",""จันทบุรี!M300"")"),0)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IFERROR(__xludf.DUMMYFUNCTION("IMPORTRANGE(""https://docs.google.com/spreadsheets/d/1SX6NBoVAgQJ6U1MVXOaj8PK2l7WJ3RER9xtqwdhxkhw/edit?usp=sharing"",""จันทบุรี!L301"")"),144560)</f>
        <v>144560</v>
      </c>
      <c r="M406" s="198"/>
      <c r="N406" s="198">
        <f ca="1">IFERROR(__xludf.DUMMYFUNCTION("IMPORTRANGE(""https://docs.google.com/spreadsheets/d/1SX6NBoVAgQJ6U1MVXOaj8PK2l7WJ3RER9xtqwdhxkhw/edit?usp=sharing"",""จันทบุรี!M301"")"),0)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IFERROR(__xludf.DUMMYFUNCTION("IMPORTRANGE(""https://docs.google.com/spreadsheets/d/1SX6NBoVAgQJ6U1MVXOaj8PK2l7WJ3RER9xtqwdhxkhw/edit?usp=sharing"",""จันทบุรี!M302"")"),0)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IFERROR(__xludf.DUMMYFUNCTION("IMPORTRANGE(""https://docs.google.com/spreadsheets/d/1SX6NBoVAgQJ6U1MVXOaj8PK2l7WJ3RER9xtqwdhxkhw/edit?usp=sharing"",""จันทบุรี!M303"")"),0)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IFERROR(__xludf.DUMMYFUNCTION("IMPORTRANGE(""https://docs.google.com/spreadsheets/d/1SX6NBoVAgQJ6U1MVXOaj8PK2l7WJ3RER9xtqwdhxkhw/edit?usp=sharing"",""จันทบุรี!M304"")"),0)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IFERROR(__xludf.DUMMYFUNCTION("IMPORTRANGE(""https://docs.google.com/spreadsheets/d/1SX6NBoVAgQJ6U1MVXOaj8PK2l7WJ3RER9xtqwdhxkhw/edit?usp=sharing"",""จันทบุรี!M305"")"),0)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IFERROR(__xludf.DUMMYFUNCTION("IMPORTRANGE(""https://docs.google.com/spreadsheets/d/1SX6NBoVAgQJ6U1MVXOaj8PK2l7WJ3RER9xtqwdhxkhw/edit?usp=sharing"",""จันทบุรี!J307"")"),1)</f>
        <v>1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IFERROR(__xludf.DUMMYFUNCTION("IMPORTRANGE(""https://docs.google.com/spreadsheets/d/1SX6NBoVAgQJ6U1MVXOaj8PK2l7WJ3RER9xtqwdhxkhw/edit?usp=sharing"",""จันทบุรี!J308"")"),0)</f>
        <v>0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IFERROR(__xludf.DUMMYFUNCTION("IMPORTRANGE(""https://docs.google.com/spreadsheets/d/1SX6NBoVAgQJ6U1MVXOaj8PK2l7WJ3RER9xtqwdhxkhw/edit?usp=sharing"",""จันทบุรี!J309"")"),0)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IFERROR(__xludf.DUMMYFUNCTION("IMPORTRANGE(""https://docs.google.com/spreadsheets/d/1SX6NBoVAgQJ6U1MVXOaj8PK2l7WJ3RER9xtqwdhxkhw/edit?usp=sharing"",""จันทบุรี!J310"")"),0)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IFERROR(__xludf.DUMMYFUNCTION("IMPORTRANGE(""https://docs.google.com/spreadsheets/d/1SX6NBoVAgQJ6U1MVXOaj8PK2l7WJ3RER9xtqwdhxkhw/edit?usp=sharing"",""จันทบุรี!I311"")"),40)</f>
        <v>40</v>
      </c>
      <c r="J416" s="230">
        <f ca="1">IFERROR(__xludf.DUMMYFUNCTION("IMPORTRANGE(""https://docs.google.com/spreadsheets/d/1SX6NBoVAgQJ6U1MVXOaj8PK2l7WJ3RER9xtqwdhxkhw/edit?usp=sharing"",""จันทบุรี!J311"")"),0)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IFERROR(__xludf.DUMMYFUNCTION("IMPORTRANGE(""https://docs.google.com/spreadsheets/d/1SX6NBoVAgQJ6U1MVXOaj8PK2l7WJ3RER9xtqwdhxkhw/edit?usp=sharing"",""จันทบุรี!I312"")"),10)</f>
        <v>10</v>
      </c>
      <c r="J417" s="406">
        <f ca="1">IFERROR(__xludf.DUMMYFUNCTION("IMPORTRANGE(""https://docs.google.com/spreadsheets/d/1SX6NBoVAgQJ6U1MVXOaj8PK2l7WJ3RER9xtqwdhxkhw/edit?usp=sharing"",""จันทบุรี!J312"")"),0)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IFERROR(__xludf.DUMMYFUNCTION("IMPORTRANGE(""https://docs.google.com/spreadsheets/d/1SX6NBoVAgQJ6U1MVXOaj8PK2l7WJ3RER9xtqwdhxkhw/edit?usp=sharing"",""จันทบุรี!I313"")"),30)</f>
        <v>30</v>
      </c>
      <c r="J418" s="407">
        <f ca="1">IFERROR(__xludf.DUMMYFUNCTION("IMPORTRANGE(""https://docs.google.com/spreadsheets/d/1SX6NBoVAgQJ6U1MVXOaj8PK2l7WJ3RER9xtqwdhxkhw/edit?usp=sharing"",""จันทบุรี!J313"")"),0)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IFERROR(__xludf.DUMMYFUNCTION("IMPORTRANGE(""https://docs.google.com/spreadsheets/d/1SX6NBoVAgQJ6U1MVXOaj8PK2l7WJ3RER9xtqwdhxkhw/edit?usp=sharing"",""จันทบุรี!I314"")"),10)</f>
        <v>10</v>
      </c>
      <c r="J419" s="302">
        <f ca="1">IFERROR(__xludf.DUMMYFUNCTION("IMPORTRANGE(""https://docs.google.com/spreadsheets/d/1SX6NBoVAgQJ6U1MVXOaj8PK2l7WJ3RER9xtqwdhxkhw/edit?usp=sharing"",""จันทบุรี!J314"")"),0)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IFERROR(__xludf.DUMMYFUNCTION("IMPORTRANGE(""https://docs.google.com/spreadsheets/d/1SX6NBoVAgQJ6U1MVXOaj8PK2l7WJ3RER9xtqwdhxkhw/edit?usp=sharing"",""จันทบุรี!I315"")"),10)</f>
        <v>10</v>
      </c>
      <c r="J420" s="302">
        <f ca="1">IFERROR(__xludf.DUMMYFUNCTION("IMPORTRANGE(""https://docs.google.com/spreadsheets/d/1SX6NBoVAgQJ6U1MVXOaj8PK2l7WJ3RER9xtqwdhxkhw/edit?usp=sharing"",""จันทบุรี!J315"")"),0)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IFERROR(__xludf.DUMMYFUNCTION("IMPORTRANGE(""https://docs.google.com/spreadsheets/d/1SX6NBoVAgQJ6U1MVXOaj8PK2l7WJ3RER9xtqwdhxkhw/edit?usp=sharing"",""จันทบุรี!I316"")"),20)</f>
        <v>20</v>
      </c>
      <c r="J421" s="406">
        <f ca="1">IFERROR(__xludf.DUMMYFUNCTION("IMPORTRANGE(""https://docs.google.com/spreadsheets/d/1SX6NBoVAgQJ6U1MVXOaj8PK2l7WJ3RER9xtqwdhxkhw/edit?usp=sharing"",""จันทบุรี!J316"")"),0)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IFERROR(__xludf.DUMMYFUNCTION("IMPORTRANGE(""https://docs.google.com/spreadsheets/d/1SX6NBoVAgQJ6U1MVXOaj8PK2l7WJ3RER9xtqwdhxkhw/edit?usp=sharing"",""จันทบุรี!I317"")"),60)</f>
        <v>60</v>
      </c>
      <c r="J422" s="407">
        <f ca="1">IFERROR(__xludf.DUMMYFUNCTION("IMPORTRANGE(""https://docs.google.com/spreadsheets/d/1SX6NBoVAgQJ6U1MVXOaj8PK2l7WJ3RER9xtqwdhxkhw/edit?usp=sharing"",""จันทบุรี!J317"")"),0)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IFERROR(__xludf.DUMMYFUNCTION("IMPORTRANGE(""https://docs.google.com/spreadsheets/d/1SX6NBoVAgQJ6U1MVXOaj8PK2l7WJ3RER9xtqwdhxkhw/edit?usp=sharing"",""จันทบุรี!I318"")"),20)</f>
        <v>20</v>
      </c>
      <c r="J423" s="302">
        <f ca="1">IFERROR(__xludf.DUMMYFUNCTION("IMPORTRANGE(""https://docs.google.com/spreadsheets/d/1SX6NBoVAgQJ6U1MVXOaj8PK2l7WJ3RER9xtqwdhxkhw/edit?usp=sharing"",""จันทบุรี!J318"")"),0)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IFERROR(__xludf.DUMMYFUNCTION("IMPORTRANGE(""https://docs.google.com/spreadsheets/d/1SX6NBoVAgQJ6U1MVXOaj8PK2l7WJ3RER9xtqwdhxkhw/edit?usp=sharing"",""จันทบุรี!I319"")"),20)</f>
        <v>20</v>
      </c>
      <c r="J424" s="302">
        <f ca="1">IFERROR(__xludf.DUMMYFUNCTION("IMPORTRANGE(""https://docs.google.com/spreadsheets/d/1SX6NBoVAgQJ6U1MVXOaj8PK2l7WJ3RER9xtqwdhxkhw/edit?usp=sharing"",""จันทบุรี!J319"")"),0)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IFERROR(__xludf.DUMMYFUNCTION("IMPORTRANGE(""https://docs.google.com/spreadsheets/d/1SX6NBoVAgQJ6U1MVXOaj8PK2l7WJ3RER9xtqwdhxkhw/edit?usp=sharing"",""จันทบุรี!I320"")"),20)</f>
        <v>20</v>
      </c>
      <c r="J425" s="302">
        <f ca="1">IFERROR(__xludf.DUMMYFUNCTION("IMPORTRANGE(""https://docs.google.com/spreadsheets/d/1SX6NBoVAgQJ6U1MVXOaj8PK2l7WJ3RER9xtqwdhxkhw/edit?usp=sharing"",""จันทบุรี!J320"")"),0)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IFERROR(__xludf.DUMMYFUNCTION("IMPORTRANGE(""https://docs.google.com/spreadsheets/d/1SX6NBoVAgQJ6U1MVXOaj8PK2l7WJ3RER9xtqwdhxkhw/edit?usp=sharing"",""จันทบุรี!I321"")"),10)</f>
        <v>10</v>
      </c>
      <c r="J426" s="406">
        <f ca="1">IFERROR(__xludf.DUMMYFUNCTION("IMPORTRANGE(""https://docs.google.com/spreadsheets/d/1SX6NBoVAgQJ6U1MVXOaj8PK2l7WJ3RER9xtqwdhxkhw/edit?usp=sharing"",""จันทบุรี!J321"")"),0)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IFERROR(__xludf.DUMMYFUNCTION("IMPORTRANGE(""https://docs.google.com/spreadsheets/d/1SX6NBoVAgQJ6U1MVXOaj8PK2l7WJ3RER9xtqwdhxkhw/edit?usp=sharing"",""จันทบุรี!I322"")"),30)</f>
        <v>30</v>
      </c>
      <c r="J427" s="407">
        <f ca="1">IFERROR(__xludf.DUMMYFUNCTION("IMPORTRANGE(""https://docs.google.com/spreadsheets/d/1SX6NBoVAgQJ6U1MVXOaj8PK2l7WJ3RER9xtqwdhxkhw/edit?usp=sharing"",""จันทบุรี!J322"")"),0)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IFERROR(__xludf.DUMMYFUNCTION("IMPORTRANGE(""https://docs.google.com/spreadsheets/d/1SX6NBoVAgQJ6U1MVXOaj8PK2l7WJ3RER9xtqwdhxkhw/edit?usp=sharing"",""จันทบุรี!I323"")"),10)</f>
        <v>10</v>
      </c>
      <c r="J428" s="302">
        <f ca="1">IFERROR(__xludf.DUMMYFUNCTION("IMPORTRANGE(""https://docs.google.com/spreadsheets/d/1SX6NBoVAgQJ6U1MVXOaj8PK2l7WJ3RER9xtqwdhxkhw/edit?usp=sharing"",""จันทบุรี!J323"")"),0)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IFERROR(__xludf.DUMMYFUNCTION("IMPORTRANGE(""https://docs.google.com/spreadsheets/d/1SX6NBoVAgQJ6U1MVXOaj8PK2l7WJ3RER9xtqwdhxkhw/edit?usp=sharing"",""จันทบุรี!I324"")"),10)</f>
        <v>10</v>
      </c>
      <c r="J429" s="302">
        <f ca="1">IFERROR(__xludf.DUMMYFUNCTION("IMPORTRANGE(""https://docs.google.com/spreadsheets/d/1SX6NBoVAgQJ6U1MVXOaj8PK2l7WJ3RER9xtqwdhxkhw/edit?usp=sharing"",""จันทบุรี!J324"")"),0)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IFERROR(__xludf.DUMMYFUNCTION("IMPORTRANGE(""https://docs.google.com/spreadsheets/d/1SX6NBoVAgQJ6U1MVXOaj8PK2l7WJ3RER9xtqwdhxkhw/edit?usp=sharing"",""จันทบุรี!I325"")"),30)</f>
        <v>30</v>
      </c>
      <c r="J430" s="406">
        <f ca="1">IFERROR(__xludf.DUMMYFUNCTION("IMPORTRANGE(""https://docs.google.com/spreadsheets/d/1SX6NBoVAgQJ6U1MVXOaj8PK2l7WJ3RER9xtqwdhxkhw/edit?usp=sharing"",""จันทบุรี!J325"")"),0)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IFERROR(__xludf.DUMMYFUNCTION("IMPORTRANGE(""https://docs.google.com/spreadsheets/d/1SX6NBoVAgQJ6U1MVXOaj8PK2l7WJ3RER9xtqwdhxkhw/edit?usp=sharing"",""จันทบุรี!I326"")"),10)</f>
        <v>10</v>
      </c>
      <c r="J431" s="302">
        <f ca="1">IFERROR(__xludf.DUMMYFUNCTION("IMPORTRANGE(""https://docs.google.com/spreadsheets/d/1SX6NBoVAgQJ6U1MVXOaj8PK2l7WJ3RER9xtqwdhxkhw/edit?usp=sharing"",""จันทบุรี!J326"")"),0)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IFERROR(__xludf.DUMMYFUNCTION("IMPORTRANGE(""https://docs.google.com/spreadsheets/d/1SX6NBoVAgQJ6U1MVXOaj8PK2l7WJ3RER9xtqwdhxkhw/edit?usp=sharing"",""จันทบุรี!I327"")"),20)</f>
        <v>20</v>
      </c>
      <c r="J432" s="302">
        <f ca="1">IFERROR(__xludf.DUMMYFUNCTION("IMPORTRANGE(""https://docs.google.com/spreadsheets/d/1SX6NBoVAgQJ6U1MVXOaj8PK2l7WJ3RER9xtqwdhxkhw/edit?usp=sharing"",""จันทบุรี!J327"")"),0)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IFERROR(__xludf.DUMMYFUNCTION("IMPORTRANGE(""https://docs.google.com/spreadsheets/d/1SX6NBoVAgQJ6U1MVXOaj8PK2l7WJ3RER9xtqwdhxkhw/edit?usp=sharing"",""จันทบุรี!J328"")"),0)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IFERROR(__xludf.DUMMYFUNCTION("IMPORTRANGE(""https://docs.google.com/spreadsheets/d/1SX6NBoVAgQJ6U1MVXOaj8PK2l7WJ3RER9xtqwdhxkhw/edit?usp=sharing"",""จันทบุรี!J329"")"),0)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IFERROR(__xludf.DUMMYFUNCTION("IMPORTRANGE(""https://docs.google.com/spreadsheets/d/1SX6NBoVAgQJ6U1MVXOaj8PK2l7WJ3RER9xtqwdhxkhw/edit?usp=sharing"",""จันทบุรี!I330"")"),20)</f>
        <v>20</v>
      </c>
      <c r="J435" s="420">
        <f ca="1">IFERROR(__xludf.DUMMYFUNCTION("IMPORTRANGE(""https://docs.google.com/spreadsheets/d/1SX6NBoVAgQJ6U1MVXOaj8PK2l7WJ3RER9xtqwdhxkhw/edit?usp=sharing"",""จันทบุรี!J330"")"),0)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IFERROR(__xludf.DUMMYFUNCTION("IMPORTRANGE(""https://docs.google.com/spreadsheets/d/1SX6NBoVAgQJ6U1MVXOaj8PK2l7WJ3RER9xtqwdhxkhw/edit?usp=sharing"",""จันทบุรี!L330"")"),95000)</f>
        <v>95000</v>
      </c>
      <c r="M435" s="422"/>
      <c r="N435" s="422">
        <f ca="1">IFERROR(__xludf.DUMMYFUNCTION("IMPORTRANGE(""https://docs.google.com/spreadsheets/d/1SX6NBoVAgQJ6U1MVXOaj8PK2l7WJ3RER9xtqwdhxkhw/edit?usp=sharing"",""จันทบุรี!M330"")"),0)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IFERROR(__xludf.DUMMYFUNCTION("IMPORTRANGE(""https://docs.google.com/spreadsheets/d/1SX6NBoVAgQJ6U1MVXOaj8PK2l7WJ3RER9xtqwdhxkhw/edit?usp=sharing"",""จันทบุรี!L331"")"),0)</f>
        <v>0</v>
      </c>
      <c r="M436" s="196"/>
      <c r="N436" s="198">
        <f ca="1">IFERROR(__xludf.DUMMYFUNCTION("IMPORTRANGE(""https://docs.google.com/spreadsheets/d/1SX6NBoVAgQJ6U1MVXOaj8PK2l7WJ3RER9xtqwdhxkhw/edit?usp=sharing"",""จันทบุรี!M331"")"),0)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IFERROR(__xludf.DUMMYFUNCTION("IMPORTRANGE(""https://docs.google.com/spreadsheets/d/1SX6NBoVAgQJ6U1MVXOaj8PK2l7WJ3RER9xtqwdhxkhw/edit?usp=sharing"",""จันทบุรี!L332"")"),95000)</f>
        <v>95000</v>
      </c>
      <c r="M437" s="196"/>
      <c r="N437" s="198">
        <f ca="1">IFERROR(__xludf.DUMMYFUNCTION("IMPORTRANGE(""https://docs.google.com/spreadsheets/d/1SX6NBoVAgQJ6U1MVXOaj8PK2l7WJ3RER9xtqwdhxkhw/edit?usp=sharing"",""จันทบุรี!M332"")"),0)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IFERROR(__xludf.DUMMYFUNCTION("IMPORTRANGE(""https://docs.google.com/spreadsheets/d/1SX6NBoVAgQJ6U1MVXOaj8PK2l7WJ3RER9xtqwdhxkhw/edit?usp=sharing"",""จันทบุรี!L333"")"),0)</f>
        <v>0</v>
      </c>
      <c r="M438" s="198"/>
      <c r="N438" s="198">
        <f ca="1">IFERROR(__xludf.DUMMYFUNCTION("IMPORTRANGE(""https://docs.google.com/spreadsheets/d/1SX6NBoVAgQJ6U1MVXOaj8PK2l7WJ3RER9xtqwdhxkhw/edit?usp=sharing"",""จันทบุรี!M333"")"),0)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IFERROR(__xludf.DUMMYFUNCTION("IMPORTRANGE(""https://docs.google.com/spreadsheets/d/1SX6NBoVAgQJ6U1MVXOaj8PK2l7WJ3RER9xtqwdhxkhw/edit?usp=sharing"",""จันทบุรี!L334"")"),95000)</f>
        <v>95000</v>
      </c>
      <c r="M439" s="198"/>
      <c r="N439" s="198">
        <f ca="1">IFERROR(__xludf.DUMMYFUNCTION("IMPORTRANGE(""https://docs.google.com/spreadsheets/d/1SX6NBoVAgQJ6U1MVXOaj8PK2l7WJ3RER9xtqwdhxkhw/edit?usp=sharing"",""จันทบุรี!M334"")"),0)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IFERROR(__xludf.DUMMYFUNCTION("IMPORTRANGE(""https://docs.google.com/spreadsheets/d/1SX6NBoVAgQJ6U1MVXOaj8PK2l7WJ3RER9xtqwdhxkhw/edit?usp=sharing"",""จันทบุรี!M335"")"),0)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IFERROR(__xludf.DUMMYFUNCTION("IMPORTRANGE(""https://docs.google.com/spreadsheets/d/1SX6NBoVAgQJ6U1MVXOaj8PK2l7WJ3RER9xtqwdhxkhw/edit?usp=sharing"",""จันทบุรี!M336"")"),0)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IFERROR(__xludf.DUMMYFUNCTION("IMPORTRANGE(""https://docs.google.com/spreadsheets/d/1SX6NBoVAgQJ6U1MVXOaj8PK2l7WJ3RER9xtqwdhxkhw/edit?usp=sharing"",""จันทบุรี!M337"")"),0)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IFERROR(__xludf.DUMMYFUNCTION("IMPORTRANGE(""https://docs.google.com/spreadsheets/d/1SX6NBoVAgQJ6U1MVXOaj8PK2l7WJ3RER9xtqwdhxkhw/edit?usp=sharing"",""จันทบุรี!M338"")"),0)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IFERROR(__xludf.DUMMYFUNCTION("IMPORTRANGE(""https://docs.google.com/spreadsheets/d/1SX6NBoVAgQJ6U1MVXOaj8PK2l7WJ3RER9xtqwdhxkhw/edit?usp=sharing"",""จันทบุรี!J340"")"),0)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IFERROR(__xludf.DUMMYFUNCTION("IMPORTRANGE(""https://docs.google.com/spreadsheets/d/1SX6NBoVAgQJ6U1MVXOaj8PK2l7WJ3RER9xtqwdhxkhw/edit?usp=sharing"",""จันทบุรี!J341"")"),1)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IFERROR(__xludf.DUMMYFUNCTION("IMPORTRANGE(""https://docs.google.com/spreadsheets/d/1SX6NBoVAgQJ6U1MVXOaj8PK2l7WJ3RER9xtqwdhxkhw/edit?usp=sharing"",""จันทบุรี!J342"")"),1)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IFERROR(__xludf.DUMMYFUNCTION("IMPORTRANGE(""https://docs.google.com/spreadsheets/d/1SX6NBoVAgQJ6U1MVXOaj8PK2l7WJ3RER9xtqwdhxkhw/edit?usp=sharing"",""จันทบุรี!J343"")"),1)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IFERROR(__xludf.DUMMYFUNCTION("IMPORTRANGE(""https://docs.google.com/spreadsheets/d/1SX6NBoVAgQJ6U1MVXOaj8PK2l7WJ3RER9xtqwdhxkhw/edit?usp=sharing"",""จันทบุรี!I344"")"),20)</f>
        <v>20</v>
      </c>
      <c r="J449" s="230">
        <f ca="1">IFERROR(__xludf.DUMMYFUNCTION("IMPORTRANGE(""https://docs.google.com/spreadsheets/d/1SX6NBoVAgQJ6U1MVXOaj8PK2l7WJ3RER9xtqwdhxkhw/edit?usp=sharing"",""จันทบุรี!J344"")"),0)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IFERROR(__xludf.DUMMYFUNCTION("IMPORTRANGE(""https://docs.google.com/spreadsheets/d/1SX6NBoVAgQJ6U1MVXOaj8PK2l7WJ3RER9xtqwdhxkhw/edit?usp=sharing"",""จันทบุรี!I345"")"),20)</f>
        <v>20</v>
      </c>
      <c r="J450" s="219">
        <f ca="1">IFERROR(__xludf.DUMMYFUNCTION("IMPORTRANGE(""https://docs.google.com/spreadsheets/d/1SX6NBoVAgQJ6U1MVXOaj8PK2l7WJ3RER9xtqwdhxkhw/edit?usp=sharing"",""จันทบุรี!J345"")"),0)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IFERROR(__xludf.DUMMYFUNCTION("IMPORTRANGE(""https://docs.google.com/spreadsheets/d/1SX6NBoVAgQJ6U1MVXOaj8PK2l7WJ3RER9xtqwdhxkhw/edit?usp=sharing"",""จันทบุรี!I346"")"),0)</f>
        <v>0</v>
      </c>
      <c r="J451" s="218">
        <f ca="1">IFERROR(__xludf.DUMMYFUNCTION("IMPORTRANGE(""https://docs.google.com/spreadsheets/d/1SX6NBoVAgQJ6U1MVXOaj8PK2l7WJ3RER9xtqwdhxkhw/edit?usp=sharing"",""จันทบุรี!J346"")"),0)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IFERROR(__xludf.DUMMYFUNCTION("IMPORTRANGE(""https://docs.google.com/spreadsheets/d/1SX6NBoVAgQJ6U1MVXOaj8PK2l7WJ3RER9xtqwdhxkhw/edit?usp=sharing"",""จันทบุรี!I347"")"),0)</f>
        <v>0</v>
      </c>
      <c r="J452" s="218">
        <f ca="1">IFERROR(__xludf.DUMMYFUNCTION("IMPORTRANGE(""https://docs.google.com/spreadsheets/d/1SX6NBoVAgQJ6U1MVXOaj8PK2l7WJ3RER9xtqwdhxkhw/edit?usp=sharing"",""จันทบุรี!J347"")"),0)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IFERROR(__xludf.DUMMYFUNCTION("IMPORTRANGE(""https://docs.google.com/spreadsheets/d/1SX6NBoVAgQJ6U1MVXOaj8PK2l7WJ3RER9xtqwdhxkhw/edit?usp=sharing"",""จันทบุรี!J348"")"),0)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IFERROR(__xludf.DUMMYFUNCTION("IMPORTRANGE(""https://docs.google.com/spreadsheets/d/1SX6NBoVAgQJ6U1MVXOaj8PK2l7WJ3RER9xtqwdhxkhw/edit?usp=sharing"",""จันทบุรี!J349"")"),0)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IFERROR(__xludf.DUMMYFUNCTION("IMPORTRANGE(""https://docs.google.com/spreadsheets/d/1SX6NBoVAgQJ6U1MVXOaj8PK2l7WJ3RER9xtqwdhxkhw/edit?usp=sharing"",""จันทบุรี!I350"")"),17519)</f>
        <v>17519</v>
      </c>
      <c r="J455" s="387">
        <f ca="1">IFERROR(__xludf.DUMMYFUNCTION("IMPORTRANGE(""https://docs.google.com/spreadsheets/d/1SX6NBoVAgQJ6U1MVXOaj8PK2l7WJ3RER9xtqwdhxkhw/edit?usp=sharing"",""จันทบุรี!J350"")"),0)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IFERROR(__xludf.DUMMYFUNCTION("IMPORTRANGE(""https://docs.google.com/spreadsheets/d/1SX6NBoVAgQJ6U1MVXOaj8PK2l7WJ3RER9xtqwdhxkhw/edit?usp=sharing"",""จันทบุรี!L350"")"),162553)</f>
        <v>162553</v>
      </c>
      <c r="M455" s="389"/>
      <c r="N455" s="389">
        <f ca="1">IFERROR(__xludf.DUMMYFUNCTION("IMPORTRANGE(""https://docs.google.com/spreadsheets/d/1SX6NBoVAgQJ6U1MVXOaj8PK2l7WJ3RER9xtqwdhxkhw/edit?usp=sharing"",""จันทบุรี!M350"")"),0)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IFERROR(__xludf.DUMMYFUNCTION("IMPORTRANGE(""https://docs.google.com/spreadsheets/d/1SX6NBoVAgQJ6U1MVXOaj8PK2l7WJ3RER9xtqwdhxkhw/edit?usp=sharing"",""จันทบุรี!L351"")"),0)</f>
        <v>0</v>
      </c>
      <c r="M456" s="196"/>
      <c r="N456" s="198">
        <f ca="1">IFERROR(__xludf.DUMMYFUNCTION("IMPORTRANGE(""https://docs.google.com/spreadsheets/d/1SX6NBoVAgQJ6U1MVXOaj8PK2l7WJ3RER9xtqwdhxkhw/edit?usp=sharing"",""จันทบุรี!M351"")"),0)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IFERROR(__xludf.DUMMYFUNCTION("IMPORTRANGE(""https://docs.google.com/spreadsheets/d/1SX6NBoVAgQJ6U1MVXOaj8PK2l7WJ3RER9xtqwdhxkhw/edit?usp=sharing"",""จันทบุรี!L352"")"),162553)</f>
        <v>162553</v>
      </c>
      <c r="M457" s="196"/>
      <c r="N457" s="198">
        <f ca="1">IFERROR(__xludf.DUMMYFUNCTION("IMPORTRANGE(""https://docs.google.com/spreadsheets/d/1SX6NBoVAgQJ6U1MVXOaj8PK2l7WJ3RER9xtqwdhxkhw/edit?usp=sharing"",""จันทบุรี!M352"")"),0)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IFERROR(__xludf.DUMMYFUNCTION("IMPORTRANGE(""https://docs.google.com/spreadsheets/d/1SX6NBoVAgQJ6U1MVXOaj8PK2l7WJ3RER9xtqwdhxkhw/edit?usp=sharing"",""จันทบุรี!L353"")"),0)</f>
        <v>0</v>
      </c>
      <c r="M458" s="198"/>
      <c r="N458" s="198">
        <f ca="1">IFERROR(__xludf.DUMMYFUNCTION("IMPORTRANGE(""https://docs.google.com/spreadsheets/d/1SX6NBoVAgQJ6U1MVXOaj8PK2l7WJ3RER9xtqwdhxkhw/edit?usp=sharing"",""จันทบุรี!M353"")"),0)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IFERROR(__xludf.DUMMYFUNCTION("IMPORTRANGE(""https://docs.google.com/spreadsheets/d/1SX6NBoVAgQJ6U1MVXOaj8PK2l7WJ3RER9xtqwdhxkhw/edit?usp=sharing"",""จันทบุรี!L354"")"),162553)</f>
        <v>162553</v>
      </c>
      <c r="M459" s="198"/>
      <c r="N459" s="198">
        <f ca="1">IFERROR(__xludf.DUMMYFUNCTION("IMPORTRANGE(""https://docs.google.com/spreadsheets/d/1SX6NBoVAgQJ6U1MVXOaj8PK2l7WJ3RER9xtqwdhxkhw/edit?usp=sharing"",""จันทบุรี!M354"")"),0)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IFERROR(__xludf.DUMMYFUNCTION("IMPORTRANGE(""https://docs.google.com/spreadsheets/d/1SX6NBoVAgQJ6U1MVXOaj8PK2l7WJ3RER9xtqwdhxkhw/edit?usp=sharing"",""จันทบุรี!M355"")"),0)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IFERROR(__xludf.DUMMYFUNCTION("IMPORTRANGE(""https://docs.google.com/spreadsheets/d/1SX6NBoVAgQJ6U1MVXOaj8PK2l7WJ3RER9xtqwdhxkhw/edit?usp=sharing"",""จันทบุรี!M356"")"),0)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IFERROR(__xludf.DUMMYFUNCTION("IMPORTRANGE(""https://docs.google.com/spreadsheets/d/1SX6NBoVAgQJ6U1MVXOaj8PK2l7WJ3RER9xtqwdhxkhw/edit?usp=sharing"",""จันทบุรี!M357"")"),0)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IFERROR(__xludf.DUMMYFUNCTION("IMPORTRANGE(""https://docs.google.com/spreadsheets/d/1SX6NBoVAgQJ6U1MVXOaj8PK2l7WJ3RER9xtqwdhxkhw/edit?usp=sharing"",""จันทบุรี!M358"")"),0)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IFERROR(__xludf.DUMMYFUNCTION("IMPORTRANGE(""https://docs.google.com/spreadsheets/d/1SX6NBoVAgQJ6U1MVXOaj8PK2l7WJ3RER9xtqwdhxkhw/edit?usp=sharing"",""จันทบุรี!I359"")"),17519)</f>
        <v>17519</v>
      </c>
      <c r="J464" s="291">
        <f ca="1">IFERROR(__xludf.DUMMYFUNCTION("IMPORTRANGE(""https://docs.google.com/spreadsheets/d/1SX6NBoVAgQJ6U1MVXOaj8PK2l7WJ3RER9xtqwdhxkhw/edit?usp=sharing"",""จันทบุรี!J359"")"),0)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IFERROR(__xludf.DUMMYFUNCTION("IMPORTRANGE(""https://docs.google.com/spreadsheets/d/1SX6NBoVAgQJ6U1MVXOaj8PK2l7WJ3RER9xtqwdhxkhw/edit?usp=sharing"",""จันทบุรี!I360"")"),17519)</f>
        <v>17519</v>
      </c>
      <c r="J465" s="428">
        <f ca="1">IFERROR(__xludf.DUMMYFUNCTION("IMPORTRANGE(""https://docs.google.com/spreadsheets/d/1SX6NBoVAgQJ6U1MVXOaj8PK2l7WJ3RER9xtqwdhxkhw/edit?usp=sharing"",""จันทบุรี!J360"")"),0)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IFERROR(__xludf.DUMMYFUNCTION("IMPORTRANGE(""https://docs.google.com/spreadsheets/d/1SX6NBoVAgQJ6U1MVXOaj8PK2l7WJ3RER9xtqwdhxkhw/edit?usp=sharing"",""จันทบุรี!I361"")"),1421)</f>
        <v>1421</v>
      </c>
      <c r="J466" s="428">
        <f ca="1">IFERROR(__xludf.DUMMYFUNCTION("IMPORTRANGE(""https://docs.google.com/spreadsheets/d/1SX6NBoVAgQJ6U1MVXOaj8PK2l7WJ3RER9xtqwdhxkhw/edit?usp=sharing"",""จันทบุรี!J361"")"),0)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IFERROR(__xludf.DUMMYFUNCTION("IMPORTRANGE(""https://docs.google.com/spreadsheets/d/1SX6NBoVAgQJ6U1MVXOaj8PK2l7WJ3RER9xtqwdhxkhw/edit?usp=sharing"",""จันทบุรี!I362"")"),0)</f>
        <v>0</v>
      </c>
      <c r="J467" s="219">
        <f ca="1">IFERROR(__xludf.DUMMYFUNCTION("IMPORTRANGE(""https://docs.google.com/spreadsheets/d/1SX6NBoVAgQJ6U1MVXOaj8PK2l7WJ3RER9xtqwdhxkhw/edit?usp=sharing"",""จันทบุรี!J362"")"),0)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IFERROR(__xludf.DUMMYFUNCTION("IMPORTRANGE(""https://docs.google.com/spreadsheets/d/1SX6NBoVAgQJ6U1MVXOaj8PK2l7WJ3RER9xtqwdhxkhw/edit?usp=sharing"",""จันทบุรี!I363"")"),0)</f>
        <v>0</v>
      </c>
      <c r="J468" s="219">
        <f ca="1">IFERROR(__xludf.DUMMYFUNCTION("IMPORTRANGE(""https://docs.google.com/spreadsheets/d/1SX6NBoVAgQJ6U1MVXOaj8PK2l7WJ3RER9xtqwdhxkhw/edit?usp=sharing"",""จันทบุรี!J363"")"),0)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IFERROR(__xludf.DUMMYFUNCTION("IMPORTRANGE(""https://docs.google.com/spreadsheets/d/1SX6NBoVAgQJ6U1MVXOaj8PK2l7WJ3RER9xtqwdhxkhw/edit?usp=sharing"",""จันทบุรี!I364"")"),0)</f>
        <v>0</v>
      </c>
      <c r="J469" s="219">
        <f ca="1">IFERROR(__xludf.DUMMYFUNCTION("IMPORTRANGE(""https://docs.google.com/spreadsheets/d/1SX6NBoVAgQJ6U1MVXOaj8PK2l7WJ3RER9xtqwdhxkhw/edit?usp=sharing"",""จันทบุรี!J364"")"),0)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IFERROR(__xludf.DUMMYFUNCTION("IMPORTRANGE(""https://docs.google.com/spreadsheets/d/1SX6NBoVAgQJ6U1MVXOaj8PK2l7WJ3RER9xtqwdhxkhw/edit?usp=sharing"",""จันทบุรี!I365"")"),0)</f>
        <v>0</v>
      </c>
      <c r="J470" s="219">
        <f ca="1">IFERROR(__xludf.DUMMYFUNCTION("IMPORTRANGE(""https://docs.google.com/spreadsheets/d/1SX6NBoVAgQJ6U1MVXOaj8PK2l7WJ3RER9xtqwdhxkhw/edit?usp=sharing"",""จันทบุรี!J365"")"),0)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IFERROR(__xludf.DUMMYFUNCTION("IMPORTRANGE(""https://docs.google.com/spreadsheets/d/1SX6NBoVAgQJ6U1MVXOaj8PK2l7WJ3RER9xtqwdhxkhw/edit?usp=sharing"",""จันทบุรี!I366"")"),0)</f>
        <v>0</v>
      </c>
      <c r="J471" s="219">
        <f ca="1">IFERROR(__xludf.DUMMYFUNCTION("IMPORTRANGE(""https://docs.google.com/spreadsheets/d/1SX6NBoVAgQJ6U1MVXOaj8PK2l7WJ3RER9xtqwdhxkhw/edit?usp=sharing"",""จันทบุรี!J366"")"),0)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IFERROR(__xludf.DUMMYFUNCTION("IMPORTRANGE(""https://docs.google.com/spreadsheets/d/1SX6NBoVAgQJ6U1MVXOaj8PK2l7WJ3RER9xtqwdhxkhw/edit?usp=sharing"",""จันทบุรี!I367"")"),0)</f>
        <v>0</v>
      </c>
      <c r="J472" s="219">
        <f ca="1">IFERROR(__xludf.DUMMYFUNCTION("IMPORTRANGE(""https://docs.google.com/spreadsheets/d/1SX6NBoVAgQJ6U1MVXOaj8PK2l7WJ3RER9xtqwdhxkhw/edit?usp=sharing"",""จันทบุรี!J367"")"),0)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IFERROR(__xludf.DUMMYFUNCTION("IMPORTRANGE(""https://docs.google.com/spreadsheets/d/1SX6NBoVAgQJ6U1MVXOaj8PK2l7WJ3RER9xtqwdhxkhw/edit?usp=sharing"",""จันทบุรี!I368"")"),17519)</f>
        <v>17519</v>
      </c>
      <c r="J473" s="428">
        <f ca="1">IFERROR(__xludf.DUMMYFUNCTION("IMPORTRANGE(""https://docs.google.com/spreadsheets/d/1SX6NBoVAgQJ6U1MVXOaj8PK2l7WJ3RER9xtqwdhxkhw/edit?usp=sharing"",""จันทบุรี!J368"")"),0)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IFERROR(__xludf.DUMMYFUNCTION("IMPORTRANGE(""https://docs.google.com/spreadsheets/d/1SX6NBoVAgQJ6U1MVXOaj8PK2l7WJ3RER9xtqwdhxkhw/edit?usp=sharing"",""จันทบุรี!I369"")"),1421)</f>
        <v>1421</v>
      </c>
      <c r="J474" s="428">
        <f ca="1">IFERROR(__xludf.DUMMYFUNCTION("IMPORTRANGE(""https://docs.google.com/spreadsheets/d/1SX6NBoVAgQJ6U1MVXOaj8PK2l7WJ3RER9xtqwdhxkhw/edit?usp=sharing"",""จันทบุรี!J369"")"),0)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IFERROR(__xludf.DUMMYFUNCTION("IMPORTRANGE(""https://docs.google.com/spreadsheets/d/1SX6NBoVAgQJ6U1MVXOaj8PK2l7WJ3RER9xtqwdhxkhw/edit?usp=sharing"",""จันทบุรี!I370"")"),0)</f>
        <v>0</v>
      </c>
      <c r="J475" s="219">
        <f ca="1">IFERROR(__xludf.DUMMYFUNCTION("IMPORTRANGE(""https://docs.google.com/spreadsheets/d/1SX6NBoVAgQJ6U1MVXOaj8PK2l7WJ3RER9xtqwdhxkhw/edit?usp=sharing"",""จันทบุรี!J370"")"),0)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IFERROR(__xludf.DUMMYFUNCTION("IMPORTRANGE(""https://docs.google.com/spreadsheets/d/1SX6NBoVAgQJ6U1MVXOaj8PK2l7WJ3RER9xtqwdhxkhw/edit?usp=sharing"",""จันทบุรี!I371"")"),0)</f>
        <v>0</v>
      </c>
      <c r="J476" s="219">
        <f ca="1">IFERROR(__xludf.DUMMYFUNCTION("IMPORTRANGE(""https://docs.google.com/spreadsheets/d/1SX6NBoVAgQJ6U1MVXOaj8PK2l7WJ3RER9xtqwdhxkhw/edit?usp=sharing"",""จันทบุรี!J371"")"),0)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IFERROR(__xludf.DUMMYFUNCTION("IMPORTRANGE(""https://docs.google.com/spreadsheets/d/1SX6NBoVAgQJ6U1MVXOaj8PK2l7WJ3RER9xtqwdhxkhw/edit?usp=sharing"",""จันทบุรี!I372"")"),0)</f>
        <v>0</v>
      </c>
      <c r="J477" s="219">
        <f ca="1">IFERROR(__xludf.DUMMYFUNCTION("IMPORTRANGE(""https://docs.google.com/spreadsheets/d/1SX6NBoVAgQJ6U1MVXOaj8PK2l7WJ3RER9xtqwdhxkhw/edit?usp=sharing"",""จันทบุรี!J372"")"),0)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IFERROR(__xludf.DUMMYFUNCTION("IMPORTRANGE(""https://docs.google.com/spreadsheets/d/1SX6NBoVAgQJ6U1MVXOaj8PK2l7WJ3RER9xtqwdhxkhw/edit?usp=sharing"",""จันทบุรี!I373"")"),0)</f>
        <v>0</v>
      </c>
      <c r="J478" s="219">
        <f ca="1">IFERROR(__xludf.DUMMYFUNCTION("IMPORTRANGE(""https://docs.google.com/spreadsheets/d/1SX6NBoVAgQJ6U1MVXOaj8PK2l7WJ3RER9xtqwdhxkhw/edit?usp=sharing"",""จันทบุรี!J373"")"),0)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IFERROR(__xludf.DUMMYFUNCTION("IMPORTRANGE(""https://docs.google.com/spreadsheets/d/1SX6NBoVAgQJ6U1MVXOaj8PK2l7WJ3RER9xtqwdhxkhw/edit?usp=sharing"",""จันทบุรี!I374"")"),0)</f>
        <v>0</v>
      </c>
      <c r="J479" s="219">
        <f ca="1">IFERROR(__xludf.DUMMYFUNCTION("IMPORTRANGE(""https://docs.google.com/spreadsheets/d/1SX6NBoVAgQJ6U1MVXOaj8PK2l7WJ3RER9xtqwdhxkhw/edit?usp=sharing"",""จันทบุรี!J374"")"),0)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IFERROR(__xludf.DUMMYFUNCTION("IMPORTRANGE(""https://docs.google.com/spreadsheets/d/1SX6NBoVAgQJ6U1MVXOaj8PK2l7WJ3RER9xtqwdhxkhw/edit?usp=sharing"",""จันทบุรี!I375"")"),0)</f>
        <v>0</v>
      </c>
      <c r="J480" s="219">
        <f ca="1">IFERROR(__xludf.DUMMYFUNCTION("IMPORTRANGE(""https://docs.google.com/spreadsheets/d/1SX6NBoVAgQJ6U1MVXOaj8PK2l7WJ3RER9xtqwdhxkhw/edit?usp=sharing"",""จันทบุรี!J375"")"),0)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IFERROR(__xludf.DUMMYFUNCTION("IMPORTRANGE(""https://docs.google.com/spreadsheets/d/1SX6NBoVAgQJ6U1MVXOaj8PK2l7WJ3RER9xtqwdhxkhw/edit?usp=sharing"",""จันทบุรี!I376"")"),17519)</f>
        <v>17519</v>
      </c>
      <c r="J481" s="428">
        <f ca="1">IFERROR(__xludf.DUMMYFUNCTION("IMPORTRANGE(""https://docs.google.com/spreadsheets/d/1SX6NBoVAgQJ6U1MVXOaj8PK2l7WJ3RER9xtqwdhxkhw/edit?usp=sharing"",""จันทบุรี!J376"")"),0)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IFERROR(__xludf.DUMMYFUNCTION("IMPORTRANGE(""https://docs.google.com/spreadsheets/d/1SX6NBoVAgQJ6U1MVXOaj8PK2l7WJ3RER9xtqwdhxkhw/edit?usp=sharing"",""จันทบุรี!I377"")"),1421)</f>
        <v>1421</v>
      </c>
      <c r="J482" s="428">
        <f ca="1">IFERROR(__xludf.DUMMYFUNCTION("IMPORTRANGE(""https://docs.google.com/spreadsheets/d/1SX6NBoVAgQJ6U1MVXOaj8PK2l7WJ3RER9xtqwdhxkhw/edit?usp=sharing"",""จันทบุรี!J377"")"),0)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IFERROR(__xludf.DUMMYFUNCTION("IMPORTRANGE(""https://docs.google.com/spreadsheets/d/1SX6NBoVAgQJ6U1MVXOaj8PK2l7WJ3RER9xtqwdhxkhw/edit?usp=sharing"",""จันทบุรี!I378"")"),0)</f>
        <v>0</v>
      </c>
      <c r="J483" s="219">
        <f ca="1">IFERROR(__xludf.DUMMYFUNCTION("IMPORTRANGE(""https://docs.google.com/spreadsheets/d/1SX6NBoVAgQJ6U1MVXOaj8PK2l7WJ3RER9xtqwdhxkhw/edit?usp=sharing"",""จันทบุรี!J378"")"),0)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IFERROR(__xludf.DUMMYFUNCTION("IMPORTRANGE(""https://docs.google.com/spreadsheets/d/1SX6NBoVAgQJ6U1MVXOaj8PK2l7WJ3RER9xtqwdhxkhw/edit?usp=sharing"",""จันทบุรี!I379"")"),0)</f>
        <v>0</v>
      </c>
      <c r="J484" s="219">
        <f ca="1">IFERROR(__xludf.DUMMYFUNCTION("IMPORTRANGE(""https://docs.google.com/spreadsheets/d/1SX6NBoVAgQJ6U1MVXOaj8PK2l7WJ3RER9xtqwdhxkhw/edit?usp=sharing"",""จันทบุรี!J379"")"),0)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IFERROR(__xludf.DUMMYFUNCTION("IMPORTRANGE(""https://docs.google.com/spreadsheets/d/1SX6NBoVAgQJ6U1MVXOaj8PK2l7WJ3RER9xtqwdhxkhw/edit?usp=sharing"",""จันทบุรี!I380"")"),0)</f>
        <v>0</v>
      </c>
      <c r="J485" s="219">
        <f ca="1">IFERROR(__xludf.DUMMYFUNCTION("IMPORTRANGE(""https://docs.google.com/spreadsheets/d/1SX6NBoVAgQJ6U1MVXOaj8PK2l7WJ3RER9xtqwdhxkhw/edit?usp=sharing"",""จันทบุรี!J380"")"),0)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IFERROR(__xludf.DUMMYFUNCTION("IMPORTRANGE(""https://docs.google.com/spreadsheets/d/1SX6NBoVAgQJ6U1MVXOaj8PK2l7WJ3RER9xtqwdhxkhw/edit?usp=sharing"",""จันทบุรี!I381"")"),0)</f>
        <v>0</v>
      </c>
      <c r="J486" s="219">
        <f ca="1">IFERROR(__xludf.DUMMYFUNCTION("IMPORTRANGE(""https://docs.google.com/spreadsheets/d/1SX6NBoVAgQJ6U1MVXOaj8PK2l7WJ3RER9xtqwdhxkhw/edit?usp=sharing"",""จันทบุรี!J381"")"),0)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IFERROR(__xludf.DUMMYFUNCTION("IMPORTRANGE(""https://docs.google.com/spreadsheets/d/1SX6NBoVAgQJ6U1MVXOaj8PK2l7WJ3RER9xtqwdhxkhw/edit?usp=sharing"",""จันทบุรี!I382"")"),0)</f>
        <v>0</v>
      </c>
      <c r="J487" s="428">
        <f ca="1">IFERROR(__xludf.DUMMYFUNCTION("IMPORTRANGE(""https://docs.google.com/spreadsheets/d/1SX6NBoVAgQJ6U1MVXOaj8PK2l7WJ3RER9xtqwdhxkhw/edit?usp=sharing"",""จันทบุรี!J382"")"),0)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IFERROR(__xludf.DUMMYFUNCTION("IMPORTRANGE(""https://docs.google.com/spreadsheets/d/1SX6NBoVAgQJ6U1MVXOaj8PK2l7WJ3RER9xtqwdhxkhw/edit?usp=sharing"",""จันทบุรี!I383"")"),0)</f>
        <v>0</v>
      </c>
      <c r="J488" s="428">
        <f ca="1">IFERROR(__xludf.DUMMYFUNCTION("IMPORTRANGE(""https://docs.google.com/spreadsheets/d/1SX6NBoVAgQJ6U1MVXOaj8PK2l7WJ3RER9xtqwdhxkhw/edit?usp=sharing"",""จันทบุรี!J383"")"),0)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IFERROR(__xludf.DUMMYFUNCTION("IMPORTRANGE(""https://docs.google.com/spreadsheets/d/1SX6NBoVAgQJ6U1MVXOaj8PK2l7WJ3RER9xtqwdhxkhw/edit?usp=sharing"",""จันทบุรี!I384"")"),0)</f>
        <v>0</v>
      </c>
      <c r="J489" s="219">
        <f ca="1">IFERROR(__xludf.DUMMYFUNCTION("IMPORTRANGE(""https://docs.google.com/spreadsheets/d/1SX6NBoVAgQJ6U1MVXOaj8PK2l7WJ3RER9xtqwdhxkhw/edit?usp=sharing"",""จันทบุรี!J384"")"),0)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IFERROR(__xludf.DUMMYFUNCTION("IMPORTRANGE(""https://docs.google.com/spreadsheets/d/1SX6NBoVAgQJ6U1MVXOaj8PK2l7WJ3RER9xtqwdhxkhw/edit?usp=sharing"",""จันทบุรี!I385"")"),0)</f>
        <v>0</v>
      </c>
      <c r="J490" s="219">
        <f ca="1">IFERROR(__xludf.DUMMYFUNCTION("IMPORTRANGE(""https://docs.google.com/spreadsheets/d/1SX6NBoVAgQJ6U1MVXOaj8PK2l7WJ3RER9xtqwdhxkhw/edit?usp=sharing"",""จันทบุรี!J385"")"),0)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IFERROR(__xludf.DUMMYFUNCTION("IMPORTRANGE(""https://docs.google.com/spreadsheets/d/1SX6NBoVAgQJ6U1MVXOaj8PK2l7WJ3RER9xtqwdhxkhw/edit?usp=sharing"",""จันทบุรี!I386"")"),0)</f>
        <v>0</v>
      </c>
      <c r="J491" s="219">
        <f ca="1">IFERROR(__xludf.DUMMYFUNCTION("IMPORTRANGE(""https://docs.google.com/spreadsheets/d/1SX6NBoVAgQJ6U1MVXOaj8PK2l7WJ3RER9xtqwdhxkhw/edit?usp=sharing"",""จันทบุรี!J386"")"),0)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IFERROR(__xludf.DUMMYFUNCTION("IMPORTRANGE(""https://docs.google.com/spreadsheets/d/1SX6NBoVAgQJ6U1MVXOaj8PK2l7WJ3RER9xtqwdhxkhw/edit?usp=sharing"",""จันทบุรี!I387"")"),0)</f>
        <v>0</v>
      </c>
      <c r="J492" s="219">
        <f ca="1">IFERROR(__xludf.DUMMYFUNCTION("IMPORTRANGE(""https://docs.google.com/spreadsheets/d/1SX6NBoVAgQJ6U1MVXOaj8PK2l7WJ3RER9xtqwdhxkhw/edit?usp=sharing"",""จันทบุรี!J387"")"),0)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IFERROR(__xludf.DUMMYFUNCTION("IMPORTRANGE(""https://docs.google.com/spreadsheets/d/1SX6NBoVAgQJ6U1MVXOaj8PK2l7WJ3RER9xtqwdhxkhw/edit?usp=sharing"",""จันทบุรี!I388"")"),0)</f>
        <v>0</v>
      </c>
      <c r="J493" s="219">
        <f ca="1">IFERROR(__xludf.DUMMYFUNCTION("IMPORTRANGE(""https://docs.google.com/spreadsheets/d/1SX6NBoVAgQJ6U1MVXOaj8PK2l7WJ3RER9xtqwdhxkhw/edit?usp=sharing"",""จันทบุรี!J388"")"),0)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IFERROR(__xludf.DUMMYFUNCTION("IMPORTRANGE(""https://docs.google.com/spreadsheets/d/1SX6NBoVAgQJ6U1MVXOaj8PK2l7WJ3RER9xtqwdhxkhw/edit?usp=sharing"",""จันทบุรี!I389"")"),0)</f>
        <v>0</v>
      </c>
      <c r="J494" s="444">
        <f ca="1">IFERROR(__xludf.DUMMYFUNCTION("IMPORTRANGE(""https://docs.google.com/spreadsheets/d/1SX6NBoVAgQJ6U1MVXOaj8PK2l7WJ3RER9xtqwdhxkhw/edit?usp=sharing"",""จันทบุรี!J389"")"),0)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IFERROR(__xludf.DUMMYFUNCTION("IMPORTRANGE(""https://docs.google.com/spreadsheets/d/1SX6NBoVAgQJ6U1MVXOaj8PK2l7WJ3RER9xtqwdhxkhw/edit?usp=sharing"",""จันทบุรี!I390"")"),0)</f>
        <v>0</v>
      </c>
      <c r="J495" s="444">
        <f ca="1">IFERROR(__xludf.DUMMYFUNCTION("IMPORTRANGE(""https://docs.google.com/spreadsheets/d/1SX6NBoVAgQJ6U1MVXOaj8PK2l7WJ3RER9xtqwdhxkhw/edit?usp=sharing"",""จันทบุรี!J390"")"),0)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IFERROR(__xludf.DUMMYFUNCTION("IMPORTRANGE(""https://docs.google.com/spreadsheets/d/1SX6NBoVAgQJ6U1MVXOaj8PK2l7WJ3RER9xtqwdhxkhw/edit?usp=sharing"",""จันทบุรี!I391"")"),0)</f>
        <v>0</v>
      </c>
      <c r="J496" s="444">
        <f ca="1">IFERROR(__xludf.DUMMYFUNCTION("IMPORTRANGE(""https://docs.google.com/spreadsheets/d/1SX6NBoVAgQJ6U1MVXOaj8PK2l7WJ3RER9xtqwdhxkhw/edit?usp=sharing"",""จันทบุรี!J391"")"),0)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IFERROR(__xludf.DUMMYFUNCTION("IMPORTRANGE(""https://docs.google.com/spreadsheets/d/1SX6NBoVAgQJ6U1MVXOaj8PK2l7WJ3RER9xtqwdhxkhw/edit?usp=sharing"",""จันทบุรี!I392"")"),784)</f>
        <v>784</v>
      </c>
      <c r="J497" s="451">
        <f ca="1">IFERROR(__xludf.DUMMYFUNCTION("IMPORTRANGE(""https://docs.google.com/spreadsheets/d/1SX6NBoVAgQJ6U1MVXOaj8PK2l7WJ3RER9xtqwdhxkhw/edit?usp=sharing"",""จันทบุรี!J392"")"),98)</f>
        <v>98</v>
      </c>
      <c r="K497" s="452">
        <f t="shared" ca="1" si="117"/>
        <v>12.5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IFERROR(__xludf.DUMMYFUNCTION("IMPORTRANGE(""https://docs.google.com/spreadsheets/d/1SX6NBoVAgQJ6U1MVXOaj8PK2l7WJ3RER9xtqwdhxkhw/edit?usp=sharing"",""จันทบุรี!I393"")"),784)</f>
        <v>784</v>
      </c>
      <c r="J498" s="428">
        <f ca="1">IFERROR(__xludf.DUMMYFUNCTION("IMPORTRANGE(""https://docs.google.com/spreadsheets/d/1SX6NBoVAgQJ6U1MVXOaj8PK2l7WJ3RER9xtqwdhxkhw/edit?usp=sharing"",""จันทบุรี!J393"")"),98)</f>
        <v>98</v>
      </c>
      <c r="K498" s="195">
        <f t="shared" ca="1" si="117"/>
        <v>12.5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IFERROR(__xludf.DUMMYFUNCTION("IMPORTRANGE(""https://docs.google.com/spreadsheets/d/1SX6NBoVAgQJ6U1MVXOaj8PK2l7WJ3RER9xtqwdhxkhw/edit?usp=sharing"",""จันทบุรี!I394"")"),73)</f>
        <v>73</v>
      </c>
      <c r="J499" s="428">
        <f ca="1">IFERROR(__xludf.DUMMYFUNCTION("IMPORTRANGE(""https://docs.google.com/spreadsheets/d/1SX6NBoVAgQJ6U1MVXOaj8PK2l7WJ3RER9xtqwdhxkhw/edit?usp=sharing"",""จันทบุรี!J394"")"),14)</f>
        <v>14</v>
      </c>
      <c r="K499" s="231">
        <f t="shared" ca="1" si="117"/>
        <v>19.17808219178082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IFERROR(__xludf.DUMMYFUNCTION("IMPORTRANGE(""https://docs.google.com/spreadsheets/d/1SX6NBoVAgQJ6U1MVXOaj8PK2l7WJ3RER9xtqwdhxkhw/edit?usp=sharing"",""จันทบุรี!I395"")"),0)</f>
        <v>0</v>
      </c>
      <c r="J500" s="194">
        <f ca="1">IFERROR(__xludf.DUMMYFUNCTION("IMPORTRANGE(""https://docs.google.com/spreadsheets/d/1SX6NBoVAgQJ6U1MVXOaj8PK2l7WJ3RER9xtqwdhxkhw/edit?usp=sharing"",""จันทบุรี!J395"")"),98)</f>
        <v>98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IFERROR(__xludf.DUMMYFUNCTION("IMPORTRANGE(""https://docs.google.com/spreadsheets/d/1SX6NBoVAgQJ6U1MVXOaj8PK2l7WJ3RER9xtqwdhxkhw/edit?usp=sharing"",""จันทบุรี!I396"")"),0)</f>
        <v>0</v>
      </c>
      <c r="J501" s="194">
        <f ca="1">IFERROR(__xludf.DUMMYFUNCTION("IMPORTRANGE(""https://docs.google.com/spreadsheets/d/1SX6NBoVAgQJ6U1MVXOaj8PK2l7WJ3RER9xtqwdhxkhw/edit?usp=sharing"",""จันทบุรี!J396"")"),14)</f>
        <v>14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IFERROR(__xludf.DUMMYFUNCTION("IMPORTRANGE(""https://docs.google.com/spreadsheets/d/1SX6NBoVAgQJ6U1MVXOaj8PK2l7WJ3RER9xtqwdhxkhw/edit?usp=sharing"",""จันทบุรี!I397"")"),0)</f>
        <v>0</v>
      </c>
      <c r="J502" s="219">
        <f ca="1">IFERROR(__xludf.DUMMYFUNCTION("IMPORTRANGE(""https://docs.google.com/spreadsheets/d/1SX6NBoVAgQJ6U1MVXOaj8PK2l7WJ3RER9xtqwdhxkhw/edit?usp=sharing"",""จันทบุรี!J397"")"),98)</f>
        <v>98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IFERROR(__xludf.DUMMYFUNCTION("IMPORTRANGE(""https://docs.google.com/spreadsheets/d/1SX6NBoVAgQJ6U1MVXOaj8PK2l7WJ3RER9xtqwdhxkhw/edit?usp=sharing"",""จันทบุรี!I398"")"),0)</f>
        <v>0</v>
      </c>
      <c r="J503" s="219">
        <f ca="1">IFERROR(__xludf.DUMMYFUNCTION("IMPORTRANGE(""https://docs.google.com/spreadsheets/d/1SX6NBoVAgQJ6U1MVXOaj8PK2l7WJ3RER9xtqwdhxkhw/edit?usp=sharing"",""จันทบุรี!J398"")"),14)</f>
        <v>14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IFERROR(__xludf.DUMMYFUNCTION("IMPORTRANGE(""https://docs.google.com/spreadsheets/d/1SX6NBoVAgQJ6U1MVXOaj8PK2l7WJ3RER9xtqwdhxkhw/edit?usp=sharing"",""จันทบุรี!I399"")"),0)</f>
        <v>0</v>
      </c>
      <c r="J504" s="219">
        <f ca="1">IFERROR(__xludf.DUMMYFUNCTION("IMPORTRANGE(""https://docs.google.com/spreadsheets/d/1SX6NBoVAgQJ6U1MVXOaj8PK2l7WJ3RER9xtqwdhxkhw/edit?usp=sharing"",""จันทบุรี!J399"")"),0)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IFERROR(__xludf.DUMMYFUNCTION("IMPORTRANGE(""https://docs.google.com/spreadsheets/d/1SX6NBoVAgQJ6U1MVXOaj8PK2l7WJ3RER9xtqwdhxkhw/edit?usp=sharing"",""จันทบุรี!I400"")"),0)</f>
        <v>0</v>
      </c>
      <c r="J505" s="219">
        <f ca="1">IFERROR(__xludf.DUMMYFUNCTION("IMPORTRANGE(""https://docs.google.com/spreadsheets/d/1SX6NBoVAgQJ6U1MVXOaj8PK2l7WJ3RER9xtqwdhxkhw/edit?usp=sharing"",""จันทบุรี!J400"")"),0)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IFERROR(__xludf.DUMMYFUNCTION("IMPORTRANGE(""https://docs.google.com/spreadsheets/d/1SX6NBoVAgQJ6U1MVXOaj8PK2l7WJ3RER9xtqwdhxkhw/edit?usp=sharing"",""จันทบุรี!I401"")"),0)</f>
        <v>0</v>
      </c>
      <c r="J506" s="219">
        <f ca="1">IFERROR(__xludf.DUMMYFUNCTION("IMPORTRANGE(""https://docs.google.com/spreadsheets/d/1SX6NBoVAgQJ6U1MVXOaj8PK2l7WJ3RER9xtqwdhxkhw/edit?usp=sharing"",""จันทบุรี!J401"")"),0)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IFERROR(__xludf.DUMMYFUNCTION("IMPORTRANGE(""https://docs.google.com/spreadsheets/d/1SX6NBoVAgQJ6U1MVXOaj8PK2l7WJ3RER9xtqwdhxkhw/edit?usp=sharing"",""จันทบุรี!I402"")"),0)</f>
        <v>0</v>
      </c>
      <c r="J507" s="219">
        <f ca="1">IFERROR(__xludf.DUMMYFUNCTION("IMPORTRANGE(""https://docs.google.com/spreadsheets/d/1SX6NBoVAgQJ6U1MVXOaj8PK2l7WJ3RER9xtqwdhxkhw/edit?usp=sharing"",""จันทบุรี!J402"")"),0)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IFERROR(__xludf.DUMMYFUNCTION("IMPORTRANGE(""https://docs.google.com/spreadsheets/d/1SX6NBoVAgQJ6U1MVXOaj8PK2l7WJ3RER9xtqwdhxkhw/edit?usp=sharing"",""จันทบุรี!I403"")"),0)</f>
        <v>0</v>
      </c>
      <c r="J508" s="194">
        <f ca="1">IFERROR(__xludf.DUMMYFUNCTION("IMPORTRANGE(""https://docs.google.com/spreadsheets/d/1SX6NBoVAgQJ6U1MVXOaj8PK2l7WJ3RER9xtqwdhxkhw/edit?usp=sharing"",""จันทบุรี!J403"")"),0)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IFERROR(__xludf.DUMMYFUNCTION("IMPORTRANGE(""https://docs.google.com/spreadsheets/d/1SX6NBoVAgQJ6U1MVXOaj8PK2l7WJ3RER9xtqwdhxkhw/edit?usp=sharing"",""จันทบุรี!I404"")"),0)</f>
        <v>0</v>
      </c>
      <c r="J509" s="194">
        <f ca="1">IFERROR(__xludf.DUMMYFUNCTION("IMPORTRANGE(""https://docs.google.com/spreadsheets/d/1SX6NBoVAgQJ6U1MVXOaj8PK2l7WJ3RER9xtqwdhxkhw/edit?usp=sharing"",""จันทบุรี!J404"")"),0)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IFERROR(__xludf.DUMMYFUNCTION("IMPORTRANGE(""https://docs.google.com/spreadsheets/d/1SX6NBoVAgQJ6U1MVXOaj8PK2l7WJ3RER9xtqwdhxkhw/edit?usp=sharing"",""จันทบุรี!I405"")"),0)</f>
        <v>0</v>
      </c>
      <c r="J510" s="219">
        <f ca="1">IFERROR(__xludf.DUMMYFUNCTION("IMPORTRANGE(""https://docs.google.com/spreadsheets/d/1SX6NBoVAgQJ6U1MVXOaj8PK2l7WJ3RER9xtqwdhxkhw/edit?usp=sharing"",""จันทบุรี!J405"")"),0)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IFERROR(__xludf.DUMMYFUNCTION("IMPORTRANGE(""https://docs.google.com/spreadsheets/d/1SX6NBoVAgQJ6U1MVXOaj8PK2l7WJ3RER9xtqwdhxkhw/edit?usp=sharing"",""จันทบุรี!I406"")"),0)</f>
        <v>0</v>
      </c>
      <c r="J511" s="219">
        <f ca="1">IFERROR(__xludf.DUMMYFUNCTION("IMPORTRANGE(""https://docs.google.com/spreadsheets/d/1SX6NBoVAgQJ6U1MVXOaj8PK2l7WJ3RER9xtqwdhxkhw/edit?usp=sharing"",""จันทบุรี!J406"")"),0)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IFERROR(__xludf.DUMMYFUNCTION("IMPORTRANGE(""https://docs.google.com/spreadsheets/d/1SX6NBoVAgQJ6U1MVXOaj8PK2l7WJ3RER9xtqwdhxkhw/edit?usp=sharing"",""จันทบุรี!I407"")"),0)</f>
        <v>0</v>
      </c>
      <c r="J512" s="219">
        <f ca="1">IFERROR(__xludf.DUMMYFUNCTION("IMPORTRANGE(""https://docs.google.com/spreadsheets/d/1SX6NBoVAgQJ6U1MVXOaj8PK2l7WJ3RER9xtqwdhxkhw/edit?usp=sharing"",""จันทบุรี!J407"")"),0)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IFERROR(__xludf.DUMMYFUNCTION("IMPORTRANGE(""https://docs.google.com/spreadsheets/d/1SX6NBoVAgQJ6U1MVXOaj8PK2l7WJ3RER9xtqwdhxkhw/edit?usp=sharing"",""จันทบุรี!I408"")"),0)</f>
        <v>0</v>
      </c>
      <c r="J513" s="219">
        <f ca="1">IFERROR(__xludf.DUMMYFUNCTION("IMPORTRANGE(""https://docs.google.com/spreadsheets/d/1SX6NBoVAgQJ6U1MVXOaj8PK2l7WJ3RER9xtqwdhxkhw/edit?usp=sharing"",""จันทบุรี!J408"")"),0)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IFERROR(__xludf.DUMMYFUNCTION("IMPORTRANGE(""https://docs.google.com/spreadsheets/d/1SX6NBoVAgQJ6U1MVXOaj8PK2l7WJ3RER9xtqwdhxkhw/edit?usp=sharing"",""จันทบุรี!I409"")"),0)</f>
        <v>0</v>
      </c>
      <c r="J514" s="219">
        <f ca="1">IFERROR(__xludf.DUMMYFUNCTION("IMPORTRANGE(""https://docs.google.com/spreadsheets/d/1SX6NBoVAgQJ6U1MVXOaj8PK2l7WJ3RER9xtqwdhxkhw/edit?usp=sharing"",""จันทบุรี!J409"")"),0)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IFERROR(__xludf.DUMMYFUNCTION("IMPORTRANGE(""https://docs.google.com/spreadsheets/d/1SX6NBoVAgQJ6U1MVXOaj8PK2l7WJ3RER9xtqwdhxkhw/edit?usp=sharing"",""จันทบุรี!I410"")"),0)</f>
        <v>0</v>
      </c>
      <c r="J515" s="219">
        <f ca="1">IFERROR(__xludf.DUMMYFUNCTION("IMPORTRANGE(""https://docs.google.com/spreadsheets/d/1SX6NBoVAgQJ6U1MVXOaj8PK2l7WJ3RER9xtqwdhxkhw/edit?usp=sharing"",""จันทบุรี!J410"")"),0)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IFERROR(__xludf.DUMMYFUNCTION("IMPORTRANGE(""https://docs.google.com/spreadsheets/d/1SX6NBoVAgQJ6U1MVXOaj8PK2l7WJ3RER9xtqwdhxkhw/edit?usp=sharing"",""จันทบุรี!I411"")"),0)</f>
        <v>0</v>
      </c>
      <c r="J516" s="291">
        <f ca="1">IFERROR(__xludf.DUMMYFUNCTION("IMPORTRANGE(""https://docs.google.com/spreadsheets/d/1SX6NBoVAgQJ6U1MVXOaj8PK2l7WJ3RER9xtqwdhxkhw/edit?usp=sharing"",""จันทบุรี!J411"")"),0)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IFERROR(__xludf.DUMMYFUNCTION("IMPORTRANGE(""https://docs.google.com/spreadsheets/d/1SX6NBoVAgQJ6U1MVXOaj8PK2l7WJ3RER9xtqwdhxkhw/edit?usp=sharing"",""จันทบุรี!I412"")"),0)</f>
        <v>0</v>
      </c>
      <c r="J517" s="304">
        <f ca="1">IFERROR(__xludf.DUMMYFUNCTION("IMPORTRANGE(""https://docs.google.com/spreadsheets/d/1SX6NBoVAgQJ6U1MVXOaj8PK2l7WJ3RER9xtqwdhxkhw/edit?usp=sharing"",""จันทบุรี!J412"")"),0)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IFERROR(__xludf.DUMMYFUNCTION("IMPORTRANGE(""https://docs.google.com/spreadsheets/d/1SX6NBoVAgQJ6U1MVXOaj8PK2l7WJ3RER9xtqwdhxkhw/edit?usp=sharing"",""จันทบุรี!I413"")"),0)</f>
        <v>0</v>
      </c>
      <c r="J518" s="304">
        <f ca="1">IFERROR(__xludf.DUMMYFUNCTION("IMPORTRANGE(""https://docs.google.com/spreadsheets/d/1SX6NBoVAgQJ6U1MVXOaj8PK2l7WJ3RER9xtqwdhxkhw/edit?usp=sharing"",""จันทบุรี!J413"")"),0)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IFERROR(__xludf.DUMMYFUNCTION("IMPORTRANGE(""https://docs.google.com/spreadsheets/d/1SX6NBoVAgQJ6U1MVXOaj8PK2l7WJ3RER9xtqwdhxkhw/edit?usp=sharing"",""จันทบุรี!I414"")"),0)</f>
        <v>0</v>
      </c>
      <c r="J519" s="218">
        <f ca="1">IFERROR(__xludf.DUMMYFUNCTION("IMPORTRANGE(""https://docs.google.com/spreadsheets/d/1SX6NBoVAgQJ6U1MVXOaj8PK2l7WJ3RER9xtqwdhxkhw/edit?usp=sharing"",""จันทบุรี!J414"")"),0)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IFERROR(__xludf.DUMMYFUNCTION("IMPORTRANGE(""https://docs.google.com/spreadsheets/d/1SX6NBoVAgQJ6U1MVXOaj8PK2l7WJ3RER9xtqwdhxkhw/edit?usp=sharing"",""จันทบุรี!I415"")"),0)</f>
        <v>0</v>
      </c>
      <c r="J520" s="218">
        <f ca="1">IFERROR(__xludf.DUMMYFUNCTION("IMPORTRANGE(""https://docs.google.com/spreadsheets/d/1SX6NBoVAgQJ6U1MVXOaj8PK2l7WJ3RER9xtqwdhxkhw/edit?usp=sharing"",""จันทบุรี!J415"")"),0)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IFERROR(__xludf.DUMMYFUNCTION("IMPORTRANGE(""https://docs.google.com/spreadsheets/d/1SX6NBoVAgQJ6U1MVXOaj8PK2l7WJ3RER9xtqwdhxkhw/edit?usp=sharing"",""จันทบุรี!I416"")"),0)</f>
        <v>0</v>
      </c>
      <c r="J521" s="218">
        <f ca="1">IFERROR(__xludf.DUMMYFUNCTION("IMPORTRANGE(""https://docs.google.com/spreadsheets/d/1SX6NBoVAgQJ6U1MVXOaj8PK2l7WJ3RER9xtqwdhxkhw/edit?usp=sharing"",""จันทบุรี!J416"")"),0)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IFERROR(__xludf.DUMMYFUNCTION("IMPORTRANGE(""https://docs.google.com/spreadsheets/d/1SX6NBoVAgQJ6U1MVXOaj8PK2l7WJ3RER9xtqwdhxkhw/edit?usp=sharing"",""จันทบุรี!I417"")"),0)</f>
        <v>0</v>
      </c>
      <c r="J522" s="218">
        <f ca="1">IFERROR(__xludf.DUMMYFUNCTION("IMPORTRANGE(""https://docs.google.com/spreadsheets/d/1SX6NBoVAgQJ6U1MVXOaj8PK2l7WJ3RER9xtqwdhxkhw/edit?usp=sharing"",""จันทบุรี!J417"")"),0)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IFERROR(__xludf.DUMMYFUNCTION("IMPORTRANGE(""https://docs.google.com/spreadsheets/d/1SX6NBoVAgQJ6U1MVXOaj8PK2l7WJ3RER9xtqwdhxkhw/edit?usp=sharing"",""จันทบุรี!I418"")"),0)</f>
        <v>0</v>
      </c>
      <c r="J523" s="218">
        <f ca="1">IFERROR(__xludf.DUMMYFUNCTION("IMPORTRANGE(""https://docs.google.com/spreadsheets/d/1SX6NBoVAgQJ6U1MVXOaj8PK2l7WJ3RER9xtqwdhxkhw/edit?usp=sharing"",""จันทบุรี!J418"")"),0)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IFERROR(__xludf.DUMMYFUNCTION("IMPORTRANGE(""https://docs.google.com/spreadsheets/d/1SX6NBoVAgQJ6U1MVXOaj8PK2l7WJ3RER9xtqwdhxkhw/edit?usp=sharing"",""จันทบุรี!I419"")"),0)</f>
        <v>0</v>
      </c>
      <c r="J524" s="218">
        <f ca="1">IFERROR(__xludf.DUMMYFUNCTION("IMPORTRANGE(""https://docs.google.com/spreadsheets/d/1SX6NBoVAgQJ6U1MVXOaj8PK2l7WJ3RER9xtqwdhxkhw/edit?usp=sharing"",""จันทบุรี!J419"")"),0)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IFERROR(__xludf.DUMMYFUNCTION("IMPORTRANGE(""https://docs.google.com/spreadsheets/d/1SX6NBoVAgQJ6U1MVXOaj8PK2l7WJ3RER9xtqwdhxkhw/edit?usp=sharing"",""จันทบุรี!I420"")"),0)</f>
        <v>0</v>
      </c>
      <c r="J525" s="304">
        <f ca="1">IFERROR(__xludf.DUMMYFUNCTION("IMPORTRANGE(""https://docs.google.com/spreadsheets/d/1SX6NBoVAgQJ6U1MVXOaj8PK2l7WJ3RER9xtqwdhxkhw/edit?usp=sharing"",""จันทบุรี!J420"")"),0)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IFERROR(__xludf.DUMMYFUNCTION("IMPORTRANGE(""https://docs.google.com/spreadsheets/d/1SX6NBoVAgQJ6U1MVXOaj8PK2l7WJ3RER9xtqwdhxkhw/edit?usp=sharing"",""จันทบุรี!I421"")"),0)</f>
        <v>0</v>
      </c>
      <c r="J526" s="304">
        <f ca="1">IFERROR(__xludf.DUMMYFUNCTION("IMPORTRANGE(""https://docs.google.com/spreadsheets/d/1SX6NBoVAgQJ6U1MVXOaj8PK2l7WJ3RER9xtqwdhxkhw/edit?usp=sharing"",""จันทบุรี!J421"")"),0)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IFERROR(__xludf.DUMMYFUNCTION("IMPORTRANGE(""https://docs.google.com/spreadsheets/d/1SX6NBoVAgQJ6U1MVXOaj8PK2l7WJ3RER9xtqwdhxkhw/edit?usp=sharing"",""จันทบุรี!I422"")"),0)</f>
        <v>0</v>
      </c>
      <c r="J527" s="219">
        <f ca="1">IFERROR(__xludf.DUMMYFUNCTION("IMPORTRANGE(""https://docs.google.com/spreadsheets/d/1SX6NBoVAgQJ6U1MVXOaj8PK2l7WJ3RER9xtqwdhxkhw/edit?usp=sharing"",""จันทบุรี!J422"")"),0)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IFERROR(__xludf.DUMMYFUNCTION("IMPORTRANGE(""https://docs.google.com/spreadsheets/d/1SX6NBoVAgQJ6U1MVXOaj8PK2l7WJ3RER9xtqwdhxkhw/edit?usp=sharing"",""จันทบุรี!I423"")"),0)</f>
        <v>0</v>
      </c>
      <c r="J528" s="219">
        <f ca="1">IFERROR(__xludf.DUMMYFUNCTION("IMPORTRANGE(""https://docs.google.com/spreadsheets/d/1SX6NBoVAgQJ6U1MVXOaj8PK2l7WJ3RER9xtqwdhxkhw/edit?usp=sharing"",""จันทบุรี!J423"")"),0)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IFERROR(__xludf.DUMMYFUNCTION("IMPORTRANGE(""https://docs.google.com/spreadsheets/d/1SX6NBoVAgQJ6U1MVXOaj8PK2l7WJ3RER9xtqwdhxkhw/edit?usp=sharing"",""จันทบุรี!I424"")"),0)</f>
        <v>0</v>
      </c>
      <c r="J529" s="219">
        <f ca="1">IFERROR(__xludf.DUMMYFUNCTION("IMPORTRANGE(""https://docs.google.com/spreadsheets/d/1SX6NBoVAgQJ6U1MVXOaj8PK2l7WJ3RER9xtqwdhxkhw/edit?usp=sharing"",""จันทบุรี!J424"")"),0)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IFERROR(__xludf.DUMMYFUNCTION("IMPORTRANGE(""https://docs.google.com/spreadsheets/d/1SX6NBoVAgQJ6U1MVXOaj8PK2l7WJ3RER9xtqwdhxkhw/edit?usp=sharing"",""จันทบุรี!I425"")"),0)</f>
        <v>0</v>
      </c>
      <c r="J530" s="219">
        <f ca="1">IFERROR(__xludf.DUMMYFUNCTION("IMPORTRANGE(""https://docs.google.com/spreadsheets/d/1SX6NBoVAgQJ6U1MVXOaj8PK2l7WJ3RER9xtqwdhxkhw/edit?usp=sharing"",""จันทบุรี!J425"")"),0)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IFERROR(__xludf.DUMMYFUNCTION("IMPORTRANGE(""https://docs.google.com/spreadsheets/d/1SX6NBoVAgQJ6U1MVXOaj8PK2l7WJ3RER9xtqwdhxkhw/edit?usp=sharing"",""จันทบุรี!I426"")"),0)</f>
        <v>0</v>
      </c>
      <c r="J531" s="219">
        <f ca="1">IFERROR(__xludf.DUMMYFUNCTION("IMPORTRANGE(""https://docs.google.com/spreadsheets/d/1SX6NBoVAgQJ6U1MVXOaj8PK2l7WJ3RER9xtqwdhxkhw/edit?usp=sharing"",""จันทบุรี!J426"")"),0)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IFERROR(__xludf.DUMMYFUNCTION("IMPORTRANGE(""https://docs.google.com/spreadsheets/d/1SX6NBoVAgQJ6U1MVXOaj8PK2l7WJ3RER9xtqwdhxkhw/edit?usp=sharing"",""จันทบุรี!I427"")"),0)</f>
        <v>0</v>
      </c>
      <c r="J532" s="472">
        <f ca="1">IFERROR(__xludf.DUMMYFUNCTION("IMPORTRANGE(""https://docs.google.com/spreadsheets/d/1SX6NBoVAgQJ6U1MVXOaj8PK2l7WJ3RER9xtqwdhxkhw/edit?usp=sharing"",""จันทบุรี!J427"")"),0)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IFERROR(__xludf.DUMMYFUNCTION("IMPORTRANGE(""https://docs.google.com/spreadsheets/d/1SX6NBoVAgQJ6U1MVXOaj8PK2l7WJ3RER9xtqwdhxkhw/edit?usp=sharing"",""จันทบุรี!I428"")"),22)</f>
        <v>22</v>
      </c>
      <c r="J533" s="420">
        <f ca="1">IFERROR(__xludf.DUMMYFUNCTION("IMPORTRANGE(""https://docs.google.com/spreadsheets/d/1SX6NBoVAgQJ6U1MVXOaj8PK2l7WJ3RER9xtqwdhxkhw/edit?usp=sharing"",""จันทบุรี!J428"")"),22)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IFERROR(__xludf.DUMMYFUNCTION("IMPORTRANGE(""https://docs.google.com/spreadsheets/d/1SX6NBoVAgQJ6U1MVXOaj8PK2l7WJ3RER9xtqwdhxkhw/edit?usp=sharing"",""จันทบุรี!L428"")"),34340)</f>
        <v>34340</v>
      </c>
      <c r="M533" s="422"/>
      <c r="N533" s="422">
        <f ca="1">IFERROR(__xludf.DUMMYFUNCTION("IMPORTRANGE(""https://docs.google.com/spreadsheets/d/1SX6NBoVAgQJ6U1MVXOaj8PK2l7WJ3RER9xtqwdhxkhw/edit?usp=sharing"",""จันทบุรี!M428"")"),22816)</f>
        <v>22816</v>
      </c>
      <c r="O533" s="422">
        <f t="shared" ref="O533:O537" ca="1" si="118">+IF(L533&gt;0,N533*100/L533,0)</f>
        <v>66.441467676179386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IFERROR(__xludf.DUMMYFUNCTION("IMPORTRANGE(""https://docs.google.com/spreadsheets/d/1SX6NBoVAgQJ6U1MVXOaj8PK2l7WJ3RER9xtqwdhxkhw/edit?usp=sharing"",""จันทบุรี!L429"")"),0)</f>
        <v>0</v>
      </c>
      <c r="M534" s="196"/>
      <c r="N534" s="198">
        <f ca="1">IFERROR(__xludf.DUMMYFUNCTION("IMPORTRANGE(""https://docs.google.com/spreadsheets/d/1SX6NBoVAgQJ6U1MVXOaj8PK2l7WJ3RER9xtqwdhxkhw/edit?usp=sharing"",""จันทบุรี!M429"")"),0)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IFERROR(__xludf.DUMMYFUNCTION("IMPORTRANGE(""https://docs.google.com/spreadsheets/d/1SX6NBoVAgQJ6U1MVXOaj8PK2l7WJ3RER9xtqwdhxkhw/edit?usp=sharing"",""จันทบุรี!L430"")"),34340)</f>
        <v>34340</v>
      </c>
      <c r="M535" s="196"/>
      <c r="N535" s="198">
        <f ca="1">IFERROR(__xludf.DUMMYFUNCTION("IMPORTRANGE(""https://docs.google.com/spreadsheets/d/1SX6NBoVAgQJ6U1MVXOaj8PK2l7WJ3RER9xtqwdhxkhw/edit?usp=sharing"",""จันทบุรี!M430"")"),22816)</f>
        <v>22816</v>
      </c>
      <c r="O535" s="198">
        <f t="shared" ca="1" si="118"/>
        <v>66.441467676179386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IFERROR(__xludf.DUMMYFUNCTION("IMPORTRANGE(""https://docs.google.com/spreadsheets/d/1SX6NBoVAgQJ6U1MVXOaj8PK2l7WJ3RER9xtqwdhxkhw/edit?usp=sharing"",""จันทบุรี!L431"")"),0)</f>
        <v>0</v>
      </c>
      <c r="M536" s="198"/>
      <c r="N536" s="198">
        <f ca="1">IFERROR(__xludf.DUMMYFUNCTION("IMPORTRANGE(""https://docs.google.com/spreadsheets/d/1SX6NBoVAgQJ6U1MVXOaj8PK2l7WJ3RER9xtqwdhxkhw/edit?usp=sharing"",""จันทบุรี!M431"")"),0)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IFERROR(__xludf.DUMMYFUNCTION("IMPORTRANGE(""https://docs.google.com/spreadsheets/d/1SX6NBoVAgQJ6U1MVXOaj8PK2l7WJ3RER9xtqwdhxkhw/edit?usp=sharing"",""จันทบุรี!L432"")"),34340)</f>
        <v>34340</v>
      </c>
      <c r="M537" s="198"/>
      <c r="N537" s="198">
        <f ca="1">IFERROR(__xludf.DUMMYFUNCTION("IMPORTRANGE(""https://docs.google.com/spreadsheets/d/1SX6NBoVAgQJ6U1MVXOaj8PK2l7WJ3RER9xtqwdhxkhw/edit?usp=sharing"",""จันทบุรี!M432"")"),22816)</f>
        <v>22816</v>
      </c>
      <c r="O537" s="198">
        <f t="shared" ca="1" si="118"/>
        <v>66.441467676179386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IFERROR(__xludf.DUMMYFUNCTION("IMPORTRANGE(""https://docs.google.com/spreadsheets/d/1SX6NBoVAgQJ6U1MVXOaj8PK2l7WJ3RER9xtqwdhxkhw/edit?usp=sharing"",""จันทบุรี!M433"")"),14440)</f>
        <v>14440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IFERROR(__xludf.DUMMYFUNCTION("IMPORTRANGE(""https://docs.google.com/spreadsheets/d/1SX6NBoVAgQJ6U1MVXOaj8PK2l7WJ3RER9xtqwdhxkhw/edit?usp=sharing"",""จันทบุรี!M434"")"),0)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IFERROR(__xludf.DUMMYFUNCTION("IMPORTRANGE(""https://docs.google.com/spreadsheets/d/1SX6NBoVAgQJ6U1MVXOaj8PK2l7WJ3RER9xtqwdhxkhw/edit?usp=sharing"",""จันทบุรี!M435"")"),0)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IFERROR(__xludf.DUMMYFUNCTION("IMPORTRANGE(""https://docs.google.com/spreadsheets/d/1SX6NBoVAgQJ6U1MVXOaj8PK2l7WJ3RER9xtqwdhxkhw/edit?usp=sharing"",""จันทบุรี!M436"")"),8376)</f>
        <v>8376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IFERROR(__xludf.DUMMYFUNCTION("IMPORTRANGE(""https://docs.google.com/spreadsheets/d/1SX6NBoVAgQJ6U1MVXOaj8PK2l7WJ3RER9xtqwdhxkhw/edit?usp=sharing"",""จันทบุรี!J438"")"),0)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IFERROR(__xludf.DUMMYFUNCTION("IMPORTRANGE(""https://docs.google.com/spreadsheets/d/1SX6NBoVAgQJ6U1MVXOaj8PK2l7WJ3RER9xtqwdhxkhw/edit?usp=sharing"",""จันทบุรี!J439"")"),1)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IFERROR(__xludf.DUMMYFUNCTION("IMPORTRANGE(""https://docs.google.com/spreadsheets/d/1SX6NBoVAgQJ6U1MVXOaj8PK2l7WJ3RER9xtqwdhxkhw/edit?usp=sharing"",""จันทบุรี!J440"")"),1)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IFERROR(__xludf.DUMMYFUNCTION("IMPORTRANGE(""https://docs.google.com/spreadsheets/d/1SX6NBoVAgQJ6U1MVXOaj8PK2l7WJ3RER9xtqwdhxkhw/edit?usp=sharing"",""จันทบุรี!J441"")"),1)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IFERROR(__xludf.DUMMYFUNCTION("IMPORTRANGE(""https://docs.google.com/spreadsheets/d/1SX6NBoVAgQJ6U1MVXOaj8PK2l7WJ3RER9xtqwdhxkhw/edit?usp=sharing"",""จันทบุรี!I442"")"),22)</f>
        <v>22</v>
      </c>
      <c r="J547" s="219">
        <f ca="1">IFERROR(__xludf.DUMMYFUNCTION("IMPORTRANGE(""https://docs.google.com/spreadsheets/d/1SX6NBoVAgQJ6U1MVXOaj8PK2l7WJ3RER9xtqwdhxkhw/edit?usp=sharing"",""จันทบุรี!J442"")"),22)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IFERROR(__xludf.DUMMYFUNCTION("IMPORTRANGE(""https://docs.google.com/spreadsheets/d/1SX6NBoVAgQJ6U1MVXOaj8PK2l7WJ3RER9xtqwdhxkhw/edit?usp=sharing"",""จันทบุรี!J166"")"),0)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IFERROR(__xludf.DUMMYFUNCTION("IMPORTRANGE(""https://docs.google.com/spreadsheets/d/1SX6NBoVAgQJ6U1MVXOaj8PK2l7WJ3RER9xtqwdhxkhw/edit?usp=sharing"",""จันทบุรี!J444"")"),0)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IFERROR(__xludf.DUMMYFUNCTION("IMPORTRANGE(""https://docs.google.com/spreadsheets/d/1SX6NBoVAgQJ6U1MVXOaj8PK2l7WJ3RER9xtqwdhxkhw/edit?usp=sharing"",""จันทบุรี!J445"")"),0)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IFERROR(__xludf.DUMMYFUNCTION("IMPORTRANGE(""https://docs.google.com/spreadsheets/d/1SX6NBoVAgQJ6U1MVXOaj8PK2l7WJ3RER9xtqwdhxkhw/edit?usp=sharing"",""จันทบุรี!I446"")"),0)</f>
        <v>0</v>
      </c>
      <c r="J551" s="420">
        <f ca="1">IFERROR(__xludf.DUMMYFUNCTION("IMPORTRANGE(""https://docs.google.com/spreadsheets/d/1SX6NBoVAgQJ6U1MVXOaj8PK2l7WJ3RER9xtqwdhxkhw/edit?usp=sharing"",""จันทบุรี!J446"")"),0)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IFERROR(__xludf.DUMMYFUNCTION("IMPORTRANGE(""https://docs.google.com/spreadsheets/d/1SX6NBoVAgQJ6U1MVXOaj8PK2l7WJ3RER9xtqwdhxkhw/edit?usp=sharing"",""จันทบุรี!L446"")"),0)</f>
        <v>0</v>
      </c>
      <c r="M551" s="422"/>
      <c r="N551" s="422">
        <f ca="1">IFERROR(__xludf.DUMMYFUNCTION("IMPORTRANGE(""https://docs.google.com/spreadsheets/d/1SX6NBoVAgQJ6U1MVXOaj8PK2l7WJ3RER9xtqwdhxkhw/edit?usp=sharing"",""จันทบุรี!M446"")"),0)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IFERROR(__xludf.DUMMYFUNCTION("IMPORTRANGE(""https://docs.google.com/spreadsheets/d/1SX6NBoVAgQJ6U1MVXOaj8PK2l7WJ3RER9xtqwdhxkhw/edit?usp=sharing"",""จันทบุรี!L447"")"),0)</f>
        <v>0</v>
      </c>
      <c r="M552" s="196"/>
      <c r="N552" s="198">
        <f ca="1">IFERROR(__xludf.DUMMYFUNCTION("IMPORTRANGE(""https://docs.google.com/spreadsheets/d/1SX6NBoVAgQJ6U1MVXOaj8PK2l7WJ3RER9xtqwdhxkhw/edit?usp=sharing"",""จันทบุรี!M447"")"),0)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IFERROR(__xludf.DUMMYFUNCTION("IMPORTRANGE(""https://docs.google.com/spreadsheets/d/1SX6NBoVAgQJ6U1MVXOaj8PK2l7WJ3RER9xtqwdhxkhw/edit?usp=sharing"",""จันทบุรี!L448"")"),0)</f>
        <v>0</v>
      </c>
      <c r="M553" s="196"/>
      <c r="N553" s="198">
        <f ca="1">IFERROR(__xludf.DUMMYFUNCTION("IMPORTRANGE(""https://docs.google.com/spreadsheets/d/1SX6NBoVAgQJ6U1MVXOaj8PK2l7WJ3RER9xtqwdhxkhw/edit?usp=sharing"",""จันทบุรี!M448"")"),0)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IFERROR(__xludf.DUMMYFUNCTION("IMPORTRANGE(""https://docs.google.com/spreadsheets/d/1SX6NBoVAgQJ6U1MVXOaj8PK2l7WJ3RER9xtqwdhxkhw/edit?usp=sharing"",""จันทบุรี!L449"")"),0)</f>
        <v>0</v>
      </c>
      <c r="M554" s="198"/>
      <c r="N554" s="198">
        <f ca="1">IFERROR(__xludf.DUMMYFUNCTION("IMPORTRANGE(""https://docs.google.com/spreadsheets/d/1SX6NBoVAgQJ6U1MVXOaj8PK2l7WJ3RER9xtqwdhxkhw/edit?usp=sharing"",""จันทบุรี!M449"")"),0)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IFERROR(__xludf.DUMMYFUNCTION("IMPORTRANGE(""https://docs.google.com/spreadsheets/d/1SX6NBoVAgQJ6U1MVXOaj8PK2l7WJ3RER9xtqwdhxkhw/edit?usp=sharing"",""จันทบุรี!L450"")"),0)</f>
        <v>0</v>
      </c>
      <c r="M555" s="198"/>
      <c r="N555" s="198">
        <f ca="1">IFERROR(__xludf.DUMMYFUNCTION("IMPORTRANGE(""https://docs.google.com/spreadsheets/d/1SX6NBoVAgQJ6U1MVXOaj8PK2l7WJ3RER9xtqwdhxkhw/edit?usp=sharing"",""จันทบุรี!M450"")"),0)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IFERROR(__xludf.DUMMYFUNCTION("IMPORTRANGE(""https://docs.google.com/spreadsheets/d/1SX6NBoVAgQJ6U1MVXOaj8PK2l7WJ3RER9xtqwdhxkhw/edit?usp=sharing"",""จันทบุรี!M451"")"),0)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IFERROR(__xludf.DUMMYFUNCTION("IMPORTRANGE(""https://docs.google.com/spreadsheets/d/1SX6NBoVAgQJ6U1MVXOaj8PK2l7WJ3RER9xtqwdhxkhw/edit?usp=sharing"",""จันทบุรี!M452"")"),0)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IFERROR(__xludf.DUMMYFUNCTION("IMPORTRANGE(""https://docs.google.com/spreadsheets/d/1SX6NBoVAgQJ6U1MVXOaj8PK2l7WJ3RER9xtqwdhxkhw/edit?usp=sharing"",""จันทบุรี!M453"")"),0)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IFERROR(__xludf.DUMMYFUNCTION("IMPORTRANGE(""https://docs.google.com/spreadsheets/d/1SX6NBoVAgQJ6U1MVXOaj8PK2l7WJ3RER9xtqwdhxkhw/edit?usp=sharing"",""จันทบุรี!M454"")"),0)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IFERROR(__xludf.DUMMYFUNCTION("IMPORTRANGE(""https://docs.google.com/spreadsheets/d/1SX6NBoVAgQJ6U1MVXOaj8PK2l7WJ3RER9xtqwdhxkhw/edit?usp=sharing"",""จันทบุรี!I455"")"),0)</f>
        <v>0</v>
      </c>
      <c r="J560" s="194">
        <f ca="1">IFERROR(__xludf.DUMMYFUNCTION("IMPORTRANGE(""https://docs.google.com/spreadsheets/d/1SX6NBoVAgQJ6U1MVXOaj8PK2l7WJ3RER9xtqwdhxkhw/edit?usp=sharing"",""จันทบุรี!J455"")"),0)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IFERROR(__xludf.DUMMYFUNCTION("IMPORTRANGE(""https://docs.google.com/spreadsheets/d/1SX6NBoVAgQJ6U1MVXOaj8PK2l7WJ3RER9xtqwdhxkhw/edit?usp=sharing"",""จันทบุรี!I456"")"),0)</f>
        <v>0</v>
      </c>
      <c r="J561" s="218">
        <f ca="1">IFERROR(__xludf.DUMMYFUNCTION("IMPORTRANGE(""https://docs.google.com/spreadsheets/d/1SX6NBoVAgQJ6U1MVXOaj8PK2l7WJ3RER9xtqwdhxkhw/edit?usp=sharing"",""จันทบุรี!J456"")"),0)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IFERROR(__xludf.DUMMYFUNCTION("IMPORTRANGE(""https://docs.google.com/spreadsheets/d/1SX6NBoVAgQJ6U1MVXOaj8PK2l7WJ3RER9xtqwdhxkhw/edit?usp=sharing"",""จันทบุรี!I457"")"),"")</f>
        <v/>
      </c>
      <c r="J562" s="218" t="str">
        <f ca="1">IFERROR(__xludf.DUMMYFUNCTION("IMPORTRANGE(""https://docs.google.com/spreadsheets/d/1SX6NBoVAgQJ6U1MVXOaj8PK2l7WJ3RER9xtqwdhxkhw/edit?usp=sharing"",""จันทบุรี!J457"")"),"")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IFERROR(__xludf.DUMMYFUNCTION("IMPORTRANGE(""https://docs.google.com/spreadsheets/d/1SX6NBoVAgQJ6U1MVXOaj8PK2l7WJ3RER9xtqwdhxkhw/edit?usp=sharing"",""จันทบุรี!I458"")"),"")</f>
        <v/>
      </c>
      <c r="J563" s="218" t="str">
        <f ca="1">IFERROR(__xludf.DUMMYFUNCTION("IMPORTRANGE(""https://docs.google.com/spreadsheets/d/1SX6NBoVAgQJ6U1MVXOaj8PK2l7WJ3RER9xtqwdhxkhw/edit?usp=sharing"",""จันทบุรี!J458"")"),"")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IFERROR(__xludf.DUMMYFUNCTION("IMPORTRANGE(""https://docs.google.com/spreadsheets/d/1SX6NBoVAgQJ6U1MVXOaj8PK2l7WJ3RER9xtqwdhxkhw/edit?usp=sharing"",""จันทบุรี!I459"")"),700)</f>
        <v>700</v>
      </c>
      <c r="J564" s="387">
        <f ca="1">IFERROR(__xludf.DUMMYFUNCTION("IMPORTRANGE(""https://docs.google.com/spreadsheets/d/1SX6NBoVAgQJ6U1MVXOaj8PK2l7WJ3RER9xtqwdhxkhw/edit?usp=sharing"",""จันทบุรี!J459"")"),362)</f>
        <v>362</v>
      </c>
      <c r="K564" s="388">
        <f t="shared" ca="1" si="121"/>
        <v>51.714285714285715</v>
      </c>
      <c r="L564" s="389">
        <f ca="1">IFERROR(__xludf.DUMMYFUNCTION("IMPORTRANGE(""https://docs.google.com/spreadsheets/d/1SX6NBoVAgQJ6U1MVXOaj8PK2l7WJ3RER9xtqwdhxkhw/edit?usp=sharing"",""จันทบุรี!L459"")"),126080)</f>
        <v>126080</v>
      </c>
      <c r="M564" s="389"/>
      <c r="N564" s="389">
        <f ca="1">IFERROR(__xludf.DUMMYFUNCTION("IMPORTRANGE(""https://docs.google.com/spreadsheets/d/1SX6NBoVAgQJ6U1MVXOaj8PK2l7WJ3RER9xtqwdhxkhw/edit?usp=sharing"",""จันทบุรี!M459"")"),0)</f>
        <v>0</v>
      </c>
      <c r="O564" s="389">
        <f t="shared" ref="O564:O568" ca="1" si="122">+IF(L564&gt;0,N564*100/L564,0)</f>
        <v>0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IFERROR(__xludf.DUMMYFUNCTION("IMPORTRANGE(""https://docs.google.com/spreadsheets/d/1SX6NBoVAgQJ6U1MVXOaj8PK2l7WJ3RER9xtqwdhxkhw/edit?usp=sharing"",""จันทบุรี!L460"")"),0)</f>
        <v>0</v>
      </c>
      <c r="M565" s="196"/>
      <c r="N565" s="198">
        <f ca="1">IFERROR(__xludf.DUMMYFUNCTION("IMPORTRANGE(""https://docs.google.com/spreadsheets/d/1SX6NBoVAgQJ6U1MVXOaj8PK2l7WJ3RER9xtqwdhxkhw/edit?usp=sharing"",""จันทบุรี!M460"")"),0)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IFERROR(__xludf.DUMMYFUNCTION("IMPORTRANGE(""https://docs.google.com/spreadsheets/d/1SX6NBoVAgQJ6U1MVXOaj8PK2l7WJ3RER9xtqwdhxkhw/edit?usp=sharing"",""จันทบุรี!L461"")"),126080)</f>
        <v>126080</v>
      </c>
      <c r="M566" s="196"/>
      <c r="N566" s="198">
        <f ca="1">IFERROR(__xludf.DUMMYFUNCTION("IMPORTRANGE(""https://docs.google.com/spreadsheets/d/1SX6NBoVAgQJ6U1MVXOaj8PK2l7WJ3RER9xtqwdhxkhw/edit?usp=sharing"",""จันทบุรี!M461"")"),0)</f>
        <v>0</v>
      </c>
      <c r="O566" s="198">
        <f t="shared" ca="1" si="122"/>
        <v>0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IFERROR(__xludf.DUMMYFUNCTION("IMPORTRANGE(""https://docs.google.com/spreadsheets/d/1SX6NBoVAgQJ6U1MVXOaj8PK2l7WJ3RER9xtqwdhxkhw/edit?usp=sharing"",""จันทบุรี!L462"")"),0)</f>
        <v>0</v>
      </c>
      <c r="M567" s="198"/>
      <c r="N567" s="198">
        <f ca="1">IFERROR(__xludf.DUMMYFUNCTION("IMPORTRANGE(""https://docs.google.com/spreadsheets/d/1SX6NBoVAgQJ6U1MVXOaj8PK2l7WJ3RER9xtqwdhxkhw/edit?usp=sharing"",""จันทบุรี!M462"")"),0)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IFERROR(__xludf.DUMMYFUNCTION("IMPORTRANGE(""https://docs.google.com/spreadsheets/d/1SX6NBoVAgQJ6U1MVXOaj8PK2l7WJ3RER9xtqwdhxkhw/edit?usp=sharing"",""จันทบุรี!L463"")"),126080)</f>
        <v>126080</v>
      </c>
      <c r="M568" s="198"/>
      <c r="N568" s="198">
        <f ca="1">IFERROR(__xludf.DUMMYFUNCTION("IMPORTRANGE(""https://docs.google.com/spreadsheets/d/1SX6NBoVAgQJ6U1MVXOaj8PK2l7WJ3RER9xtqwdhxkhw/edit?usp=sharing"",""จันทบุรี!M463"")"),0)</f>
        <v>0</v>
      </c>
      <c r="O568" s="198">
        <f t="shared" ca="1" si="122"/>
        <v>0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IFERROR(__xludf.DUMMYFUNCTION("IMPORTRANGE(""https://docs.google.com/spreadsheets/d/1SX6NBoVAgQJ6U1MVXOaj8PK2l7WJ3RER9xtqwdhxkhw/edit?usp=sharing"",""จันทบุรี!M464"")"),0)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IFERROR(__xludf.DUMMYFUNCTION("IMPORTRANGE(""https://docs.google.com/spreadsheets/d/1SX6NBoVAgQJ6U1MVXOaj8PK2l7WJ3RER9xtqwdhxkhw/edit?usp=sharing"",""จันทบุรี!M465"")"),0)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IFERROR(__xludf.DUMMYFUNCTION("IMPORTRANGE(""https://docs.google.com/spreadsheets/d/1SX6NBoVAgQJ6U1MVXOaj8PK2l7WJ3RER9xtqwdhxkhw/edit?usp=sharing"",""จันทบุรี!M466"")"),0)</f>
        <v>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IFERROR(__xludf.DUMMYFUNCTION("IMPORTRANGE(""https://docs.google.com/spreadsheets/d/1SX6NBoVAgQJ6U1MVXOaj8PK2l7WJ3RER9xtqwdhxkhw/edit?usp=sharing"",""จันทบุรี!M467"")"),0)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IFERROR(__xludf.DUMMYFUNCTION("IMPORTRANGE(""https://docs.google.com/spreadsheets/d/1SX6NBoVAgQJ6U1MVXOaj8PK2l7WJ3RER9xtqwdhxkhw/edit?usp=sharing"",""จันทบุรี!I468"")"),700)</f>
        <v>700</v>
      </c>
      <c r="J573" s="428">
        <f ca="1">IFERROR(__xludf.DUMMYFUNCTION("IMPORTRANGE(""https://docs.google.com/spreadsheets/d/1SX6NBoVAgQJ6U1MVXOaj8PK2l7WJ3RER9xtqwdhxkhw/edit?usp=sharing"",""จันทบุรี!J468"")"),362)</f>
        <v>362</v>
      </c>
      <c r="K573" s="231">
        <f ca="1">IF(I573&gt;0,J573*100/I573,0)</f>
        <v>51.714285714285715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IFERROR(__xludf.DUMMYFUNCTION("IMPORTRANGE(""https://docs.google.com/spreadsheets/d/1SX6NBoVAgQJ6U1MVXOaj8PK2l7WJ3RER9xtqwdhxkhw/edit?usp=sharing"",""จันทบุรี!I470"")"),0)</f>
        <v>0</v>
      </c>
      <c r="J575" s="219">
        <f ca="1">IFERROR(__xludf.DUMMYFUNCTION("IMPORTRANGE(""https://docs.google.com/spreadsheets/d/1SX6NBoVAgQJ6U1MVXOaj8PK2l7WJ3RER9xtqwdhxkhw/edit?usp=sharing"",""จันทบุรี!J470"")"),1)</f>
        <v>1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IFERROR(__xludf.DUMMYFUNCTION("IMPORTRANGE(""https://docs.google.com/spreadsheets/d/1SX6NBoVAgQJ6U1MVXOaj8PK2l7WJ3RER9xtqwdhxkhw/edit?usp=sharing"",""จันทบุรี!I471"")"),0)</f>
        <v>0</v>
      </c>
      <c r="J576" s="219">
        <f ca="1">IFERROR(__xludf.DUMMYFUNCTION("IMPORTRANGE(""https://docs.google.com/spreadsheets/d/1SX6NBoVAgQJ6U1MVXOaj8PK2l7WJ3RER9xtqwdhxkhw/edit?usp=sharing"",""จันทบุรี!J471"")"),24)</f>
        <v>24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IFERROR(__xludf.DUMMYFUNCTION("IMPORTRANGE(""https://docs.google.com/spreadsheets/d/1SX6NBoVAgQJ6U1MVXOaj8PK2l7WJ3RER9xtqwdhxkhw/edit?usp=sharing"",""จันทบุรี!I472"")"),0)</f>
        <v>0</v>
      </c>
      <c r="J577" s="219">
        <f ca="1">IFERROR(__xludf.DUMMYFUNCTION("IMPORTRANGE(""https://docs.google.com/spreadsheets/d/1SX6NBoVAgQJ6U1MVXOaj8PK2l7WJ3RER9xtqwdhxkhw/edit?usp=sharing"",""จันทบุรี!J472"")"),336)</f>
        <v>336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IFERROR(__xludf.DUMMYFUNCTION("IMPORTRANGE(""https://docs.google.com/spreadsheets/d/1SX6NBoVAgQJ6U1MVXOaj8PK2l7WJ3RER9xtqwdhxkhw/edit?usp=sharing"",""จันทบุรี!I473"")"),0)</f>
        <v>0</v>
      </c>
      <c r="J578" s="219">
        <f ca="1">IFERROR(__xludf.DUMMYFUNCTION("IMPORTRANGE(""https://docs.google.com/spreadsheets/d/1SX6NBoVAgQJ6U1MVXOaj8PK2l7WJ3RER9xtqwdhxkhw/edit?usp=sharing"",""จันทบุรี!J473"")"),2)</f>
        <v>2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IFERROR(__xludf.DUMMYFUNCTION("IMPORTRANGE(""https://docs.google.com/spreadsheets/d/1SX6NBoVAgQJ6U1MVXOaj8PK2l7WJ3RER9xtqwdhxkhw/edit?usp=sharing"",""จันทบุรี!I474"")"),0)</f>
        <v>0</v>
      </c>
      <c r="J579" s="219"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IFERROR(__xludf.DUMMYFUNCTION("IMPORTRANGE(""https://docs.google.com/spreadsheets/d/1SX6NBoVAgQJ6U1MVXOaj8PK2l7WJ3RER9xtqwdhxkhw/edit?usp=sharing"",""จันทบุรี!I475"")"),0)</f>
        <v>0</v>
      </c>
      <c r="J580" s="387">
        <f ca="1">IFERROR(__xludf.DUMMYFUNCTION("IMPORTRANGE(""https://docs.google.com/spreadsheets/d/1SX6NBoVAgQJ6U1MVXOaj8PK2l7WJ3RER9xtqwdhxkhw/edit?usp=sharing"",""จันทบุรี!J475"")"),0)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IFERROR(__xludf.DUMMYFUNCTION("IMPORTRANGE(""https://docs.google.com/spreadsheets/d/1SX6NBoVAgQJ6U1MVXOaj8PK2l7WJ3RER9xtqwdhxkhw/edit?usp=sharing"",""จันทบุรี!L475"")"),0)</f>
        <v>0</v>
      </c>
      <c r="M580" s="389"/>
      <c r="N580" s="389">
        <f ca="1">IFERROR(__xludf.DUMMYFUNCTION("IMPORTRANGE(""https://docs.google.com/spreadsheets/d/1SX6NBoVAgQJ6U1MVXOaj8PK2l7WJ3RER9xtqwdhxkhw/edit?usp=sharing"",""จันทบุรี!M475"")"),0)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IFERROR(__xludf.DUMMYFUNCTION("IMPORTRANGE(""https://docs.google.com/spreadsheets/d/1SX6NBoVAgQJ6U1MVXOaj8PK2l7WJ3RER9xtqwdhxkhw/edit?usp=sharing"",""จันทบุรี!L476"")"),0)</f>
        <v>0</v>
      </c>
      <c r="M581" s="196"/>
      <c r="N581" s="198">
        <f ca="1">IFERROR(__xludf.DUMMYFUNCTION("IMPORTRANGE(""https://docs.google.com/spreadsheets/d/1SX6NBoVAgQJ6U1MVXOaj8PK2l7WJ3RER9xtqwdhxkhw/edit?usp=sharing"",""จันทบุรี!M476"")"),0)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IFERROR(__xludf.DUMMYFUNCTION("IMPORTRANGE(""https://docs.google.com/spreadsheets/d/1SX6NBoVAgQJ6U1MVXOaj8PK2l7WJ3RER9xtqwdhxkhw/edit?usp=sharing"",""จันทบุรี!L477"")"),0)</f>
        <v>0</v>
      </c>
      <c r="M582" s="196"/>
      <c r="N582" s="198">
        <f ca="1">IFERROR(__xludf.DUMMYFUNCTION("IMPORTRANGE(""https://docs.google.com/spreadsheets/d/1SX6NBoVAgQJ6U1MVXOaj8PK2l7WJ3RER9xtqwdhxkhw/edit?usp=sharing"",""จันทบุรี!M477"")"),0)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IFERROR(__xludf.DUMMYFUNCTION("IMPORTRANGE(""https://docs.google.com/spreadsheets/d/1SX6NBoVAgQJ6U1MVXOaj8PK2l7WJ3RER9xtqwdhxkhw/edit?usp=sharing"",""จันทบุรี!L478"")"),0)</f>
        <v>0</v>
      </c>
      <c r="M583" s="198"/>
      <c r="N583" s="198">
        <f ca="1">IFERROR(__xludf.DUMMYFUNCTION("IMPORTRANGE(""https://docs.google.com/spreadsheets/d/1SX6NBoVAgQJ6U1MVXOaj8PK2l7WJ3RER9xtqwdhxkhw/edit?usp=sharing"",""จันทบุรี!M478"")"),0)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IFERROR(__xludf.DUMMYFUNCTION("IMPORTRANGE(""https://docs.google.com/spreadsheets/d/1SX6NBoVAgQJ6U1MVXOaj8PK2l7WJ3RER9xtqwdhxkhw/edit?usp=sharing"",""จันทบุรี!L479"")"),0)</f>
        <v>0</v>
      </c>
      <c r="M584" s="198"/>
      <c r="N584" s="198">
        <f ca="1">IFERROR(__xludf.DUMMYFUNCTION("IMPORTRANGE(""https://docs.google.com/spreadsheets/d/1SX6NBoVAgQJ6U1MVXOaj8PK2l7WJ3RER9xtqwdhxkhw/edit?usp=sharing"",""จันทบุรี!M479"")"),0)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IFERROR(__xludf.DUMMYFUNCTION("IMPORTRANGE(""https://docs.google.com/spreadsheets/d/1SX6NBoVAgQJ6U1MVXOaj8PK2l7WJ3RER9xtqwdhxkhw/edit?usp=sharing"",""จันทบุรี!M480"")"),0)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IFERROR(__xludf.DUMMYFUNCTION("IMPORTRANGE(""https://docs.google.com/spreadsheets/d/1SX6NBoVAgQJ6U1MVXOaj8PK2l7WJ3RER9xtqwdhxkhw/edit?usp=sharing"",""จันทบุรี!M481"")"),0)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IFERROR(__xludf.DUMMYFUNCTION("IMPORTRANGE(""https://docs.google.com/spreadsheets/d/1SX6NBoVAgQJ6U1MVXOaj8PK2l7WJ3RER9xtqwdhxkhw/edit?usp=sharing"",""จันทบุรี!M482"")"),0)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IFERROR(__xludf.DUMMYFUNCTION("IMPORTRANGE(""https://docs.google.com/spreadsheets/d/1SX6NBoVAgQJ6U1MVXOaj8PK2l7WJ3RER9xtqwdhxkhw/edit?usp=sharing"",""จันทบุรี!M483"")"),0)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IFERROR(__xludf.DUMMYFUNCTION("IMPORTRANGE(""https://docs.google.com/spreadsheets/d/1SX6NBoVAgQJ6U1MVXOaj8PK2l7WJ3RER9xtqwdhxkhw/edit?usp=sharing"",""จันทบุรี!I484"")"),0)</f>
        <v>0</v>
      </c>
      <c r="J589" s="218">
        <f ca="1">IFERROR(__xludf.DUMMYFUNCTION("IMPORTRANGE(""https://docs.google.com/spreadsheets/d/1SX6NBoVAgQJ6U1MVXOaj8PK2l7WJ3RER9xtqwdhxkhw/edit?usp=sharing"",""จันทบุรี!J484"")"),0)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IFERROR(__xludf.DUMMYFUNCTION("IMPORTRANGE(""https://docs.google.com/spreadsheets/d/1SX6NBoVAgQJ6U1MVXOaj8PK2l7WJ3RER9xtqwdhxkhw/edit?usp=sharing"",""จันทบุรี!I485"")"),0)</f>
        <v>0</v>
      </c>
      <c r="J590" s="218">
        <f ca="1">IFERROR(__xludf.DUMMYFUNCTION("IMPORTRANGE(""https://docs.google.com/spreadsheets/d/1SX6NBoVAgQJ6U1MVXOaj8PK2l7WJ3RER9xtqwdhxkhw/edit?usp=sharing"",""จันทบุรี!J485"")"),0)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IFERROR(__xludf.DUMMYFUNCTION("IMPORTRANGE(""https://docs.google.com/spreadsheets/d/1SX6NBoVAgQJ6U1MVXOaj8PK2l7WJ3RER9xtqwdhxkhw/edit?usp=sharing"",""จันทบุรี!I486"")"),0)</f>
        <v>0</v>
      </c>
      <c r="J591" s="218">
        <f ca="1">IFERROR(__xludf.DUMMYFUNCTION("IMPORTRANGE(""https://docs.google.com/spreadsheets/d/1SX6NBoVAgQJ6U1MVXOaj8PK2l7WJ3RER9xtqwdhxkhw/edit?usp=sharing"",""จันทบุรี!J486"")"),0)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IFERROR(__xludf.DUMMYFUNCTION("IMPORTRANGE(""https://docs.google.com/spreadsheets/d/1SX6NBoVAgQJ6U1MVXOaj8PK2l7WJ3RER9xtqwdhxkhw/edit?usp=sharing"",""จันทบุรี!I487"")"),0)</f>
        <v>0</v>
      </c>
      <c r="J592" s="218">
        <f ca="1">IFERROR(__xludf.DUMMYFUNCTION("IMPORTRANGE(""https://docs.google.com/spreadsheets/d/1SX6NBoVAgQJ6U1MVXOaj8PK2l7WJ3RER9xtqwdhxkhw/edit?usp=sharing"",""จันทบุรี!J487"")"),0)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IFERROR(__xludf.DUMMYFUNCTION("IMPORTRANGE(""https://docs.google.com/spreadsheets/d/1SX6NBoVAgQJ6U1MVXOaj8PK2l7WJ3RER9xtqwdhxkhw/edit?usp=sharing"",""จันทบุรี!I488"")"),0)</f>
        <v>0</v>
      </c>
      <c r="J593" s="218">
        <f ca="1">IFERROR(__xludf.DUMMYFUNCTION("IMPORTRANGE(""https://docs.google.com/spreadsheets/d/1SX6NBoVAgQJ6U1MVXOaj8PK2l7WJ3RER9xtqwdhxkhw/edit?usp=sharing"",""จันทบุรี!J488"")"),0)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IFERROR(__xludf.DUMMYFUNCTION("IMPORTRANGE(""https://docs.google.com/spreadsheets/d/1SX6NBoVAgQJ6U1MVXOaj8PK2l7WJ3RER9xtqwdhxkhw/edit?usp=sharing"",""จันทบุรี!I489"")"),0)</f>
        <v>0</v>
      </c>
      <c r="J594" s="218">
        <f ca="1">IFERROR(__xludf.DUMMYFUNCTION("IMPORTRANGE(""https://docs.google.com/spreadsheets/d/1SX6NBoVAgQJ6U1MVXOaj8PK2l7WJ3RER9xtqwdhxkhw/edit?usp=sharing"",""จันทบุรี!J489"")"),0)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IFERROR(__xludf.DUMMYFUNCTION("IMPORTRANGE(""https://docs.google.com/spreadsheets/d/1SX6NBoVAgQJ6U1MVXOaj8PK2l7WJ3RER9xtqwdhxkhw/edit?usp=sharing"",""จันทบุรี!I490"")"),0)</f>
        <v>0</v>
      </c>
      <c r="J595" s="218">
        <f ca="1">IFERROR(__xludf.DUMMYFUNCTION("IMPORTRANGE(""https://docs.google.com/spreadsheets/d/1SX6NBoVAgQJ6U1MVXOaj8PK2l7WJ3RER9xtqwdhxkhw/edit?usp=sharing"",""จันทบุรี!J490"")"),0)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IFERROR(__xludf.DUMMYFUNCTION("IMPORTRANGE(""https://docs.google.com/spreadsheets/d/1SX6NBoVAgQJ6U1MVXOaj8PK2l7WJ3RER9xtqwdhxkhw/edit?usp=sharing"",""จันทบุรี!I491"")"),0)</f>
        <v>0</v>
      </c>
      <c r="J596" s="265">
        <f ca="1">IFERROR(__xludf.DUMMYFUNCTION("IMPORTRANGE(""https://docs.google.com/spreadsheets/d/1SX6NBoVAgQJ6U1MVXOaj8PK2l7WJ3RER9xtqwdhxkhw/edit?usp=sharing"",""จันทบุรี!J491"")"),0)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IFERROR(__xludf.DUMMYFUNCTION("IMPORTRANGE(""https://docs.google.com/spreadsheets/d/1SX6NBoVAgQJ6U1MVXOaj8PK2l7WJ3RER9xtqwdhxkhw/edit?usp=sharing"",""จันทบุรี!I492"")"),50)</f>
        <v>50</v>
      </c>
      <c r="J597" s="491">
        <f ca="1">IFERROR(__xludf.DUMMYFUNCTION("IMPORTRANGE(""https://docs.google.com/spreadsheets/d/1SX6NBoVAgQJ6U1MVXOaj8PK2l7WJ3RER9xtqwdhxkhw/edit?usp=sharing"",""จันทบุรี!J492"")"),0)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IFERROR(__xludf.DUMMYFUNCTION("IMPORTRANGE(""https://docs.google.com/spreadsheets/d/1SX6NBoVAgQJ6U1MVXOaj8PK2l7WJ3RER9xtqwdhxkhw/edit?usp=sharing"",""จันทบุรี!L492"")"),4550)</f>
        <v>4550</v>
      </c>
      <c r="M597" s="422"/>
      <c r="N597" s="422">
        <f ca="1">IFERROR(__xludf.DUMMYFUNCTION("IMPORTRANGE(""https://docs.google.com/spreadsheets/d/1SX6NBoVAgQJ6U1MVXOaj8PK2l7WJ3RER9xtqwdhxkhw/edit?usp=sharing"",""จันทบุรี!M492"")"),650)</f>
        <v>650</v>
      </c>
      <c r="O597" s="422">
        <f t="shared" ref="O597:O601" ca="1" si="126">+IF(L597&gt;0,N597*100/L597,0)</f>
        <v>14.285714285714286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IFERROR(__xludf.DUMMYFUNCTION("IMPORTRANGE(""https://docs.google.com/spreadsheets/d/1SX6NBoVAgQJ6U1MVXOaj8PK2l7WJ3RER9xtqwdhxkhw/edit?usp=sharing"",""จันทบุรี!L493"")"),0)</f>
        <v>0</v>
      </c>
      <c r="M598" s="196"/>
      <c r="N598" s="198">
        <f ca="1">IFERROR(__xludf.DUMMYFUNCTION("IMPORTRANGE(""https://docs.google.com/spreadsheets/d/1SX6NBoVAgQJ6U1MVXOaj8PK2l7WJ3RER9xtqwdhxkhw/edit?usp=sharing"",""จันทบุรี!M493"")"),0)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IFERROR(__xludf.DUMMYFUNCTION("IMPORTRANGE(""https://docs.google.com/spreadsheets/d/1SX6NBoVAgQJ6U1MVXOaj8PK2l7WJ3RER9xtqwdhxkhw/edit?usp=sharing"",""จันทบุรี!L494"")"),4550)</f>
        <v>4550</v>
      </c>
      <c r="M599" s="196"/>
      <c r="N599" s="198">
        <f ca="1">IFERROR(__xludf.DUMMYFUNCTION("IMPORTRANGE(""https://docs.google.com/spreadsheets/d/1SX6NBoVAgQJ6U1MVXOaj8PK2l7WJ3RER9xtqwdhxkhw/edit?usp=sharing"",""จันทบุรี!M494"")"),650)</f>
        <v>650</v>
      </c>
      <c r="O599" s="198">
        <f t="shared" ca="1" si="126"/>
        <v>14.285714285714286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IFERROR(__xludf.DUMMYFUNCTION("IMPORTRANGE(""https://docs.google.com/spreadsheets/d/1SX6NBoVAgQJ6U1MVXOaj8PK2l7WJ3RER9xtqwdhxkhw/edit?usp=sharing"",""จันทบุรี!L495"")"),0)</f>
        <v>0</v>
      </c>
      <c r="M600" s="198"/>
      <c r="N600" s="198">
        <f ca="1">IFERROR(__xludf.DUMMYFUNCTION("IMPORTRANGE(""https://docs.google.com/spreadsheets/d/1SX6NBoVAgQJ6U1MVXOaj8PK2l7WJ3RER9xtqwdhxkhw/edit?usp=sharing"",""จันทบุรี!M495"")"),0)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IFERROR(__xludf.DUMMYFUNCTION("IMPORTRANGE(""https://docs.google.com/spreadsheets/d/1SX6NBoVAgQJ6U1MVXOaj8PK2l7WJ3RER9xtqwdhxkhw/edit?usp=sharing"",""จันทบุรี!L496"")"),4550)</f>
        <v>4550</v>
      </c>
      <c r="M601" s="198"/>
      <c r="N601" s="198">
        <f ca="1">IFERROR(__xludf.DUMMYFUNCTION("IMPORTRANGE(""https://docs.google.com/spreadsheets/d/1SX6NBoVAgQJ6U1MVXOaj8PK2l7WJ3RER9xtqwdhxkhw/edit?usp=sharing"",""จันทบุรี!M496"")"),650)</f>
        <v>650</v>
      </c>
      <c r="O601" s="198">
        <f t="shared" ca="1" si="126"/>
        <v>14.285714285714286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IFERROR(__xludf.DUMMYFUNCTION("IMPORTRANGE(""https://docs.google.com/spreadsheets/d/1SX6NBoVAgQJ6U1MVXOaj8PK2l7WJ3RER9xtqwdhxkhw/edit?usp=sharing"",""จันทบุรี!M497"")"),0)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IFERROR(__xludf.DUMMYFUNCTION("IMPORTRANGE(""https://docs.google.com/spreadsheets/d/1SX6NBoVAgQJ6U1MVXOaj8PK2l7WJ3RER9xtqwdhxkhw/edit?usp=sharing"",""จันทบุรี!M498"")"),0)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IFERROR(__xludf.DUMMYFUNCTION("IMPORTRANGE(""https://docs.google.com/spreadsheets/d/1SX6NBoVAgQJ6U1MVXOaj8PK2l7WJ3RER9xtqwdhxkhw/edit?usp=sharing"",""จันทบุรี!M499"")"),0)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IFERROR(__xludf.DUMMYFUNCTION("IMPORTRANGE(""https://docs.google.com/spreadsheets/d/1SX6NBoVAgQJ6U1MVXOaj8PK2l7WJ3RER9xtqwdhxkhw/edit?usp=sharing"",""จันทบุรี!M500"")"),650)</f>
        <v>650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IFERROR(__xludf.DUMMYFUNCTION("IMPORTRANGE(""https://docs.google.com/spreadsheets/d/1SX6NBoVAgQJ6U1MVXOaj8PK2l7WJ3RER9xtqwdhxkhw/edit?usp=sharing"",""จันทบุรี!J502"")"),0)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IFERROR(__xludf.DUMMYFUNCTION("IMPORTRANGE(""https://docs.google.com/spreadsheets/d/1SX6NBoVAgQJ6U1MVXOaj8PK2l7WJ3RER9xtqwdhxkhw/edit?usp=sharing"",""จันทบุรี!J503"")"),1)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IFERROR(__xludf.DUMMYFUNCTION("IMPORTRANGE(""https://docs.google.com/spreadsheets/d/1SX6NBoVAgQJ6U1MVXOaj8PK2l7WJ3RER9xtqwdhxkhw/edit?usp=sharing"",""จันทบุรี!J166"")"),0)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IFERROR(__xludf.DUMMYFUNCTION("IMPORTRANGE(""https://docs.google.com/spreadsheets/d/1SX6NBoVAgQJ6U1MVXOaj8PK2l7WJ3RER9xtqwdhxkhw/edit?usp=sharing"",""จันทบุรี!J166"")"),0)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IFERROR(__xludf.DUMMYFUNCTION("IMPORTRANGE(""https://docs.google.com/spreadsheets/d/1SX6NBoVAgQJ6U1MVXOaj8PK2l7WJ3RER9xtqwdhxkhw/edit?usp=sharing"",""จันทบุรี!I506"")"),50)</f>
        <v>50</v>
      </c>
      <c r="J611" s="194">
        <f ca="1">IFERROR(__xludf.DUMMYFUNCTION("IMPORTRANGE(""https://docs.google.com/spreadsheets/d/1SX6NBoVAgQJ6U1MVXOaj8PK2l7WJ3RER9xtqwdhxkhw/edit?usp=sharing"",""จันทบุรี!J506"")"),0)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IFERROR(__xludf.DUMMYFUNCTION("IMPORTRANGE(""https://docs.google.com/spreadsheets/d/1SX6NBoVAgQJ6U1MVXOaj8PK2l7WJ3RER9xtqwdhxkhw/edit?usp=sharing"",""จันทบุรี!I507"")"),0)</f>
        <v>0</v>
      </c>
      <c r="J612" s="219">
        <f ca="1">IFERROR(__xludf.DUMMYFUNCTION("IMPORTRANGE(""https://docs.google.com/spreadsheets/d/1SX6NBoVAgQJ6U1MVXOaj8PK2l7WJ3RER9xtqwdhxkhw/edit?usp=sharing"",""จันทบุรี!J507"")"),0)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IFERROR(__xludf.DUMMYFUNCTION("IMPORTRANGE(""https://docs.google.com/spreadsheets/d/1SX6NBoVAgQJ6U1MVXOaj8PK2l7WJ3RER9xtqwdhxkhw/edit?usp=sharing"",""จันทบุรี!I508"")"),0)</f>
        <v>0</v>
      </c>
      <c r="J613" s="219">
        <f ca="1">IFERROR(__xludf.DUMMYFUNCTION("IMPORTRANGE(""https://docs.google.com/spreadsheets/d/1SX6NBoVAgQJ6U1MVXOaj8PK2l7WJ3RER9xtqwdhxkhw/edit?usp=sharing"",""จันทบุรี!J508"")"),0)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IFERROR(__xludf.DUMMYFUNCTION("IMPORTRANGE(""https://docs.google.com/spreadsheets/d/1SX6NBoVAgQJ6U1MVXOaj8PK2l7WJ3RER9xtqwdhxkhw/edit?usp=sharing"",""จันทบุรี!I509"")"),0)</f>
        <v>0</v>
      </c>
      <c r="J614" s="219">
        <f ca="1">IFERROR(__xludf.DUMMYFUNCTION("IMPORTRANGE(""https://docs.google.com/spreadsheets/d/1SX6NBoVAgQJ6U1MVXOaj8PK2l7WJ3RER9xtqwdhxkhw/edit?usp=sharing"",""จันทบุรี!J509"")"),0)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IFERROR(__xludf.DUMMYFUNCTION("IMPORTRANGE(""https://docs.google.com/spreadsheets/d/1SX6NBoVAgQJ6U1MVXOaj8PK2l7WJ3RER9xtqwdhxkhw/edit?usp=sharing"",""จันทบุรี!I510"")"),0)</f>
        <v>0</v>
      </c>
      <c r="J615" s="219">
        <f ca="1">IFERROR(__xludf.DUMMYFUNCTION("IMPORTRANGE(""https://docs.google.com/spreadsheets/d/1SX6NBoVAgQJ6U1MVXOaj8PK2l7WJ3RER9xtqwdhxkhw/edit?usp=sharing"",""จันทบุรี!J510"")"),0)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IFERROR(__xludf.DUMMYFUNCTION("IMPORTRANGE(""https://docs.google.com/spreadsheets/d/1SX6NBoVAgQJ6U1MVXOaj8PK2l7WJ3RER9xtqwdhxkhw/edit?usp=sharing"",""จันทบุรี!I511"")"),0)</f>
        <v>0</v>
      </c>
      <c r="J616" s="219">
        <f ca="1">IFERROR(__xludf.DUMMYFUNCTION("IMPORTRANGE(""https://docs.google.com/spreadsheets/d/1SX6NBoVAgQJ6U1MVXOaj8PK2l7WJ3RER9xtqwdhxkhw/edit?usp=sharing"",""จันทบุรี!J511"")"),0)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IFERROR(__xludf.DUMMYFUNCTION("IMPORTRANGE(""https://docs.google.com/spreadsheets/d/1SX6NBoVAgQJ6U1MVXOaj8PK2l7WJ3RER9xtqwdhxkhw/edit?usp=sharing"",""จันทบุรี!I512"")"),0)</f>
        <v>0</v>
      </c>
      <c r="J617" s="218">
        <f ca="1">IFERROR(__xludf.DUMMYFUNCTION("IMPORTRANGE(""https://docs.google.com/spreadsheets/d/1SX6NBoVAgQJ6U1MVXOaj8PK2l7WJ3RER9xtqwdhxkhw/edit?usp=sharing"",""จันทบุรี!J512"")"),0)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IFERROR(__xludf.DUMMYFUNCTION("IMPORTRANGE(""https://docs.google.com/spreadsheets/d/1SX6NBoVAgQJ6U1MVXOaj8PK2l7WJ3RER9xtqwdhxkhw/edit?usp=sharing"",""จันทบุรี!I513"")"),0)</f>
        <v>0</v>
      </c>
      <c r="J618" s="219">
        <f ca="1">IFERROR(__xludf.DUMMYFUNCTION("IMPORTRANGE(""https://docs.google.com/spreadsheets/d/1SX6NBoVAgQJ6U1MVXOaj8PK2l7WJ3RER9xtqwdhxkhw/edit?usp=sharing"",""จันทบุรี!J513"")"),0)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IFERROR(__xludf.DUMMYFUNCTION("IMPORTRANGE(""https://docs.google.com/spreadsheets/d/1SX6NBoVAgQJ6U1MVXOaj8PK2l7WJ3RER9xtqwdhxkhw/edit?usp=sharing"",""จันทบุรี!I514"")"),0)</f>
        <v>0</v>
      </c>
      <c r="J619" s="219">
        <f ca="1">IFERROR(__xludf.DUMMYFUNCTION("IMPORTRANGE(""https://docs.google.com/spreadsheets/d/1SX6NBoVAgQJ6U1MVXOaj8PK2l7WJ3RER9xtqwdhxkhw/edit?usp=sharing"",""จันทบุรี!J514"")"),0)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IFERROR(__xludf.DUMMYFUNCTION("IMPORTRANGE(""https://docs.google.com/spreadsheets/d/1SX6NBoVAgQJ6U1MVXOaj8PK2l7WJ3RER9xtqwdhxkhw/edit?usp=sharing"",""จันทบุรี!I515"")"),0)</f>
        <v>0</v>
      </c>
      <c r="J620" s="194">
        <f ca="1">IFERROR(__xludf.DUMMYFUNCTION("IMPORTRANGE(""https://docs.google.com/spreadsheets/d/1SX6NBoVAgQJ6U1MVXOaj8PK2l7WJ3RER9xtqwdhxkhw/edit?usp=sharing"",""จันทบุรี!J515"")"),0)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IFERROR(__xludf.DUMMYFUNCTION("IMPORTRANGE(""https://docs.google.com/spreadsheets/d/1SX6NBoVAgQJ6U1MVXOaj8PK2l7WJ3RER9xtqwdhxkhw/edit?usp=sharing"",""จันทบุรี!I516"")"),0)</f>
        <v>0</v>
      </c>
      <c r="J621" s="194">
        <f ca="1">IFERROR(__xludf.DUMMYFUNCTION("IMPORTRANGE(""https://docs.google.com/spreadsheets/d/1SX6NBoVAgQJ6U1MVXOaj8PK2l7WJ3RER9xtqwdhxkhw/edit?usp=sharing"",""จันทบุรี!J516"")"),0)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IFERROR(__xludf.DUMMYFUNCTION("IMPORTRANGE(""https://docs.google.com/spreadsheets/d/1SX6NBoVAgQJ6U1MVXOaj8PK2l7WJ3RER9xtqwdhxkhw/edit?usp=sharing"",""จันทบุรี!I517"")"),0)</f>
        <v>0</v>
      </c>
      <c r="J622" s="219">
        <f ca="1">IFERROR(__xludf.DUMMYFUNCTION("IMPORTRANGE(""https://docs.google.com/spreadsheets/d/1SX6NBoVAgQJ6U1MVXOaj8PK2l7WJ3RER9xtqwdhxkhw/edit?usp=sharing"",""จันทบุรี!J517"")"),0)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IFERROR(__xludf.DUMMYFUNCTION("IMPORTRANGE(""https://docs.google.com/spreadsheets/d/1SX6NBoVAgQJ6U1MVXOaj8PK2l7WJ3RER9xtqwdhxkhw/edit?usp=sharing"",""จันทบุรี!I518"")"),0)</f>
        <v>0</v>
      </c>
      <c r="J623" s="219">
        <f ca="1">IFERROR(__xludf.DUMMYFUNCTION("IMPORTRANGE(""https://docs.google.com/spreadsheets/d/1SX6NBoVAgQJ6U1MVXOaj8PK2l7WJ3RER9xtqwdhxkhw/edit?usp=sharing"",""จันทบุรี!J518"")"),0)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IFERROR(__xludf.DUMMYFUNCTION("IMPORTRANGE(""https://docs.google.com/spreadsheets/d/1SX6NBoVAgQJ6U1MVXOaj8PK2l7WJ3RER9xtqwdhxkhw/edit?usp=sharing"",""จันทบุรี!I519"")"),0)</f>
        <v>0</v>
      </c>
      <c r="J624" s="218">
        <f ca="1">IFERROR(__xludf.DUMMYFUNCTION("IMPORTRANGE(""https://docs.google.com/spreadsheets/d/1SX6NBoVAgQJ6U1MVXOaj8PK2l7WJ3RER9xtqwdhxkhw/edit?usp=sharing"",""จันทบุรี!J519"")"),0)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IFERROR(__xludf.DUMMYFUNCTION("IMPORTRANGE(""https://docs.google.com/spreadsheets/d/1SX6NBoVAgQJ6U1MVXOaj8PK2l7WJ3RER9xtqwdhxkhw/edit?usp=sharing"",""จันทบุรี!I520"")"),0)</f>
        <v>0</v>
      </c>
      <c r="J625" s="219">
        <f ca="1">IFERROR(__xludf.DUMMYFUNCTION("IMPORTRANGE(""https://docs.google.com/spreadsheets/d/1SX6NBoVAgQJ6U1MVXOaj8PK2l7WJ3RER9xtqwdhxkhw/edit?usp=sharing"",""จันทบุรี!J520"")"),0)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IFERROR(__xludf.DUMMYFUNCTION("IMPORTRANGE(""https://docs.google.com/spreadsheets/d/1SX6NBoVAgQJ6U1MVXOaj8PK2l7WJ3RER9xtqwdhxkhw/edit?usp=sharing"",""จันทบุรี!I521"")"),0)</f>
        <v>0</v>
      </c>
      <c r="J626" s="219">
        <f ca="1">IFERROR(__xludf.DUMMYFUNCTION("IMPORTRANGE(""https://docs.google.com/spreadsheets/d/1SX6NBoVAgQJ6U1MVXOaj8PK2l7WJ3RER9xtqwdhxkhw/edit?usp=sharing"",""จันทบุรี!J521"")"),0)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IFERROR(__xludf.DUMMYFUNCTION("IMPORTRANGE(""https://docs.google.com/spreadsheets/d/1SX6NBoVAgQJ6U1MVXOaj8PK2l7WJ3RER9xtqwdhxkhw/edit?usp=sharing"",""จันทบุรี!I523"")"),7886000)</f>
        <v>7886000</v>
      </c>
      <c r="J628" s="359">
        <f ca="1">IFERROR(__xludf.DUMMYFUNCTION("IMPORTRANGE(""https://docs.google.com/spreadsheets/d/1SX6NBoVAgQJ6U1MVXOaj8PK2l7WJ3RER9xtqwdhxkhw/edit?usp=sharing"",""จันทบุรี!J523"")"),100000)</f>
        <v>100000</v>
      </c>
      <c r="K628" s="360">
        <f t="shared" ref="K628:K635" ca="1" si="129">IF(I628&gt;0,J628*100/I628,0)</f>
        <v>1.2680699974638601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IFERROR(__xludf.DUMMYFUNCTION("IMPORTRANGE(""https://docs.google.com/spreadsheets/d/1SX6NBoVAgQJ6U1MVXOaj8PK2l7WJ3RER9xtqwdhxkhw/edit?usp=sharing"",""จันทบุรี!I524"")"),395)</f>
        <v>395</v>
      </c>
      <c r="J629" s="359">
        <f ca="1">IFERROR(__xludf.DUMMYFUNCTION("IMPORTRANGE(""https://docs.google.com/spreadsheets/d/1SX6NBoVAgQJ6U1MVXOaj8PK2l7WJ3RER9xtqwdhxkhw/edit?usp=sharing"",""จันทบุรี!J524"")"),5)</f>
        <v>5</v>
      </c>
      <c r="K629" s="360">
        <f t="shared" ca="1" si="129"/>
        <v>1.2658227848101267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IFERROR(__xludf.DUMMYFUNCTION("IMPORTRANGE(""https://docs.google.com/spreadsheets/d/1SX6NBoVAgQJ6U1MVXOaj8PK2l7WJ3RER9xtqwdhxkhw/edit?usp=sharing"",""จันทบุรี!I525"")"),16588437.26)</f>
        <v>16588437.26</v>
      </c>
      <c r="J630" s="359">
        <f ca="1">IFERROR(__xludf.DUMMYFUNCTION("IMPORTRANGE(""https://docs.google.com/spreadsheets/d/1SX6NBoVAgQJ6U1MVXOaj8PK2l7WJ3RER9xtqwdhxkhw/edit?usp=sharing"",""จันทบุรี!J525"")"),138154.74)</f>
        <v>138154.74</v>
      </c>
      <c r="K630" s="360">
        <f t="shared" ca="1" si="129"/>
        <v>0.83283758339994474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IFERROR(__xludf.DUMMYFUNCTION("IMPORTRANGE(""https://docs.google.com/spreadsheets/d/1SX6NBoVAgQJ6U1MVXOaj8PK2l7WJ3RER9xtqwdhxkhw/edit?usp=sharing"",""จันทบุรี!I526"")"),368)</f>
        <v>368</v>
      </c>
      <c r="J631" s="359">
        <f ca="1">IFERROR(__xludf.DUMMYFUNCTION("IMPORTRANGE(""https://docs.google.com/spreadsheets/d/1SX6NBoVAgQJ6U1MVXOaj8PK2l7WJ3RER9xtqwdhxkhw/edit?usp=sharing"",""จันทบุรี!J526"")"),33)</f>
        <v>33</v>
      </c>
      <c r="K631" s="360">
        <f t="shared" ca="1" si="129"/>
        <v>8.9673913043478262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IFERROR(__xludf.DUMMYFUNCTION("IMPORTRANGE(""https://docs.google.com/spreadsheets/d/1SX6NBoVAgQJ6U1MVXOaj8PK2l7WJ3RER9xtqwdhxkhw/edit?usp=sharing"",""จันทบุรี!I527"")"),1734381.18)</f>
        <v>1734381.18</v>
      </c>
      <c r="J632" s="359">
        <f ca="1">IFERROR(__xludf.DUMMYFUNCTION("IMPORTRANGE(""https://docs.google.com/spreadsheets/d/1SX6NBoVAgQJ6U1MVXOaj8PK2l7WJ3RER9xtqwdhxkhw/edit?usp=sharing"",""จันทบุรี!J527"")"),172793.87)</f>
        <v>172793.87</v>
      </c>
      <c r="K632" s="360">
        <f t="shared" ca="1" si="129"/>
        <v>9.9628543017285285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IFERROR(__xludf.DUMMYFUNCTION("IMPORTRANGE(""https://docs.google.com/spreadsheets/d/1SX6NBoVAgQJ6U1MVXOaj8PK2l7WJ3RER9xtqwdhxkhw/edit?usp=sharing"",""จันทบุรี!I528"")"),121)</f>
        <v>121</v>
      </c>
      <c r="J633" s="359">
        <f ca="1">IFERROR(__xludf.DUMMYFUNCTION("IMPORTRANGE(""https://docs.google.com/spreadsheets/d/1SX6NBoVAgQJ6U1MVXOaj8PK2l7WJ3RER9xtqwdhxkhw/edit?usp=sharing"",""จันทบุรี!J528"")"),12)</f>
        <v>12</v>
      </c>
      <c r="K633" s="360">
        <f t="shared" ca="1" si="129"/>
        <v>9.9173553719008272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IFERROR(__xludf.DUMMYFUNCTION("IMPORTRANGE(""https://docs.google.com/spreadsheets/d/1SX6NBoVAgQJ6U1MVXOaj8PK2l7WJ3RER9xtqwdhxkhw/edit?usp=sharing"",""จันทบุรี!I529"")"),4000000)</f>
        <v>4000000</v>
      </c>
      <c r="J634" s="359">
        <f ca="1">IFERROR(__xludf.DUMMYFUNCTION("IMPORTRANGE(""https://docs.google.com/spreadsheets/d/1SX6NBoVAgQJ6U1MVXOaj8PK2l7WJ3RER9xtqwdhxkhw/edit?usp=sharing"",""จันทบุรี!J529"")"),0)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IFERROR(__xludf.DUMMYFUNCTION("IMPORTRANGE(""https://docs.google.com/spreadsheets/d/1SX6NBoVAgQJ6U1MVXOaj8PK2l7WJ3RER9xtqwdhxkhw/edit?usp=sharing"",""จันทบุรี!I530"")"),200)</f>
        <v>200</v>
      </c>
      <c r="J635" s="489">
        <f ca="1">IFERROR(__xludf.DUMMYFUNCTION("IMPORTRANGE(""https://docs.google.com/spreadsheets/d/1SX6NBoVAgQJ6U1MVXOaj8PK2l7WJ3RER9xtqwdhxkhw/edit?usp=sharing"",""จันทบุรี!J530"")"),0)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zoomScale="70" zoomScaleNormal="70" workbookViewId="0">
      <pane ySplit="6" topLeftCell="A600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10.375" style="4" bestFit="1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239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7670554</v>
      </c>
      <c r="M8" s="43">
        <f t="shared" ca="1" si="0"/>
        <v>2014725</v>
      </c>
      <c r="N8" s="43">
        <f t="shared" ca="1" si="0"/>
        <v>1327898</v>
      </c>
      <c r="O8" s="42">
        <f t="shared" ref="O8:O16" ca="1" si="1">IF(L8&gt;0,N8*100/L8,0)</f>
        <v>17.311630946082904</v>
      </c>
      <c r="P8" s="42">
        <f t="shared" ref="P8:P16" ca="1" si="2">IF(M8&gt;0,N8*100/M8,0)</f>
        <v>65.90964027348646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7670554</v>
      </c>
      <c r="M10" s="50">
        <f t="shared" ca="1" si="4"/>
        <v>2014725</v>
      </c>
      <c r="N10" s="50">
        <f t="shared" ca="1" si="4"/>
        <v>1327898</v>
      </c>
      <c r="O10" s="49">
        <f t="shared" ca="1" si="1"/>
        <v>17.311630946082904</v>
      </c>
      <c r="P10" s="49">
        <f t="shared" ca="1" si="2"/>
        <v>65.90964027348646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6427154</v>
      </c>
      <c r="M12" s="60">
        <f t="shared" ca="1" si="6"/>
        <v>2014725</v>
      </c>
      <c r="N12" s="60">
        <f t="shared" ca="1" si="6"/>
        <v>1214898</v>
      </c>
      <c r="O12" s="60">
        <f t="shared" ca="1" si="1"/>
        <v>18.902581142446564</v>
      </c>
      <c r="P12" s="60">
        <f t="shared" ca="1" si="2"/>
        <v>60.300934370695749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2298800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4128354</v>
      </c>
      <c r="M14" s="60">
        <f t="shared" si="8"/>
        <v>0</v>
      </c>
      <c r="N14" s="60">
        <f t="shared" ca="1" si="8"/>
        <v>50466</v>
      </c>
      <c r="O14" s="63">
        <f t="shared" ca="1" si="1"/>
        <v>1.2224242397817628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1243400</v>
      </c>
      <c r="M16" s="60">
        <f t="shared" si="10"/>
        <v>0</v>
      </c>
      <c r="N16" s="60">
        <f t="shared" ca="1" si="10"/>
        <v>113000</v>
      </c>
      <c r="O16" s="72">
        <f t="shared" ca="1" si="1"/>
        <v>9.0879845584687153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4992635</v>
      </c>
      <c r="M18" s="43">
        <f t="shared" ca="1" si="11"/>
        <v>2014725</v>
      </c>
      <c r="N18" s="43">
        <f t="shared" ca="1" si="11"/>
        <v>1277432</v>
      </c>
      <c r="O18" s="42">
        <f t="shared" ref="O18:O20" ca="1" si="12">IF(L18&gt;0,N18*100/L18,0)</f>
        <v>25.586328662119303</v>
      </c>
      <c r="P18" s="42">
        <f t="shared" ref="P18:P26" ca="1" si="13">IF(M18&gt;0,N18*100/M18,0)</f>
        <v>63.404782290387026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4992635</v>
      </c>
      <c r="M20" s="50">
        <f t="shared" ca="1" si="15"/>
        <v>2014725</v>
      </c>
      <c r="N20" s="50">
        <f t="shared" ca="1" si="15"/>
        <v>1277432</v>
      </c>
      <c r="O20" s="49">
        <f t="shared" ca="1" si="12"/>
        <v>25.586328662119303</v>
      </c>
      <c r="P20" s="49">
        <f t="shared" ca="1" si="13"/>
        <v>63.404782290387026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3749235</v>
      </c>
      <c r="M22" s="64">
        <f t="shared" ca="1" si="18"/>
        <v>2014725</v>
      </c>
      <c r="N22" s="63">
        <f t="shared" ca="1" si="18"/>
        <v>1164432</v>
      </c>
      <c r="O22" s="63">
        <f t="shared" ca="1" si="17"/>
        <v>31.057855802583727</v>
      </c>
      <c r="P22" s="63">
        <f t="shared" ca="1" si="13"/>
        <v>57.796076387596322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2298800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1450435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1243400</v>
      </c>
      <c r="M26" s="72">
        <f t="shared" si="22"/>
        <v>0</v>
      </c>
      <c r="N26" s="72">
        <f t="shared" ca="1" si="22"/>
        <v>113000</v>
      </c>
      <c r="O26" s="72">
        <f t="shared" ca="1" si="17"/>
        <v>9.0879845584687153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2677919</v>
      </c>
      <c r="M28" s="43">
        <f t="shared" si="23"/>
        <v>0</v>
      </c>
      <c r="N28" s="43">
        <f t="shared" ca="1" si="23"/>
        <v>50466</v>
      </c>
      <c r="O28" s="42">
        <f t="shared" ref="O28:O30" ca="1" si="24">IF(L28&gt;0,N28*100/L28,0)</f>
        <v>1.884523019553616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2677919</v>
      </c>
      <c r="M30" s="50">
        <f t="shared" si="27"/>
        <v>0</v>
      </c>
      <c r="N30" s="50">
        <f t="shared" ca="1" si="27"/>
        <v>50466</v>
      </c>
      <c r="O30" s="49">
        <f t="shared" ca="1" si="24"/>
        <v>1.884523019553616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2677919</v>
      </c>
      <c r="M32" s="63">
        <f t="shared" si="30"/>
        <v>0</v>
      </c>
      <c r="N32" s="63">
        <f t="shared" ca="1" si="30"/>
        <v>50466</v>
      </c>
      <c r="O32" s="63">
        <f t="shared" ca="1" si="29"/>
        <v>1.884523019553616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2677919</v>
      </c>
      <c r="M34" s="63">
        <f t="shared" si="32"/>
        <v>0</v>
      </c>
      <c r="N34" s="63">
        <f t="shared" ca="1" si="32"/>
        <v>50466</v>
      </c>
      <c r="O34" s="63">
        <f t="shared" ca="1" si="29"/>
        <v>1.884523019553616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4992635</v>
      </c>
      <c r="M37" s="75">
        <f t="shared" ca="1" si="33"/>
        <v>2014725</v>
      </c>
      <c r="N37" s="75">
        <f t="shared" ca="1" si="33"/>
        <v>1277432</v>
      </c>
      <c r="O37" s="76">
        <f t="shared" ca="1" si="29"/>
        <v>25.586328662119303</v>
      </c>
      <c r="P37" s="76">
        <f t="shared" ca="1" si="25"/>
        <v>63.404782290387026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2062100</v>
      </c>
      <c r="M41" s="102">
        <f t="shared" ca="1" si="34"/>
        <v>464100</v>
      </c>
      <c r="N41" s="102">
        <f t="shared" ca="1" si="34"/>
        <v>453308</v>
      </c>
      <c r="O41" s="101">
        <f t="shared" ref="O41:O43" ca="1" si="35">IF(L41&gt;0,N41*100/L41,0)</f>
        <v>21.982833034285438</v>
      </c>
      <c r="P41" s="101">
        <f t="shared" ref="P41:P43" ca="1" si="36">IF(M41&gt;0,N41*100/M41,0)</f>
        <v>97.674639086403786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2062100</v>
      </c>
      <c r="M43" s="102">
        <f t="shared" ca="1" si="38"/>
        <v>464100</v>
      </c>
      <c r="N43" s="102">
        <f t="shared" ca="1" si="38"/>
        <v>453308</v>
      </c>
      <c r="O43" s="101">
        <f t="shared" ca="1" si="35"/>
        <v>21.982833034285438</v>
      </c>
      <c r="P43" s="101">
        <f t="shared" ca="1" si="36"/>
        <v>97.674639086403786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928100</v>
      </c>
      <c r="M45" s="115">
        <f ca="1">IFERROR(__xludf.DUMMYFUNCTION("IMPORTRANGE(""https://docs.google.com/spreadsheets/d/1Yj_ptqi66GCucihVvJfMjLAmec39IyEx_6qawtMGysU/edit?usp=sharing"",""สบก!Q61"")"),464100)</f>
        <v>464100</v>
      </c>
      <c r="N45" s="115">
        <f ca="1">IFERROR(__xludf.DUMMYFUNCTION("IMPORTRANGE(""https://docs.google.com/spreadsheets/d/1Yj_ptqi66GCucihVvJfMjLAmec39IyEx_6qawtMGysU/edit?usp=sharing"",""สบก!R61"")"),357308)</f>
        <v>357308</v>
      </c>
      <c r="O45" s="116">
        <f ca="1">IF(L45&gt;0,N45*100/L45,0)</f>
        <v>38.498868656394784</v>
      </c>
      <c r="P45" s="116">
        <f ca="1">IF(M45&gt;0,N45*100/M45,0)</f>
        <v>76.989441930618398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IFERROR(__xludf.DUMMYFUNCTION("IMPORTRANGE(""https://docs.google.com/spreadsheets/d/1Yj_ptqi66GCucihVvJfMjLAmec39IyEx_6qawtMGysU/edit?usp=sharing"",""สบก!M61"")"),928100)</f>
        <v>928100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IFERROR(__xludf.DUMMYFUNCTION("IMPORTRANGE(""https://docs.google.com/spreadsheets/d/1Yj_ptqi66GCucihVvJfMjLAmec39IyEx_6qawtMGysU/edit?usp=sharing"",""สบก!N61"")"),0)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IFERROR(__xludf.DUMMYFUNCTION("IMPORTRANGE(""https://docs.google.com/spreadsheets/d/1Yj_ptqi66GCucihVvJfMjLAmec39IyEx_6qawtMGysU/edit?usp=sharing"",""สบก!O61"")"),1134000)</f>
        <v>1134000</v>
      </c>
      <c r="M49" s="125"/>
      <c r="N49" s="115">
        <f ca="1">IFERROR(__xludf.DUMMYFUNCTION("IMPORTRANGE(""https://docs.google.com/spreadsheets/d/1Yj_ptqi66GCucihVvJfMjLAmec39IyEx_6qawtMGysU/edit?usp=sharing"",""สบก!S61"")"),96000)</f>
        <v>96000</v>
      </c>
      <c r="O49" s="125">
        <f ca="1">IF(L49&gt;0,N49*100/L49,0)</f>
        <v>8.4656084656084651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530000</v>
      </c>
      <c r="M53" s="151">
        <f t="shared" ca="1" si="39"/>
        <v>287500</v>
      </c>
      <c r="N53" s="151">
        <f t="shared" ca="1" si="39"/>
        <v>142758</v>
      </c>
      <c r="O53" s="150">
        <f t="shared" ref="O53:O55" ca="1" si="40">IF(L53&gt;0,N53*100/L53,0)</f>
        <v>26.935471698113208</v>
      </c>
      <c r="P53" s="150">
        <f t="shared" ref="P53:P55" ca="1" si="41">IF(M53&gt;0,N53*100/M53,0)</f>
        <v>49.65495652173913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530000</v>
      </c>
      <c r="M55" s="151">
        <f t="shared" ca="1" si="43"/>
        <v>287500</v>
      </c>
      <c r="N55" s="151">
        <f t="shared" ca="1" si="43"/>
        <v>142758</v>
      </c>
      <c r="O55" s="150">
        <f t="shared" ca="1" si="40"/>
        <v>26.935471698113208</v>
      </c>
      <c r="P55" s="150">
        <f t="shared" ca="1" si="41"/>
        <v>49.65495652173913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530000</v>
      </c>
      <c r="M57" s="115">
        <f ca="1">IFERROR(__xludf.DUMMYFUNCTION("IMPORTRANGE(""https://docs.google.com/spreadsheets/d/1Yj_ptqi66GCucihVvJfMjLAmec39IyEx_6qawtMGysU/edit?usp=sharing"",""สบก!Z61"")"),287500)</f>
        <v>287500</v>
      </c>
      <c r="N57" s="115">
        <f ca="1">IFERROR(__xludf.DUMMYFUNCTION("IMPORTRANGE(""https://docs.google.com/spreadsheets/d/1Yj_ptqi66GCucihVvJfMjLAmec39IyEx_6qawtMGysU/edit?usp=sharing"",""สบก!AA61"")"),142758)</f>
        <v>142758</v>
      </c>
      <c r="O57" s="116">
        <f ca="1">IF(L57&gt;0,N57*100/L57,0)</f>
        <v>26.935471698113208</v>
      </c>
      <c r="P57" s="116">
        <f ca="1">IF(M57&gt;0,N57*100/M57,0)</f>
        <v>49.65495652173913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IFERROR(__xludf.DUMMYFUNCTION("IMPORTRANGE(""https://docs.google.com/spreadsheets/d/1Yj_ptqi66GCucihVvJfMjLAmec39IyEx_6qawtMGysU/edit?usp=sharing"",""สบก!V61"")"),530000)</f>
        <v>530000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IFERROR(__xludf.DUMMYFUNCTION("IMPORTRANGE(""https://docs.google.com/spreadsheets/d/1Yj_ptqi66GCucihVvJfMjLAmec39IyEx_6qawtMGysU/edit?usp=sharing"",""สบก!W61"")"),0)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v>0</v>
      </c>
      <c r="M61" s="125"/>
      <c r="N61" s="115">
        <f ca="1">IFERROR(__xludf.DUMMYFUNCTION("IMPORTRANGE(""https://docs.google.com/spreadsheets/d/1Yj_ptqi66GCucihVvJfMjLAmec39IyEx_6qawtMGysU/edit?usp=sharing"",""สบก!AB61"")"),0)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IFERROR(__xludf.DUMMYFUNCTION("IMPORTRANGE(""https://docs.google.com/spreadsheets/d/1SX6NBoVAgQJ6U1MVXOaj8PK2l7WJ3RER9xtqwdhxkhw/edit?usp=sharing"",""ฉะเชิงเทรา!I9"")"),0)</f>
        <v>0</v>
      </c>
      <c r="J64" s="172">
        <f ca="1">IFERROR(__xludf.DUMMYFUNCTION("IMPORTRANGE(""https://docs.google.com/spreadsheets/d/1SX6NBoVAgQJ6U1MVXOaj8PK2l7WJ3RER9xtqwdhxkhw/edit?usp=sharing"",""ฉะเชิงเทรา!J9"")"),0)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IFERROR(__xludf.DUMMYFUNCTION("IMPORTRANGE(""https://docs.google.com/spreadsheets/d/1SX6NBoVAgQJ6U1MVXOaj8PK2l7WJ3RER9xtqwdhxkhw/edit?usp=sharing"",""ฉะเชิงเทรา!I10"")"),0)</f>
        <v>0</v>
      </c>
      <c r="J65" s="172">
        <f ca="1">IFERROR(__xludf.DUMMYFUNCTION("IMPORTRANGE(""https://docs.google.com/spreadsheets/d/1SX6NBoVAgQJ6U1MVXOaj8PK2l7WJ3RER9xtqwdhxkhw/edit?usp=sharing"",""ฉะเชิงเทรา!J10"")"),0)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9">
        <f ca="1">IFERROR(__xludf.DUMMYFUNCTION("IMPORTRANGE(""https://docs.google.com/spreadsheets/d/1Yj_ptqi66GCucihVvJfMjLAmec39IyEx_6qawtMGysU/edit?usp=sharing"",""สบก!AI61"")"),0)</f>
        <v>0</v>
      </c>
      <c r="N70" s="199">
        <f ca="1">IFERROR(__xludf.DUMMYFUNCTION("IMPORTRANGE(""https://docs.google.com/spreadsheets/d/1Yj_ptqi66GCucihVvJfMjLAmec39IyEx_6qawtMGysU/edit?usp=sharing"",""สบก!AJ61"")"),0)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IFERROR(__xludf.DUMMYFUNCTION("IMPORTRANGE(""https://docs.google.com/spreadsheets/d/1Yj_ptqi66GCucihVvJfMjLAmec39IyEx_6qawtMGysU/edit?usp=sharing"",""สบก!AE61"")"),0)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IFERROR(__xludf.DUMMYFUNCTION("IMPORTRANGE(""https://docs.google.com/spreadsheets/d/1Yj_ptqi66GCucihVvJfMjLAmec39IyEx_6qawtMGysU/edit?usp=sharing"",""สบก!AF61"")"),0)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IFERROR(__xludf.DUMMYFUNCTION("IMPORTRANGE(""https://docs.google.com/spreadsheets/d/1Yj_ptqi66GCucihVvJfMjLAmec39IyEx_6qawtMGysU/edit?usp=sharing"",""สบก!AG61"")"),0)</f>
        <v>0</v>
      </c>
      <c r="M74" s="125"/>
      <c r="N74" s="115">
        <f ca="1">IFERROR(__xludf.DUMMYFUNCTION("IMPORTRANGE(""https://docs.google.com/spreadsheets/d/1Yj_ptqi66GCucihVvJfMjLAmec39IyEx_6qawtMGysU/edit?usp=sharing"",""สบก!AK61"")"),0)</f>
        <v>0</v>
      </c>
      <c r="O74" s="125">
        <f ca="1">IF(L74&gt;0,N74*100/L74,0)</f>
        <v>0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IFERROR(__xludf.DUMMYFUNCTION("IMPORTRANGE(""https://docs.google.com/spreadsheets/d/1SX6NBoVAgQJ6U1MVXOaj8PK2l7WJ3RER9xtqwdhxkhw/edit?usp=sharing"",""ฉะเชิงเทรา!J16"")"),0)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IFERROR(__xludf.DUMMYFUNCTION("IMPORTRANGE(""https://docs.google.com/spreadsheets/d/1SX6NBoVAgQJ6U1MVXOaj8PK2l7WJ3RER9xtqwdhxkhw/edit?usp=sharing"",""ฉะเชิงเทรา!J17"")"),0)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IFERROR(__xludf.DUMMYFUNCTION("IMPORTRANGE(""https://docs.google.com/spreadsheets/d/1SX6NBoVAgQJ6U1MVXOaj8PK2l7WJ3RER9xtqwdhxkhw/edit?usp=sharing"",""ฉะเชิงเทรา!J18"")"),0)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IFERROR(__xludf.DUMMYFUNCTION("IMPORTRANGE(""https://docs.google.com/spreadsheets/d/1SX6NBoVAgQJ6U1MVXOaj8PK2l7WJ3RER9xtqwdhxkhw/edit?usp=sharing"",""ฉะเชิงเทรา!J19"")"),0)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IFERROR(__xludf.DUMMYFUNCTION("IMPORTRANGE(""https://docs.google.com/spreadsheets/d/1SX6NBoVAgQJ6U1MVXOaj8PK2l7WJ3RER9xtqwdhxkhw/edit?usp=sharing"",""ฉะเชิงเทรา!I20"")"),0)</f>
        <v>0</v>
      </c>
      <c r="J80" s="230">
        <f ca="1">IFERROR(__xludf.DUMMYFUNCTION("IMPORTRANGE(""https://docs.google.com/spreadsheets/d/1SX6NBoVAgQJ6U1MVXOaj8PK2l7WJ3RER9xtqwdhxkhw/edit?usp=sharing"",""ฉะเชิงเทรา!J20"")"),0)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IFERROR(__xludf.DUMMYFUNCTION("IMPORTRANGE(""https://docs.google.com/spreadsheets/d/1SX6NBoVAgQJ6U1MVXOaj8PK2l7WJ3RER9xtqwdhxkhw/edit?usp=sharing"",""ฉะเชิงเทรา!I21"")"),0)</f>
        <v>0</v>
      </c>
      <c r="J81" s="230">
        <f ca="1">IFERROR(__xludf.DUMMYFUNCTION("IMPORTRANGE(""https://docs.google.com/spreadsheets/d/1SX6NBoVAgQJ6U1MVXOaj8PK2l7WJ3RER9xtqwdhxkhw/edit?usp=sharing"",""ฉะเชิงเทรา!J21"")"),0)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IFERROR(__xludf.DUMMYFUNCTION("IMPORTRANGE(""https://docs.google.com/spreadsheets/d/1SX6NBoVAgQJ6U1MVXOaj8PK2l7WJ3RER9xtqwdhxkhw/edit?usp=sharing"",""ฉะเชิงเทรา!I22"")"),0)</f>
        <v>0</v>
      </c>
      <c r="J82" s="218">
        <f ca="1">IFERROR(__xludf.DUMMYFUNCTION("IMPORTRANGE(""https://docs.google.com/spreadsheets/d/1SX6NBoVAgQJ6U1MVXOaj8PK2l7WJ3RER9xtqwdhxkhw/edit?usp=sharing"",""ฉะเชิงเทรา!J22"")"),0)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IFERROR(__xludf.DUMMYFUNCTION("IMPORTRANGE(""https://docs.google.com/spreadsheets/d/1SX6NBoVAgQJ6U1MVXOaj8PK2l7WJ3RER9xtqwdhxkhw/edit?usp=sharing"",""ฉะเชิงเทรา!I23"")"),0)</f>
        <v>0</v>
      </c>
      <c r="J83" s="218">
        <f ca="1">IFERROR(__xludf.DUMMYFUNCTION("IMPORTRANGE(""https://docs.google.com/spreadsheets/d/1SX6NBoVAgQJ6U1MVXOaj8PK2l7WJ3RER9xtqwdhxkhw/edit?usp=sharing"",""ฉะเชิงเทรา!J23"")"),0)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IFERROR(__xludf.DUMMYFUNCTION("IMPORTRANGE(""https://docs.google.com/spreadsheets/d/1SX6NBoVAgQJ6U1MVXOaj8PK2l7WJ3RER9xtqwdhxkhw/edit?usp=sharing"",""ฉะเชิงเทรา!I24"")"),0)</f>
        <v>0</v>
      </c>
      <c r="J84" s="219">
        <f ca="1">IFERROR(__xludf.DUMMYFUNCTION("IMPORTRANGE(""https://docs.google.com/spreadsheets/d/1SX6NBoVAgQJ6U1MVXOaj8PK2l7WJ3RER9xtqwdhxkhw/edit?usp=sharing"",""ฉะเชิงเทรา!J24"")"),0)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IFERROR(__xludf.DUMMYFUNCTION("IMPORTRANGE(""https://docs.google.com/spreadsheets/d/1SX6NBoVAgQJ6U1MVXOaj8PK2l7WJ3RER9xtqwdhxkhw/edit?usp=sharing"",""ฉะเชิงเทรา!I25"")"),0)</f>
        <v>0</v>
      </c>
      <c r="J85" s="219">
        <f ca="1">IFERROR(__xludf.DUMMYFUNCTION("IMPORTRANGE(""https://docs.google.com/spreadsheets/d/1SX6NBoVAgQJ6U1MVXOaj8PK2l7WJ3RER9xtqwdhxkhw/edit?usp=sharing"",""ฉะเชิงเทรา!J25"")"),0)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IFERROR(__xludf.DUMMYFUNCTION("IMPORTRANGE(""https://docs.google.com/spreadsheets/d/1SX6NBoVAgQJ6U1MVXOaj8PK2l7WJ3RER9xtqwdhxkhw/edit?usp=sharing"",""ฉะเชิงเทรา!I26"")"),0)</f>
        <v>0</v>
      </c>
      <c r="J86" s="218">
        <f ca="1">IFERROR(__xludf.DUMMYFUNCTION("IMPORTRANGE(""https://docs.google.com/spreadsheets/d/1SX6NBoVAgQJ6U1MVXOaj8PK2l7WJ3RER9xtqwdhxkhw/edit?usp=sharing"",""ฉะเชิงเทรา!J26"")"),0)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IFERROR(__xludf.DUMMYFUNCTION("IMPORTRANGE(""https://docs.google.com/spreadsheets/d/1SX6NBoVAgQJ6U1MVXOaj8PK2l7WJ3RER9xtqwdhxkhw/edit?usp=sharing"",""ฉะเชิงเทรา!I27"")"),0)</f>
        <v>0</v>
      </c>
      <c r="J87" s="218">
        <f ca="1">IFERROR(__xludf.DUMMYFUNCTION("IMPORTRANGE(""https://docs.google.com/spreadsheets/d/1SX6NBoVAgQJ6U1MVXOaj8PK2l7WJ3RER9xtqwdhxkhw/edit?usp=sharing"",""ฉะเชิงเทรา!J27"")"),0)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IFERROR(__xludf.DUMMYFUNCTION("IMPORTRANGE(""https://docs.google.com/spreadsheets/d/1SX6NBoVAgQJ6U1MVXOaj8PK2l7WJ3RER9xtqwdhxkhw/edit?usp=sharing"",""ฉะเชิงเทรา!I28"")"),0)</f>
        <v>0</v>
      </c>
      <c r="J88" s="218">
        <f ca="1">IFERROR(__xludf.DUMMYFUNCTION("IMPORTRANGE(""https://docs.google.com/spreadsheets/d/1SX6NBoVAgQJ6U1MVXOaj8PK2l7WJ3RER9xtqwdhxkhw/edit?usp=sharing"",""ฉะเชิงเทรา!J28"")"),0)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IFERROR(__xludf.DUMMYFUNCTION("IMPORTRANGE(""https://docs.google.com/spreadsheets/d/1SX6NBoVAgQJ6U1MVXOaj8PK2l7WJ3RER9xtqwdhxkhw/edit?usp=sharing"",""ฉะเชิงเทรา!J29"")"),0)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IFERROR(__xludf.DUMMYFUNCTION("IMPORTRANGE(""https://docs.google.com/spreadsheets/d/1SX6NBoVAgQJ6U1MVXOaj8PK2l7WJ3RER9xtqwdhxkhw/edit?usp=sharing"",""ฉะเชิงเทรา!J30"")"),0)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IFERROR(__xludf.DUMMYFUNCTION("IMPORTRANGE(""https://docs.google.com/spreadsheets/d/1SX6NBoVAgQJ6U1MVXOaj8PK2l7WJ3RER9xtqwdhxkhw/edit?usp=sharing"",""ฉะเชิงเทรา!I32"")"),4)</f>
        <v>4</v>
      </c>
      <c r="J92" s="172">
        <f ca="1">IFERROR(__xludf.DUMMYFUNCTION("IMPORTRANGE(""https://docs.google.com/spreadsheets/d/1SX6NBoVAgQJ6U1MVXOaj8PK2l7WJ3RER9xtqwdhxkhw/edit?usp=sharing"",""ฉะเชิงเทรา!J32"")"),4)</f>
        <v>4</v>
      </c>
      <c r="K92" s="173">
        <f t="shared" ref="K92:K93" ca="1" si="51">IF(I92&gt;0,J92*100/I92,0)</f>
        <v>100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IFERROR(__xludf.DUMMYFUNCTION("IMPORTRANGE(""https://docs.google.com/spreadsheets/d/1SX6NBoVAgQJ6U1MVXOaj8PK2l7WJ3RER9xtqwdhxkhw/edit?usp=sharing"",""ฉะเชิงเทรา!I33"")"),1)</f>
        <v>1</v>
      </c>
      <c r="J93" s="172">
        <f ca="1">IFERROR(__xludf.DUMMYFUNCTION("IMPORTRANGE(""https://docs.google.com/spreadsheets/d/1SX6NBoVAgQJ6U1MVXOaj8PK2l7WJ3RER9xtqwdhxkhw/edit?usp=sharing"",""ฉะเชิงเทรา!J33"")"),0)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214500</v>
      </c>
      <c r="M94" s="182">
        <f t="shared" ca="1" si="52"/>
        <v>68730</v>
      </c>
      <c r="N94" s="182">
        <f t="shared" ca="1" si="52"/>
        <v>11690</v>
      </c>
      <c r="O94" s="181">
        <f t="shared" ref="O94:O96" ca="1" si="53">IF(L94&gt;0,N94*100/L94,0)</f>
        <v>5.4498834498834503</v>
      </c>
      <c r="P94" s="181">
        <f t="shared" ref="P94:P96" ca="1" si="54">IF(M94&gt;0,N94*100/M94,0)</f>
        <v>17.008584315437218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214500</v>
      </c>
      <c r="M96" s="187">
        <f t="shared" ca="1" si="56"/>
        <v>68730</v>
      </c>
      <c r="N96" s="187">
        <f t="shared" ca="1" si="56"/>
        <v>11690</v>
      </c>
      <c r="O96" s="186">
        <f t="shared" ca="1" si="53"/>
        <v>5.4498834498834503</v>
      </c>
      <c r="P96" s="186">
        <f t="shared" ca="1" si="54"/>
        <v>17.008584315437218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122100</v>
      </c>
      <c r="M98" s="199">
        <f ca="1">IFERROR(__xludf.DUMMYFUNCTION("IMPORTRANGE(""https://docs.google.com/spreadsheets/d/1Yj_ptqi66GCucihVvJfMjLAmec39IyEx_6qawtMGysU/edit?usp=sharing"",""สบก!AR61"")"),68730)</f>
        <v>68730</v>
      </c>
      <c r="N98" s="199">
        <f ca="1">IFERROR(__xludf.DUMMYFUNCTION("IMPORTRANGE(""https://docs.google.com/spreadsheets/d/1Yj_ptqi66GCucihVvJfMjLAmec39IyEx_6qawtMGysU/edit?usp=sharing"",""สบก!AS61"")"),11690)</f>
        <v>11690</v>
      </c>
      <c r="O98" s="198">
        <f ca="1">IF(L98&gt;0,N98*100/L98,0)</f>
        <v>9.5741195741195746</v>
      </c>
      <c r="P98" s="198">
        <f ca="1">IF(M98&gt;0,N98*100/M98,0)</f>
        <v>17.008584315437218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IFERROR(__xludf.DUMMYFUNCTION("IMPORTRANGE(""https://docs.google.com/spreadsheets/d/1Yj_ptqi66GCucihVvJfMjLAmec39IyEx_6qawtMGysU/edit?usp=sharing"",""สบก!AN61"")"),0)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IFERROR(__xludf.DUMMYFUNCTION("IMPORTRANGE(""https://docs.google.com/spreadsheets/d/1Yj_ptqi66GCucihVvJfMjLAmec39IyEx_6qawtMGysU/edit?usp=sharing"",""สบก!AO61"")"),122100)</f>
        <v>122100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IFERROR(__xludf.DUMMYFUNCTION("IMPORTRANGE(""https://docs.google.com/spreadsheets/d/1Yj_ptqi66GCucihVvJfMjLAmec39IyEx_6qawtMGysU/edit?usp=sharing"",""สบก!AP61"")"),92400)</f>
        <v>92400</v>
      </c>
      <c r="M102" s="125"/>
      <c r="N102" s="115">
        <f ca="1">IFERROR(__xludf.DUMMYFUNCTION("IMPORTRANGE(""https://docs.google.com/spreadsheets/d/1Yj_ptqi66GCucihVvJfMjLAmec39IyEx_6qawtMGysU/edit?usp=sharing"",""สบก!AT61"")"),0)</f>
        <v>0</v>
      </c>
      <c r="O102" s="125">
        <f ca="1">IF(L102&gt;0,N102*100/L102,0)</f>
        <v>0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IFERROR(__xludf.DUMMYFUNCTION("IMPORTRANGE(""https://docs.google.com/spreadsheets/d/1SX6NBoVAgQJ6U1MVXOaj8PK2l7WJ3RER9xtqwdhxkhw/edit?usp=sharing"",""ฉะเชิงเทรา!J40"")"),1)</f>
        <v>1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IFERROR(__xludf.DUMMYFUNCTION("IMPORTRANGE(""https://docs.google.com/spreadsheets/d/1SX6NBoVAgQJ6U1MVXOaj8PK2l7WJ3RER9xtqwdhxkhw/edit?usp=sharing"",""ฉะเชิงเทรา!J41"")"),1)</f>
        <v>1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IFERROR(__xludf.DUMMYFUNCTION("IMPORTRANGE(""https://docs.google.com/spreadsheets/d/1SX6NBoVAgQJ6U1MVXOaj8PK2l7WJ3RER9xtqwdhxkhw/edit?usp=sharing"",""ฉะเชิงเทรา!J42"")"),1)</f>
        <v>1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IFERROR(__xludf.DUMMYFUNCTION("IMPORTRANGE(""https://docs.google.com/spreadsheets/d/1SX6NBoVAgQJ6U1MVXOaj8PK2l7WJ3RER9xtqwdhxkhw/edit?usp=sharing"",""ฉะเชิงเทรา!I43"")"),1)</f>
        <v>1</v>
      </c>
      <c r="J108" s="218">
        <f ca="1">IFERROR(__xludf.DUMMYFUNCTION("IMPORTRANGE(""https://docs.google.com/spreadsheets/d/1SX6NBoVAgQJ6U1MVXOaj8PK2l7WJ3RER9xtqwdhxkhw/edit?usp=sharing"",""ฉะเชิงเทรา!J43"")"),0)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IFERROR(__xludf.DUMMYFUNCTION("IMPORTRANGE(""https://docs.google.com/spreadsheets/d/1SX6NBoVAgQJ6U1MVXOaj8PK2l7WJ3RER9xtqwdhxkhw/edit?usp=sharing"",""ฉะเชิงเทรา!I44"")"),4)</f>
        <v>4</v>
      </c>
      <c r="J109" s="218">
        <f ca="1">IFERROR(__xludf.DUMMYFUNCTION("IMPORTRANGE(""https://docs.google.com/spreadsheets/d/1SX6NBoVAgQJ6U1MVXOaj8PK2l7WJ3RER9xtqwdhxkhw/edit?usp=sharing"",""ฉะเชิงเทรา!J44"")"),4)</f>
        <v>4</v>
      </c>
      <c r="K109" s="249">
        <f t="shared" ca="1" si="57"/>
        <v>100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IFERROR(__xludf.DUMMYFUNCTION("IMPORTRANGE(""https://docs.google.com/spreadsheets/d/1SX6NBoVAgQJ6U1MVXOaj8PK2l7WJ3RER9xtqwdhxkhw/edit?usp=sharing"",""ฉะเชิงเทรา!I45"")"),4)</f>
        <v>4</v>
      </c>
      <c r="J110" s="218">
        <f ca="1">IFERROR(__xludf.DUMMYFUNCTION("IMPORTRANGE(""https://docs.google.com/spreadsheets/d/1SX6NBoVAgQJ6U1MVXOaj8PK2l7WJ3RER9xtqwdhxkhw/edit?usp=sharing"",""ฉะเชิงเทรา!J45"")"),0)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IFERROR(__xludf.DUMMYFUNCTION("IMPORTRANGE(""https://docs.google.com/spreadsheets/d/1SX6NBoVAgQJ6U1MVXOaj8PK2l7WJ3RER9xtqwdhxkhw/edit?usp=sharing"",""ฉะเชิงเทรา!I46"")"),4)</f>
        <v>4</v>
      </c>
      <c r="J111" s="218">
        <f ca="1">IFERROR(__xludf.DUMMYFUNCTION("IMPORTRANGE(""https://docs.google.com/spreadsheets/d/1SX6NBoVAgQJ6U1MVXOaj8PK2l7WJ3RER9xtqwdhxkhw/edit?usp=sharing"",""ฉะเชิงเทรา!J46"")"),0)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IFERROR(__xludf.DUMMYFUNCTION("IMPORTRANGE(""https://docs.google.com/spreadsheets/d/1SX6NBoVAgQJ6U1MVXOaj8PK2l7WJ3RER9xtqwdhxkhw/edit?usp=sharing"",""ฉะเชิงเทรา!I47"")"),4)</f>
        <v>4</v>
      </c>
      <c r="J112" s="218">
        <f ca="1">IFERROR(__xludf.DUMMYFUNCTION("IMPORTRANGE(""https://docs.google.com/spreadsheets/d/1SX6NBoVAgQJ6U1MVXOaj8PK2l7WJ3RER9xtqwdhxkhw/edit?usp=sharing"",""ฉะเชิงเทรา!J47"")"),0)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IFERROR(__xludf.DUMMYFUNCTION("IMPORTRANGE(""https://docs.google.com/spreadsheets/d/1SX6NBoVAgQJ6U1MVXOaj8PK2l7WJ3RER9xtqwdhxkhw/edit?usp=sharing"",""ฉะเชิงเทรา!I48"")"),1)</f>
        <v>1</v>
      </c>
      <c r="J113" s="218">
        <f ca="1">IFERROR(__xludf.DUMMYFUNCTION("IMPORTRANGE(""https://docs.google.com/spreadsheets/d/1SX6NBoVAgQJ6U1MVXOaj8PK2l7WJ3RER9xtqwdhxkhw/edit?usp=sharing"",""ฉะเชิงเทรา!J48"")"),0)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IFERROR(__xludf.DUMMYFUNCTION("IMPORTRANGE(""https://docs.google.com/spreadsheets/d/1SX6NBoVAgQJ6U1MVXOaj8PK2l7WJ3RER9xtqwdhxkhw/edit?usp=sharing"",""ฉะเชิงเทรา!J49"")"),0)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IFERROR(__xludf.DUMMYFUNCTION("IMPORTRANGE(""https://docs.google.com/spreadsheets/d/1SX6NBoVAgQJ6U1MVXOaj8PK2l7WJ3RER9xtqwdhxkhw/edit?usp=sharing"",""ฉะเชิงเทรา!J50"")"),0)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IFERROR(__xludf.DUMMYFUNCTION("IMPORTRANGE(""https://docs.google.com/spreadsheets/d/1SX6NBoVAgQJ6U1MVXOaj8PK2l7WJ3RER9xtqwdhxkhw/edit?usp=sharing"",""ฉะเชิงเทรา!I52"")"),20)</f>
        <v>20</v>
      </c>
      <c r="J117" s="172">
        <f ca="1">IFERROR(__xludf.DUMMYFUNCTION("IMPORTRANGE(""https://docs.google.com/spreadsheets/d/1SX6NBoVAgQJ6U1MVXOaj8PK2l7WJ3RER9xtqwdhxkhw/edit?usp=sharing"",""ฉะเชิงเทรา!J52"")"),20)</f>
        <v>20</v>
      </c>
      <c r="K117" s="173">
        <f ca="1">IF(I117&gt;0,J117*100/I117,0)</f>
        <v>100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82440</v>
      </c>
      <c r="M118" s="182">
        <f t="shared" ca="1" si="58"/>
        <v>66440</v>
      </c>
      <c r="N118" s="182">
        <f t="shared" ca="1" si="58"/>
        <v>62840</v>
      </c>
      <c r="O118" s="181">
        <f t="shared" ref="O118:O120" ca="1" si="59">IF(L118&gt;0,N118*100/L118,0)</f>
        <v>76.225133430373603</v>
      </c>
      <c r="P118" s="181">
        <f t="shared" ref="P118:P120" ca="1" si="60">IF(M118&gt;0,N118*100/M118,0)</f>
        <v>94.581577363034313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82440</v>
      </c>
      <c r="M120" s="187">
        <f t="shared" ca="1" si="62"/>
        <v>66440</v>
      </c>
      <c r="N120" s="187">
        <f t="shared" ca="1" si="62"/>
        <v>62840</v>
      </c>
      <c r="O120" s="186">
        <f t="shared" ca="1" si="59"/>
        <v>76.225133430373603</v>
      </c>
      <c r="P120" s="186">
        <f t="shared" ca="1" si="60"/>
        <v>94.581577363034313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82440</v>
      </c>
      <c r="M122" s="199">
        <f ca="1">IFERROR(__xludf.DUMMYFUNCTION("IMPORTRANGE(""https://docs.google.com/spreadsheets/d/1Yj_ptqi66GCucihVvJfMjLAmec39IyEx_6qawtMGysU/edit?usp=sharing"",""สบก!BA61"")"),66440)</f>
        <v>66440</v>
      </c>
      <c r="N122" s="199">
        <f ca="1">IFERROR(__xludf.DUMMYFUNCTION("IMPORTRANGE(""https://docs.google.com/spreadsheets/d/1Yj_ptqi66GCucihVvJfMjLAmec39IyEx_6qawtMGysU/edit?usp=sharing"",""สบก!BB61"")"),62840)</f>
        <v>62840</v>
      </c>
      <c r="O122" s="198">
        <f ca="1">IF(L122&gt;0,N122*100/L122,0)</f>
        <v>76.225133430373603</v>
      </c>
      <c r="P122" s="198">
        <f ca="1">IF(M122&gt;0,N122*100/M122,0)</f>
        <v>94.581577363034313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IFERROR(__xludf.DUMMYFUNCTION("IMPORTRANGE(""https://docs.google.com/spreadsheets/d/1Yj_ptqi66GCucihVvJfMjLAmec39IyEx_6qawtMGysU/edit?usp=sharing"",""สบก!AW61"")"),0)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IFERROR(__xludf.DUMMYFUNCTION("IMPORTRANGE(""https://docs.google.com/spreadsheets/d/1Yj_ptqi66GCucihVvJfMjLAmec39IyEx_6qawtMGysU/edit?usp=sharing"",""สบก!AX61"")"),82440)</f>
        <v>82440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IFERROR(__xludf.DUMMYFUNCTION("IMPORTRANGE(""https://docs.google.com/spreadsheets/d/1Yj_ptqi66GCucihVvJfMjLAmec39IyEx_6qawtMGysU/edit?usp=sharing"",""สบก!AY61"")"),0)</f>
        <v>0</v>
      </c>
      <c r="M126" s="125"/>
      <c r="N126" s="115">
        <f ca="1">IFERROR(__xludf.DUMMYFUNCTION("IMPORTRANGE(""https://docs.google.com/spreadsheets/d/1Yj_ptqi66GCucihVvJfMjLAmec39IyEx_6qawtMGysU/edit?usp=sharing"",""สบก!BC61"")"),0)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IFERROR(__xludf.DUMMYFUNCTION("IMPORTRANGE(""https://docs.google.com/spreadsheets/d/1SX6NBoVAgQJ6U1MVXOaj8PK2l7WJ3RER9xtqwdhxkhw/edit?usp=sharing"",""ฉะเชิงเทรา!J58"")"),0)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IFERROR(__xludf.DUMMYFUNCTION("IMPORTRANGE(""https://docs.google.com/spreadsheets/d/1SX6NBoVAgQJ6U1MVXOaj8PK2l7WJ3RER9xtqwdhxkhw/edit?usp=sharing"",""ฉะเชิงเทรา!J59"")"),1)</f>
        <v>1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IFERROR(__xludf.DUMMYFUNCTION("IMPORTRANGE(""https://docs.google.com/spreadsheets/d/1SX6NBoVAgQJ6U1MVXOaj8PK2l7WJ3RER9xtqwdhxkhw/edit?usp=sharing"",""ฉะเชิงเทรา!J60"")"),1)</f>
        <v>1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IFERROR(__xludf.DUMMYFUNCTION("IMPORTRANGE(""https://docs.google.com/spreadsheets/d/1SX6NBoVAgQJ6U1MVXOaj8PK2l7WJ3RER9xtqwdhxkhw/edit?usp=sharing"",""ฉะเชิงเทรา!J61"")"),1)</f>
        <v>1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IFERROR(__xludf.DUMMYFUNCTION("IMPORTRANGE(""https://docs.google.com/spreadsheets/d/1SX6NBoVAgQJ6U1MVXOaj8PK2l7WJ3RER9xtqwdhxkhw/edit?usp=sharing"",""ฉะเชิงเทรา!I62"")"),20)</f>
        <v>20</v>
      </c>
      <c r="J132" s="218">
        <f ca="1">IFERROR(__xludf.DUMMYFUNCTION("IMPORTRANGE(""https://docs.google.com/spreadsheets/d/1SX6NBoVAgQJ6U1MVXOaj8PK2l7WJ3RER9xtqwdhxkhw/edit?usp=sharing"",""ฉะเชิงเทรา!J62"")"),20)</f>
        <v>20</v>
      </c>
      <c r="K132" s="249">
        <f t="shared" ref="K132:K133" ca="1" si="63">IF(I132&gt;0,J132*100/I132,0)</f>
        <v>100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IFERROR(__xludf.DUMMYFUNCTION("IMPORTRANGE(""https://docs.google.com/spreadsheets/d/1SX6NBoVAgQJ6U1MVXOaj8PK2l7WJ3RER9xtqwdhxkhw/edit?usp=sharing"",""ฉะเชิงเทรา!I63"")"),20)</f>
        <v>20</v>
      </c>
      <c r="J133" s="218">
        <f ca="1">IFERROR(__xludf.DUMMYFUNCTION("IMPORTRANGE(""https://docs.google.com/spreadsheets/d/1SX6NBoVAgQJ6U1MVXOaj8PK2l7WJ3RER9xtqwdhxkhw/edit?usp=sharing"",""ฉะเชิงเทรา!J63"")"),0)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IFERROR(__xludf.DUMMYFUNCTION("IMPORTRANGE(""https://docs.google.com/spreadsheets/d/1SX6NBoVAgQJ6U1MVXOaj8PK2l7WJ3RER9xtqwdhxkhw/edit?usp=sharing"",""ฉะเชิงเทรา!J64"")"),0)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IFERROR(__xludf.DUMMYFUNCTION("IMPORTRANGE(""https://docs.google.com/spreadsheets/d/1SX6NBoVAgQJ6U1MVXOaj8PK2l7WJ3RER9xtqwdhxkhw/edit?usp=sharing"",""ฉะเชิงเทรา!J65"")"),0)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IFERROR(__xludf.DUMMYFUNCTION("IMPORTRANGE(""https://docs.google.com/spreadsheets/d/1SX6NBoVAgQJ6U1MVXOaj8PK2l7WJ3RER9xtqwdhxkhw/edit?usp=sharing"",""ฉะเชิงเทรา!I68"")"),95)</f>
        <v>95</v>
      </c>
      <c r="J138" s="291">
        <f ca="1">IFERROR(__xludf.DUMMYFUNCTION("IMPORTRANGE(""https://docs.google.com/spreadsheets/d/1SX6NBoVAgQJ6U1MVXOaj8PK2l7WJ3RER9xtqwdhxkhw/edit?usp=sharing"",""ฉะเชิงเทรา!J68"")"),55)</f>
        <v>55</v>
      </c>
      <c r="K138" s="292">
        <f ca="1">IF(I138&gt;0,J138*100/I138,0)</f>
        <v>57.89473684210526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842400</v>
      </c>
      <c r="M140" s="182">
        <f t="shared" ca="1" si="64"/>
        <v>449350</v>
      </c>
      <c r="N140" s="182">
        <f t="shared" ca="1" si="64"/>
        <v>195871</v>
      </c>
      <c r="O140" s="181">
        <f t="shared" ref="O140:O142" ca="1" si="65">IF(L140&gt;0,N140*100/L140,0)</f>
        <v>23.251543209876544</v>
      </c>
      <c r="P140" s="181">
        <f t="shared" ref="P140:P142" ca="1" si="66">IF(M140&gt;0,N140*100/M140,0)</f>
        <v>43.58985200845666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842400</v>
      </c>
      <c r="M142" s="187">
        <f t="shared" ca="1" si="68"/>
        <v>449350</v>
      </c>
      <c r="N142" s="187">
        <f t="shared" ca="1" si="68"/>
        <v>195871</v>
      </c>
      <c r="O142" s="186">
        <f t="shared" ca="1" si="65"/>
        <v>23.251543209876544</v>
      </c>
      <c r="P142" s="186">
        <f t="shared" ca="1" si="66"/>
        <v>43.58985200845666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842400</v>
      </c>
      <c r="M144" s="199">
        <f ca="1">IFERROR(__xludf.DUMMYFUNCTION("IMPORTRANGE(""https://docs.google.com/spreadsheets/d/1Yj_ptqi66GCucihVvJfMjLAmec39IyEx_6qawtMGysU/edit?usp=sharing"",""สบก!BJ61"")"),449350)</f>
        <v>449350</v>
      </c>
      <c r="N144" s="199">
        <f ca="1">IFERROR(__xludf.DUMMYFUNCTION("IMPORTRANGE(""https://docs.google.com/spreadsheets/d/1Yj_ptqi66GCucihVvJfMjLAmec39IyEx_6qawtMGysU/edit?usp=sharing"",""สบก!BK61"")"),195871)</f>
        <v>195871</v>
      </c>
      <c r="O144" s="198">
        <f ca="1">IF(L144&gt;0,N144*100/L144,0)</f>
        <v>23.251543209876544</v>
      </c>
      <c r="P144" s="198">
        <f ca="1">IF(M144&gt;0,N144*100/M144,0)</f>
        <v>43.58985200845666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IFERROR(__xludf.DUMMYFUNCTION("IMPORTRANGE(""https://docs.google.com/spreadsheets/d/1Yj_ptqi66GCucihVvJfMjLAmec39IyEx_6qawtMGysU/edit?usp=sharing"",""สบก!BF61"")"),311500)</f>
        <v>311500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IFERROR(__xludf.DUMMYFUNCTION("IMPORTRANGE(""https://docs.google.com/spreadsheets/d/1Yj_ptqi66GCucihVvJfMjLAmec39IyEx_6qawtMGysU/edit?usp=sharing"",""สบก!BG61"")"),530900)</f>
        <v>530900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IFERROR(__xludf.DUMMYFUNCTION("IMPORTRANGE(""https://docs.google.com/spreadsheets/d/1Yj_ptqi66GCucihVvJfMjLAmec39IyEx_6qawtMGysU/edit?usp=sharing"",""สบก!BH61"")"),0)</f>
        <v>0</v>
      </c>
      <c r="M148" s="125"/>
      <c r="N148" s="115">
        <f ca="1">IFERROR(__xludf.DUMMYFUNCTION("IMPORTRANGE(""https://docs.google.com/spreadsheets/d/1Yj_ptqi66GCucihVvJfMjLAmec39IyEx_6qawtMGysU/edit?usp=sharing"",""สบก!BL61"")"),0)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IFERROR(__xludf.DUMMYFUNCTION("IMPORTRANGE(""https://docs.google.com/spreadsheets/d/1SX6NBoVAgQJ6U1MVXOaj8PK2l7WJ3RER9xtqwdhxkhw/edit?usp=sharing"",""ฉะเชิงเทรา!I74"")"),4)</f>
        <v>4</v>
      </c>
      <c r="J149" s="299">
        <f ca="1">IFERROR(__xludf.DUMMYFUNCTION("IMPORTRANGE(""https://docs.google.com/spreadsheets/d/1SX6NBoVAgQJ6U1MVXOaj8PK2l7WJ3RER9xtqwdhxkhw/edit?usp=sharing"",""ฉะเชิงเทรา!J74"")"),1)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IFERROR(__xludf.DUMMYFUNCTION("IMPORTRANGE(""https://docs.google.com/spreadsheets/d/1SX6NBoVAgQJ6U1MVXOaj8PK2l7WJ3RER9xtqwdhxkhw/edit?usp=sharing"",""ฉะเชิงเทรา!J80"")"),1)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IFERROR(__xludf.DUMMYFUNCTION("IMPORTRANGE(""https://docs.google.com/spreadsheets/d/1SX6NBoVAgQJ6U1MVXOaj8PK2l7WJ3RER9xtqwdhxkhw/edit?usp=sharing"",""ฉะเชิงเทรา!J81"")"),1)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IFERROR(__xludf.DUMMYFUNCTION("IMPORTRANGE(""https://docs.google.com/spreadsheets/d/1SX6NBoVAgQJ6U1MVXOaj8PK2l7WJ3RER9xtqwdhxkhw/edit?usp=sharing"",""ฉะเชิงเทรา!J82"")"),1)</f>
        <v>1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IFERROR(__xludf.DUMMYFUNCTION("IMPORTRANGE(""https://docs.google.com/spreadsheets/d/1SX6NBoVAgQJ6U1MVXOaj8PK2l7WJ3RER9xtqwdhxkhw/edit?usp=sharing"",""ฉะเชิงเทรา!I83"")"),4)</f>
        <v>4</v>
      </c>
      <c r="J158" s="219">
        <f ca="1">IFERROR(__xludf.DUMMYFUNCTION("IMPORTRANGE(""https://docs.google.com/spreadsheets/d/1SX6NBoVAgQJ6U1MVXOaj8PK2l7WJ3RER9xtqwdhxkhw/edit?usp=sharing"",""ฉะเชิงเทรา!J83"")"),1)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IFERROR(__xludf.DUMMYFUNCTION("IMPORTRANGE(""https://docs.google.com/spreadsheets/d/1SX6NBoVAgQJ6U1MVXOaj8PK2l7WJ3RER9xtqwdhxkhw/edit?usp=sharing"",""ฉะเชิงเทรา!J84"")"),0)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IFERROR(__xludf.DUMMYFUNCTION("IMPORTRANGE(""https://docs.google.com/spreadsheets/d/1SX6NBoVAgQJ6U1MVXOaj8PK2l7WJ3RER9xtqwdhxkhw/edit?usp=sharing"",""ฉะเชิงเทรา!J85"")"),0)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IFERROR(__xludf.DUMMYFUNCTION("IMPORTRANGE(""https://docs.google.com/spreadsheets/d/1SX6NBoVAgQJ6U1MVXOaj8PK2l7WJ3RER9xtqwdhxkhw/edit?usp=sharing"",""ฉะเชิงเทรา!J86"")"),0)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IFERROR(__xludf.DUMMYFUNCTION("IMPORTRANGE(""https://docs.google.com/spreadsheets/d/1SX6NBoVAgQJ6U1MVXOaj8PK2l7WJ3RER9xtqwdhxkhw/edit?usp=sharing"",""ฉะเชิงเทรา!J87"")"),0)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IFERROR(__xludf.DUMMYFUNCTION("IMPORTRANGE(""https://docs.google.com/spreadsheets/d/1SX6NBoVAgQJ6U1MVXOaj8PK2l7WJ3RER9xtqwdhxkhw/edit?usp=sharing"",""ฉะเชิงเทรา!J88"")"),0)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IFERROR(__xludf.DUMMYFUNCTION("IMPORTRANGE(""https://docs.google.com/spreadsheets/d/1SX6NBoVAgQJ6U1MVXOaj8PK2l7WJ3RER9xtqwdhxkhw/edit?usp=sharing"",""ฉะเชิงเทรา!I89"")"),4)</f>
        <v>4</v>
      </c>
      <c r="J164" s="304">
        <f ca="1">IFERROR(__xludf.DUMMYFUNCTION("IMPORTRANGE(""https://docs.google.com/spreadsheets/d/1SX6NBoVAgQJ6U1MVXOaj8PK2l7WJ3RER9xtqwdhxkhw/edit?usp=sharing"",""ฉะเชิงเทรา!J89"")"),0)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IFERROR(__xludf.DUMMYFUNCTION("IMPORTRANGE(""https://docs.google.com/spreadsheets/d/1SX6NBoVAgQJ6U1MVXOaj8PK2l7WJ3RER9xtqwdhxkhw/edit?usp=sharing"",""ฉะเชิงเทรา!J94"")"),1)</f>
        <v>1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IFERROR(__xludf.DUMMYFUNCTION("IMPORTRANGE(""https://docs.google.com/spreadsheets/d/1SX6NBoVAgQJ6U1MVXOaj8PK2l7WJ3RER9xtqwdhxkhw/edit?usp=sharing"",""ฉะเชิงเทรา!J95"")"),0)</f>
        <v>0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IFERROR(__xludf.DUMMYFUNCTION("IMPORTRANGE(""https://docs.google.com/spreadsheets/d/1SX6NBoVAgQJ6U1MVXOaj8PK2l7WJ3RER9xtqwdhxkhw/edit?usp=sharing"",""ฉะเชิงเทรา!J96"")"),0)</f>
        <v>0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IFERROR(__xludf.DUMMYFUNCTION("IMPORTRANGE(""https://docs.google.com/spreadsheets/d/1SX6NBoVAgQJ6U1MVXOaj8PK2l7WJ3RER9xtqwdhxkhw/edit?usp=sharing"",""ฉะเชิงเทรา!J97"")"),0)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IFERROR(__xludf.DUMMYFUNCTION("IMPORTRANGE(""https://docs.google.com/spreadsheets/d/1SX6NBoVAgQJ6U1MVXOaj8PK2l7WJ3RER9xtqwdhxkhw/edit?usp=sharing"",""ฉะเชิงเทรา!I98"")"),4)</f>
        <v>4</v>
      </c>
      <c r="J173" s="219">
        <f ca="1">IFERROR(__xludf.DUMMYFUNCTION("IMPORTRANGE(""https://docs.google.com/spreadsheets/d/1SX6NBoVAgQJ6U1MVXOaj8PK2l7WJ3RER9xtqwdhxkhw/edit?usp=sharing"",""ฉะเชิงเทรา!J98"")"),0)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IFERROR(__xludf.DUMMYFUNCTION("IMPORTRANGE(""https://docs.google.com/spreadsheets/d/1SX6NBoVAgQJ6U1MVXOaj8PK2l7WJ3RER9xtqwdhxkhw/edit?usp=sharing"",""ฉะเชิงเทรา!J99"")"),0)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IFERROR(__xludf.DUMMYFUNCTION("IMPORTRANGE(""https://docs.google.com/spreadsheets/d/1SX6NBoVAgQJ6U1MVXOaj8PK2l7WJ3RER9xtqwdhxkhw/edit?usp=sharing"",""ฉะเชิงเทรา!J100"")"),0)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IFERROR(__xludf.DUMMYFUNCTION("IMPORTRANGE(""https://docs.google.com/spreadsheets/d/1SX6NBoVAgQJ6U1MVXOaj8PK2l7WJ3RER9xtqwdhxkhw/edit?usp=sharing"",""ฉะเชิงเทรา!I101"")"),3)</f>
        <v>3</v>
      </c>
      <c r="J176" s="304">
        <f ca="1">IFERROR(__xludf.DUMMYFUNCTION("IMPORTRANGE(""https://docs.google.com/spreadsheets/d/1SX6NBoVAgQJ6U1MVXOaj8PK2l7WJ3RER9xtqwdhxkhw/edit?usp=sharing"",""ฉะเชิงเทรา!J101"")"),0)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IFERROR(__xludf.DUMMYFUNCTION("IMPORTRANGE(""https://docs.google.com/spreadsheets/d/1SX6NBoVAgQJ6U1MVXOaj8PK2l7WJ3RER9xtqwdhxkhw/edit?usp=sharing"",""ฉะเชิงเทรา!J106"")"),1)</f>
        <v>1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IFERROR(__xludf.DUMMYFUNCTION("IMPORTRANGE(""https://docs.google.com/spreadsheets/d/1SX6NBoVAgQJ6U1MVXOaj8PK2l7WJ3RER9xtqwdhxkhw/edit?usp=sharing"",""ฉะเชิงเทรา!J107"")"),0)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IFERROR(__xludf.DUMMYFUNCTION("IMPORTRANGE(""https://docs.google.com/spreadsheets/d/1SX6NBoVAgQJ6U1MVXOaj8PK2l7WJ3RER9xtqwdhxkhw/edit?usp=sharing"",""ฉะเชิงเทรา!J108"")"),0)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IFERROR(__xludf.DUMMYFUNCTION("IMPORTRANGE(""https://docs.google.com/spreadsheets/d/1SX6NBoVAgQJ6U1MVXOaj8PK2l7WJ3RER9xtqwdhxkhw/edit?usp=sharing"",""ฉะเชิงเทรา!J109"")"),0)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IFERROR(__xludf.DUMMYFUNCTION("IMPORTRANGE(""https://docs.google.com/spreadsheets/d/1SX6NBoVAgQJ6U1MVXOaj8PK2l7WJ3RER9xtqwdhxkhw/edit?usp=sharing"",""ฉะเชิงเทรา!I110"")"),3)</f>
        <v>3</v>
      </c>
      <c r="J185" s="218">
        <f ca="1">IFERROR(__xludf.DUMMYFUNCTION("IMPORTRANGE(""https://docs.google.com/spreadsheets/d/1SX6NBoVAgQJ6U1MVXOaj8PK2l7WJ3RER9xtqwdhxkhw/edit?usp=sharing"",""ฉะเชิงเทรา!J110"")"),0)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IFERROR(__xludf.DUMMYFUNCTION("IMPORTRANGE(""https://docs.google.com/spreadsheets/d/1SX6NBoVAgQJ6U1MVXOaj8PK2l7WJ3RER9xtqwdhxkhw/edit?usp=sharing"",""ฉะเชิงเทรา!I111"")"),3)</f>
        <v>3</v>
      </c>
      <c r="J186" s="218">
        <f ca="1">IFERROR(__xludf.DUMMYFUNCTION("IMPORTRANGE(""https://docs.google.com/spreadsheets/d/1SX6NBoVAgQJ6U1MVXOaj8PK2l7WJ3RER9xtqwdhxkhw/edit?usp=sharing"",""ฉะเชิงเทรา!J111"")"),0)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IFERROR(__xludf.DUMMYFUNCTION("IMPORTRANGE(""https://docs.google.com/spreadsheets/d/1SX6NBoVAgQJ6U1MVXOaj8PK2l7WJ3RER9xtqwdhxkhw/edit?usp=sharing"",""ฉะเชิงเทรา!J112"")"),0)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IFERROR(__xludf.DUMMYFUNCTION("IMPORTRANGE(""https://docs.google.com/spreadsheets/d/1SX6NBoVAgQJ6U1MVXOaj8PK2l7WJ3RER9xtqwdhxkhw/edit?usp=sharing"",""ฉะเชิงเทรา!J113"")"),0)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IFERROR(__xludf.DUMMYFUNCTION("IMPORTRANGE(""https://docs.google.com/spreadsheets/d/1SX6NBoVAgQJ6U1MVXOaj8PK2l7WJ3RER9xtqwdhxkhw/edit?usp=sharing"",""ฉะเชิงเทรา!I114"")"),40000)</f>
        <v>40000</v>
      </c>
      <c r="J189" s="304">
        <f ca="1">IFERROR(__xludf.DUMMYFUNCTION("IMPORTRANGE(""https://docs.google.com/spreadsheets/d/1SX6NBoVAgQJ6U1MVXOaj8PK2l7WJ3RER9xtqwdhxkhw/edit?usp=sharing"",""ฉะเชิงเทรา!J114"")"),0)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IFERROR(__xludf.DUMMYFUNCTION("IMPORTRANGE(""https://docs.google.com/spreadsheets/d/1SX6NBoVAgQJ6U1MVXOaj8PK2l7WJ3RER9xtqwdhxkhw/edit?usp=sharing"",""ฉะเชิงเทรา!J119"")"),0)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IFERROR(__xludf.DUMMYFUNCTION("IMPORTRANGE(""https://docs.google.com/spreadsheets/d/1SX6NBoVAgQJ6U1MVXOaj8PK2l7WJ3RER9xtqwdhxkhw/edit?usp=sharing"",""ฉะเชิงเทรา!J120"")"),1)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IFERROR(__xludf.DUMMYFUNCTION("IMPORTRANGE(""https://docs.google.com/spreadsheets/d/1SX6NBoVAgQJ6U1MVXOaj8PK2l7WJ3RER9xtqwdhxkhw/edit?usp=sharing"",""ฉะเชิงเทรา!J121"")"),1)</f>
        <v>1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IFERROR(__xludf.DUMMYFUNCTION("IMPORTRANGE(""https://docs.google.com/spreadsheets/d/1SX6NBoVAgQJ6U1MVXOaj8PK2l7WJ3RER9xtqwdhxkhw/edit?usp=sharing"",""ฉะเชิงเทรา!J122"")"),1)</f>
        <v>1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IFERROR(__xludf.DUMMYFUNCTION("IMPORTRANGE(""https://docs.google.com/spreadsheets/d/1SX6NBoVAgQJ6U1MVXOaj8PK2l7WJ3RER9xtqwdhxkhw/edit?usp=sharing"",""ฉะเชิงเทรา!I124"")"),40000)</f>
        <v>40000</v>
      </c>
      <c r="J199" s="219">
        <f ca="1">IFERROR(__xludf.DUMMYFUNCTION("IMPORTRANGE(""https://docs.google.com/spreadsheets/d/1SX6NBoVAgQJ6U1MVXOaj8PK2l7WJ3RER9xtqwdhxkhw/edit?usp=sharing"",""ฉะเชิงเทรา!J124"")"),0)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IFERROR(__xludf.DUMMYFUNCTION("IMPORTRANGE(""https://docs.google.com/spreadsheets/d/1SX6NBoVAgQJ6U1MVXOaj8PK2l7WJ3RER9xtqwdhxkhw/edit?usp=sharing"",""ฉะเชิงเทรา!I125"")"),40000)</f>
        <v>40000</v>
      </c>
      <c r="J200" s="219">
        <f ca="1">IFERROR(__xludf.DUMMYFUNCTION("IMPORTRANGE(""https://docs.google.com/spreadsheets/d/1SX6NBoVAgQJ6U1MVXOaj8PK2l7WJ3RER9xtqwdhxkhw/edit?usp=sharing"",""ฉะเชิงเทรา!J125"")"),0)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IFERROR(__xludf.DUMMYFUNCTION("IMPORTRANGE(""https://docs.google.com/spreadsheets/d/1SX6NBoVAgQJ6U1MVXOaj8PK2l7WJ3RER9xtqwdhxkhw/edit?usp=sharing"",""ฉะเชิงเทรา!I126"")"),15)</f>
        <v>15</v>
      </c>
      <c r="J201" s="219">
        <f ca="1">IFERROR(__xludf.DUMMYFUNCTION("IMPORTRANGE(""https://docs.google.com/spreadsheets/d/1SX6NBoVAgQJ6U1MVXOaj8PK2l7WJ3RER9xtqwdhxkhw/edit?usp=sharing"",""ฉะเชิงเทรา!J126"")"),15)</f>
        <v>15</v>
      </c>
      <c r="K201" s="195">
        <f t="shared" ca="1" si="70"/>
        <v>100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IFERROR(__xludf.DUMMYFUNCTION("IMPORTRANGE(""https://docs.google.com/spreadsheets/d/1SX6NBoVAgQJ6U1MVXOaj8PK2l7WJ3RER9xtqwdhxkhw/edit?usp=sharing"",""ฉะเชิงเทรา!J127"")"),0)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IFERROR(__xludf.DUMMYFUNCTION("IMPORTRANGE(""https://docs.google.com/spreadsheets/d/1SX6NBoVAgQJ6U1MVXOaj8PK2l7WJ3RER9xtqwdhxkhw/edit?usp=sharing"",""ฉะเชิงเทรา!J128"")"),0)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IFERROR(__xludf.DUMMYFUNCTION("IMPORTRANGE(""https://docs.google.com/spreadsheets/d/1SX6NBoVAgQJ6U1MVXOaj8PK2l7WJ3RER9xtqwdhxkhw/edit?usp=sharing"",""ฉะเชิงเทรา!I129"")"),80)</f>
        <v>80</v>
      </c>
      <c r="J204" s="304">
        <f ca="1">IFERROR(__xludf.DUMMYFUNCTION("IMPORTRANGE(""https://docs.google.com/spreadsheets/d/1SX6NBoVAgQJ6U1MVXOaj8PK2l7WJ3RER9xtqwdhxkhw/edit?usp=sharing"",""ฉะเชิงเทรา!J129"")"),40)</f>
        <v>40</v>
      </c>
      <c r="K204" s="305">
        <f ca="1">IF(I204&gt;0,J204*100/I204,0)</f>
        <v>50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IFERROR(__xludf.DUMMYFUNCTION("IMPORTRANGE(""https://docs.google.com/spreadsheets/d/1SX6NBoVAgQJ6U1MVXOaj8PK2l7WJ3RER9xtqwdhxkhw/edit?usp=sharing"",""ฉะเชิงเทรา!J134"")"),0)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IFERROR(__xludf.DUMMYFUNCTION("IMPORTRANGE(""https://docs.google.com/spreadsheets/d/1SX6NBoVAgQJ6U1MVXOaj8PK2l7WJ3RER9xtqwdhxkhw/edit?usp=sharing"",""ฉะเชิงเทรา!J135"")"),1)</f>
        <v>1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IFERROR(__xludf.DUMMYFUNCTION("IMPORTRANGE(""https://docs.google.com/spreadsheets/d/1SX6NBoVAgQJ6U1MVXOaj8PK2l7WJ3RER9xtqwdhxkhw/edit?usp=sharing"",""ฉะเชิงเทรา!J136"")"),1)</f>
        <v>1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IFERROR(__xludf.DUMMYFUNCTION("IMPORTRANGE(""https://docs.google.com/spreadsheets/d/1SX6NBoVAgQJ6U1MVXOaj8PK2l7WJ3RER9xtqwdhxkhw/edit?usp=sharing"",""ฉะเชิงเทรา!J137"")"),1)</f>
        <v>1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IFERROR(__xludf.DUMMYFUNCTION("IMPORTRANGE(""https://docs.google.com/spreadsheets/d/1SX6NBoVAgQJ6U1MVXOaj8PK2l7WJ3RER9xtqwdhxkhw/edit?usp=sharing"",""ฉะเชิงเทรา!I138"")"),80)</f>
        <v>80</v>
      </c>
      <c r="J213" s="218">
        <f ca="1">IFERROR(__xludf.DUMMYFUNCTION("IMPORTRANGE(""https://docs.google.com/spreadsheets/d/1SX6NBoVAgQJ6U1MVXOaj8PK2l7WJ3RER9xtqwdhxkhw/edit?usp=sharing"",""ฉะเชิงเทรา!J138"")"),40)</f>
        <v>40</v>
      </c>
      <c r="K213" s="249">
        <f ca="1">IF(I213&gt;0,J213*100/I213,0)</f>
        <v>50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IFERROR(__xludf.DUMMYFUNCTION("IMPORTRANGE(""https://docs.google.com/spreadsheets/d/1SX6NBoVAgQJ6U1MVXOaj8PK2l7WJ3RER9xtqwdhxkhw/edit?usp=sharing"",""ฉะเชิงเทรา!I140"")"),40)</f>
        <v>40</v>
      </c>
      <c r="J215" s="218">
        <f ca="1">IFERROR(__xludf.DUMMYFUNCTION("IMPORTRANGE(""https://docs.google.com/spreadsheets/d/1SX6NBoVAgQJ6U1MVXOaj8PK2l7WJ3RER9xtqwdhxkhw/edit?usp=sharing"",""ฉะเชิงเทรา!J140"")"),0)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IFERROR(__xludf.DUMMYFUNCTION("IMPORTRANGE(""https://docs.google.com/spreadsheets/d/1SX6NBoVAgQJ6U1MVXOaj8PK2l7WJ3RER9xtqwdhxkhw/edit?usp=sharing"",""ฉะเชิงเทรา!I141"")"),1)</f>
        <v>1</v>
      </c>
      <c r="J216" s="218">
        <f ca="1">IFERROR(__xludf.DUMMYFUNCTION("IMPORTRANGE(""https://docs.google.com/spreadsheets/d/1SX6NBoVAgQJ6U1MVXOaj8PK2l7WJ3RER9xtqwdhxkhw/edit?usp=sharing"",""ฉะเชิงเทรา!J141"")"),0)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IFERROR(__xludf.DUMMYFUNCTION("IMPORTRANGE(""https://docs.google.com/spreadsheets/d/1SX6NBoVAgQJ6U1MVXOaj8PK2l7WJ3RER9xtqwdhxkhw/edit?usp=sharing"",""ฉะเชิงเทรา!J142"")"),0)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IFERROR(__xludf.DUMMYFUNCTION("IMPORTRANGE(""https://docs.google.com/spreadsheets/d/1SX6NBoVAgQJ6U1MVXOaj8PK2l7WJ3RER9xtqwdhxkhw/edit?usp=sharing"",""ฉะเชิงเทรา!J143"")"),0)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IFERROR(__xludf.DUMMYFUNCTION("IMPORTRANGE(""https://docs.google.com/spreadsheets/d/1SX6NBoVAgQJ6U1MVXOaj8PK2l7WJ3RER9xtqwdhxkhw/edit?usp=sharing"",""ฉะเชิงเทรา!I144"")"),15)</f>
        <v>15</v>
      </c>
      <c r="J219" s="291">
        <f ca="1">IFERROR(__xludf.DUMMYFUNCTION("IMPORTRANGE(""https://docs.google.com/spreadsheets/d/1SX6NBoVAgQJ6U1MVXOaj8PK2l7WJ3RER9xtqwdhxkhw/edit?usp=sharing"",""ฉะเชิงเทรา!J144"")"),15)</f>
        <v>15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21125</v>
      </c>
      <c r="M220" s="182">
        <f t="shared" ca="1" si="72"/>
        <v>21125</v>
      </c>
      <c r="N220" s="182">
        <f t="shared" ca="1" si="72"/>
        <v>21125</v>
      </c>
      <c r="O220" s="181">
        <f t="shared" ref="O220:O222" ca="1" si="73">IF(L220&gt;0,N220*100/L220,0)</f>
        <v>100</v>
      </c>
      <c r="P220" s="181">
        <f t="shared" ref="P220:P222" ca="1" si="74">IF(M220&gt;0,N220*100/M220,0)</f>
        <v>100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21125</v>
      </c>
      <c r="M222" s="187">
        <f t="shared" ca="1" si="76"/>
        <v>21125</v>
      </c>
      <c r="N222" s="187">
        <f t="shared" ca="1" si="76"/>
        <v>21125</v>
      </c>
      <c r="O222" s="186">
        <f t="shared" ca="1" si="73"/>
        <v>100</v>
      </c>
      <c r="P222" s="186">
        <f t="shared" ca="1" si="74"/>
        <v>100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21125</v>
      </c>
      <c r="M224" s="199">
        <f ca="1">IFERROR(__xludf.DUMMYFUNCTION("IMPORTRANGE(""https://docs.google.com/spreadsheets/d/1Yj_ptqi66GCucihVvJfMjLAmec39IyEx_6qawtMGysU/edit?usp=sharing"",""สบก!BS61"")"),21125)</f>
        <v>21125</v>
      </c>
      <c r="N224" s="199">
        <f ca="1">IFERROR(__xludf.DUMMYFUNCTION("IMPORTRANGE(""https://docs.google.com/spreadsheets/d/1Yj_ptqi66GCucihVvJfMjLAmec39IyEx_6qawtMGysU/edit?usp=sharing"",""สบก!BT61"")"),21125)</f>
        <v>21125</v>
      </c>
      <c r="O224" s="198">
        <f ca="1">IF(L224&gt;0,N224*100/L224,0)</f>
        <v>100</v>
      </c>
      <c r="P224" s="198">
        <f ca="1">IF(M224&gt;0,N224*100/M224,0)</f>
        <v>100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IFERROR(__xludf.DUMMYFUNCTION("IMPORTRANGE(""https://docs.google.com/spreadsheets/d/1Yj_ptqi66GCucihVvJfMjLAmec39IyEx_6qawtMGysU/edit?usp=sharing"",""สบก!BO61"")"),0)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IFERROR(__xludf.DUMMYFUNCTION("IMPORTRANGE(""https://docs.google.com/spreadsheets/d/1Yj_ptqi66GCucihVvJfMjLAmec39IyEx_6qawtMGysU/edit?usp=sharing"",""สบก!BP61"")"),21125)</f>
        <v>21125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IFERROR(__xludf.DUMMYFUNCTION("IMPORTRANGE(""https://docs.google.com/spreadsheets/d/1Yj_ptqi66GCucihVvJfMjLAmec39IyEx_6qawtMGysU/edit?usp=sharing"",""สบก!BQ61"")"),0)</f>
        <v>0</v>
      </c>
      <c r="M228" s="125"/>
      <c r="N228" s="115">
        <f ca="1">IFERROR(__xludf.DUMMYFUNCTION("IMPORTRANGE(""https://docs.google.com/spreadsheets/d/1Yj_ptqi66GCucihVvJfMjLAmec39IyEx_6qawtMGysU/edit?usp=sharing"",""สบก!BU61"")"),0)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IFERROR(__xludf.DUMMYFUNCTION("IMPORTRANGE(""https://docs.google.com/spreadsheets/d/1SX6NBoVAgQJ6U1MVXOaj8PK2l7WJ3RER9xtqwdhxkhw/edit?usp=sharing"",""ฉะเชิงเทรา!I149"")"),15)</f>
        <v>15</v>
      </c>
      <c r="J229" s="291">
        <f ca="1">IFERROR(__xludf.DUMMYFUNCTION("IMPORTRANGE(""https://docs.google.com/spreadsheets/d/1SX6NBoVAgQJ6U1MVXOaj8PK2l7WJ3RER9xtqwdhxkhw/edit?usp=sharing"",""ฉะเชิงเทรา!J149"")"),15)</f>
        <v>15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IFERROR(__xludf.DUMMYFUNCTION("IMPORTRANGE(""https://docs.google.com/spreadsheets/d/1SX6NBoVAgQJ6U1MVXOaj8PK2l7WJ3RER9xtqwdhxkhw/edit?usp=sharing"",""ฉะเชิงเทรา!J151"")"),0)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IFERROR(__xludf.DUMMYFUNCTION("IMPORTRANGE(""https://docs.google.com/spreadsheets/d/1SX6NBoVAgQJ6U1MVXOaj8PK2l7WJ3RER9xtqwdhxkhw/edit?usp=sharing"",""ฉะเชิงเทรา!J152"")"),1)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IFERROR(__xludf.DUMMYFUNCTION("IMPORTRANGE(""https://docs.google.com/spreadsheets/d/1SX6NBoVAgQJ6U1MVXOaj8PK2l7WJ3RER9xtqwdhxkhw/edit?usp=sharing"",""ฉะเชิงเทรา!J153"")"),1)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IFERROR(__xludf.DUMMYFUNCTION("IMPORTRANGE(""https://docs.google.com/spreadsheets/d/1SX6NBoVAgQJ6U1MVXOaj8PK2l7WJ3RER9xtqwdhxkhw/edit?usp=sharing"",""ฉะเชิงเทรา!J154"")"),1)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IFERROR(__xludf.DUMMYFUNCTION("IMPORTRANGE(""https://docs.google.com/spreadsheets/d/1SX6NBoVAgQJ6U1MVXOaj8PK2l7WJ3RER9xtqwdhxkhw/edit?usp=sharing"",""ฉะเชิงเทรา!I155"")"),15)</f>
        <v>15</v>
      </c>
      <c r="J235" s="219">
        <f ca="1">IFERROR(__xludf.DUMMYFUNCTION("IMPORTRANGE(""https://docs.google.com/spreadsheets/d/1SX6NBoVAgQJ6U1MVXOaj8PK2l7WJ3RER9xtqwdhxkhw/edit?usp=sharing"",""ฉะเชิงเทรา!J155"")"),15)</f>
        <v>15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IFERROR(__xludf.DUMMYFUNCTION("IMPORTRANGE(""https://docs.google.com/spreadsheets/d/1SX6NBoVAgQJ6U1MVXOaj8PK2l7WJ3RER9xtqwdhxkhw/edit?usp=sharing"",""ฉะเชิงเทรา!J156"")"),0)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IFERROR(__xludf.DUMMYFUNCTION("IMPORTRANGE(""https://docs.google.com/spreadsheets/d/1SX6NBoVAgQJ6U1MVXOaj8PK2l7WJ3RER9xtqwdhxkhw/edit?usp=sharing"",""ฉะเชิงเทรา!J157"")"),0)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IFERROR(__xludf.DUMMYFUNCTION("IMPORTRANGE(""https://docs.google.com/spreadsheets/d/1SX6NBoVAgQJ6U1MVXOaj8PK2l7WJ3RER9xtqwdhxkhw/edit?usp=sharing"",""ฉะเชิงเทรา!I158"")"),0)</f>
        <v>0</v>
      </c>
      <c r="J238" s="291">
        <f ca="1">IFERROR(__xludf.DUMMYFUNCTION("IMPORTRANGE(""https://docs.google.com/spreadsheets/d/1SX6NBoVAgQJ6U1MVXOaj8PK2l7WJ3RER9xtqwdhxkhw/edit?usp=sharing"",""ฉะเชิงเทรา!J158"")"),0)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IFERROR(__xludf.DUMMYFUNCTION("IMPORTRANGE(""https://docs.google.com/spreadsheets/d/1SX6NBoVAgQJ6U1MVXOaj8PK2l7WJ3RER9xtqwdhxkhw/edit?usp=sharing"",""ฉะเชิงเทรา!J159"")"),"")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IFERROR(__xludf.DUMMYFUNCTION("IMPORTRANGE(""https://docs.google.com/spreadsheets/d/1SX6NBoVAgQJ6U1MVXOaj8PK2l7WJ3RER9xtqwdhxkhw/edit?usp=sharing"",""ฉะเชิงเทรา!J161"")"),0)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IFERROR(__xludf.DUMMYFUNCTION("IMPORTRANGE(""https://docs.google.com/spreadsheets/d/1SX6NBoVAgQJ6U1MVXOaj8PK2l7WJ3RER9xtqwdhxkhw/edit?usp=sharing"",""ฉะเชิงเทรา!J162"")"),0)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IFERROR(__xludf.DUMMYFUNCTION("IMPORTRANGE(""https://docs.google.com/spreadsheets/d/1SX6NBoVAgQJ6U1MVXOaj8PK2l7WJ3RER9xtqwdhxkhw/edit?usp=sharing"",""ฉะเชิงเทรา!J163"")"),0)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IFERROR(__xludf.DUMMYFUNCTION("IMPORTRANGE(""https://docs.google.com/spreadsheets/d/1SX6NBoVAgQJ6U1MVXOaj8PK2l7WJ3RER9xtqwdhxkhw/edit?usp=sharing"",""ฉะเชิงเทรา!I164"")"),0)</f>
        <v>0</v>
      </c>
      <c r="J244" s="218">
        <f ca="1">IFERROR(__xludf.DUMMYFUNCTION("IMPORTRANGE(""https://docs.google.com/spreadsheets/d/1SX6NBoVAgQJ6U1MVXOaj8PK2l7WJ3RER9xtqwdhxkhw/edit?usp=sharing"",""ฉะเชิงเทรา!J164"")"),0)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IFERROR(__xludf.DUMMYFUNCTION("IMPORTRANGE(""https://docs.google.com/spreadsheets/d/1SX6NBoVAgQJ6U1MVXOaj8PK2l7WJ3RER9xtqwdhxkhw/edit?usp=sharing"",""ฉะเชิงเทรา!J165"")"),0)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IFERROR(__xludf.DUMMYFUNCTION("IMPORTRANGE(""https://docs.google.com/spreadsheets/d/1SX6NBoVAgQJ6U1MVXOaj8PK2l7WJ3RER9xtqwdhxkhw/edit?usp=sharing"",""ฉะเชิงเทรา!J166"")"),0)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IFERROR(__xludf.DUMMYFUNCTION("IMPORTRANGE(""https://docs.google.com/spreadsheets/d/1SX6NBoVAgQJ6U1MVXOaj8PK2l7WJ3RER9xtqwdhxkhw/edit?usp=sharing"",""ฉะเชิงเทรา!I169"")"),20)</f>
        <v>20</v>
      </c>
      <c r="J249" s="335">
        <f ca="1">IFERROR(__xludf.DUMMYFUNCTION("IMPORTRANGE(""https://docs.google.com/spreadsheets/d/1SX6NBoVAgQJ6U1MVXOaj8PK2l7WJ3RER9xtqwdhxkhw/edit?usp=sharing"",""ฉะเชิงเทรา!J169"")"),0)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71400</v>
      </c>
      <c r="M250" s="182">
        <f t="shared" ca="1" si="77"/>
        <v>37000</v>
      </c>
      <c r="N250" s="182">
        <f t="shared" ca="1" si="77"/>
        <v>980</v>
      </c>
      <c r="O250" s="181">
        <f t="shared" ref="O250:O252" ca="1" si="78">IF(L250&gt;0,N250*100/L250,0)</f>
        <v>1.3725490196078431</v>
      </c>
      <c r="P250" s="181">
        <f t="shared" ref="P250:P252" ca="1" si="79">IF(M250&gt;0,N250*100/M250,0)</f>
        <v>2.6486486486486487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71400</v>
      </c>
      <c r="M252" s="187">
        <f t="shared" ca="1" si="81"/>
        <v>37000</v>
      </c>
      <c r="N252" s="187">
        <f t="shared" ca="1" si="81"/>
        <v>980</v>
      </c>
      <c r="O252" s="186">
        <f t="shared" ca="1" si="78"/>
        <v>1.3725490196078431</v>
      </c>
      <c r="P252" s="186">
        <f t="shared" ca="1" si="79"/>
        <v>2.6486486486486487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71400</v>
      </c>
      <c r="M254" s="199">
        <f ca="1">IFERROR(__xludf.DUMMYFUNCTION("IMPORTRANGE(""https://docs.google.com/spreadsheets/d/1Yj_ptqi66GCucihVvJfMjLAmec39IyEx_6qawtMGysU/edit?usp=sharing"",""สบก!CB61"")"),37000)</f>
        <v>37000</v>
      </c>
      <c r="N254" s="199">
        <f ca="1">IFERROR(__xludf.DUMMYFUNCTION("IMPORTRANGE(""https://docs.google.com/spreadsheets/d/1Yj_ptqi66GCucihVvJfMjLAmec39IyEx_6qawtMGysU/edit?usp=sharing"",""สบก!CC61"")"),980)</f>
        <v>980</v>
      </c>
      <c r="O254" s="198">
        <f ca="1">IF(L254&gt;0,N254*100/L254,0)</f>
        <v>1.3725490196078431</v>
      </c>
      <c r="P254" s="198">
        <f ca="1">IF(M254&gt;0,N254*100/M254,0)</f>
        <v>2.6486486486486487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IFERROR(__xludf.DUMMYFUNCTION("IMPORTRANGE(""https://docs.google.com/spreadsheets/d/1Yj_ptqi66GCucihVvJfMjLAmec39IyEx_6qawtMGysU/edit?usp=sharing"",""สบก!BX61"")"),0)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IFERROR(__xludf.DUMMYFUNCTION("IMPORTRANGE(""https://docs.google.com/spreadsheets/d/1Yj_ptqi66GCucihVvJfMjLAmec39IyEx_6qawtMGysU/edit?usp=sharing"",""สบก!BY61"")"),71400)</f>
        <v>71400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IFERROR(__xludf.DUMMYFUNCTION("IMPORTRANGE(""https://docs.google.com/spreadsheets/d/1Yj_ptqi66GCucihVvJfMjLAmec39IyEx_6qawtMGysU/edit?usp=sharing"",""สบก!BZ61"")"),0)</f>
        <v>0</v>
      </c>
      <c r="M258" s="125"/>
      <c r="N258" s="115">
        <f ca="1">IFERROR(__xludf.DUMMYFUNCTION("IMPORTRANGE(""https://docs.google.com/spreadsheets/d/1Yj_ptqi66GCucihVvJfMjLAmec39IyEx_6qawtMGysU/edit?usp=sharing"",""สบก!CD61"")"),0)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IFERROR(__xludf.DUMMYFUNCTION("IMPORTRANGE(""https://docs.google.com/spreadsheets/d/1SX6NBoVAgQJ6U1MVXOaj8PK2l7WJ3RER9xtqwdhxkhw/edit?usp=sharing"",""ฉะเชิงเทรา!J175"")"),1)</f>
        <v>1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IFERROR(__xludf.DUMMYFUNCTION("IMPORTRANGE(""https://docs.google.com/spreadsheets/d/1SX6NBoVAgQJ6U1MVXOaj8PK2l7WJ3RER9xtqwdhxkhw/edit?usp=sharing"",""ฉะเชิงเทรา!J176"")"),0)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IFERROR(__xludf.DUMMYFUNCTION("IMPORTRANGE(""https://docs.google.com/spreadsheets/d/1SX6NBoVAgQJ6U1MVXOaj8PK2l7WJ3RER9xtqwdhxkhw/edit?usp=sharing"",""ฉะเชิงเทรา!J177"")"),0)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IFERROR(__xludf.DUMMYFUNCTION("IMPORTRANGE(""https://docs.google.com/spreadsheets/d/1SX6NBoVAgQJ6U1MVXOaj8PK2l7WJ3RER9xtqwdhxkhw/edit?usp=sharing"",""ฉะเชิงเทรา!J178"")"),0)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IFERROR(__xludf.DUMMYFUNCTION("IMPORTRANGE(""https://docs.google.com/spreadsheets/d/1SX6NBoVAgQJ6U1MVXOaj8PK2l7WJ3RER9xtqwdhxkhw/edit?usp=sharing"",""ฉะเชิงเทรา!I179"")"),1)</f>
        <v>1</v>
      </c>
      <c r="J264" s="219">
        <f ca="1">IFERROR(__xludf.DUMMYFUNCTION("IMPORTRANGE(""https://docs.google.com/spreadsheets/d/1SX6NBoVAgQJ6U1MVXOaj8PK2l7WJ3RER9xtqwdhxkhw/edit?usp=sharing"",""ฉะเชิงเทรา!J179"")"),0)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IFERROR(__xludf.DUMMYFUNCTION("IMPORTRANGE(""https://docs.google.com/spreadsheets/d/1SX6NBoVAgQJ6U1MVXOaj8PK2l7WJ3RER9xtqwdhxkhw/edit?usp=sharing"",""ฉะเชิงเทรา!I180"")"),20)</f>
        <v>20</v>
      </c>
      <c r="J265" s="219">
        <f ca="1">IFERROR(__xludf.DUMMYFUNCTION("IMPORTRANGE(""https://docs.google.com/spreadsheets/d/1SX6NBoVAgQJ6U1MVXOaj8PK2l7WJ3RER9xtqwdhxkhw/edit?usp=sharing"",""ฉะเชิงเทรา!J180"")"),0)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IFERROR(__xludf.DUMMYFUNCTION("IMPORTRANGE(""https://docs.google.com/spreadsheets/d/1SX6NBoVAgQJ6U1MVXOaj8PK2l7WJ3RER9xtqwdhxkhw/edit?usp=sharing"",""ฉะเชิงเทรา!I181"")"),20)</f>
        <v>20</v>
      </c>
      <c r="J266" s="219">
        <f ca="1">IFERROR(__xludf.DUMMYFUNCTION("IMPORTRANGE(""https://docs.google.com/spreadsheets/d/1SX6NBoVAgQJ6U1MVXOaj8PK2l7WJ3RER9xtqwdhxkhw/edit?usp=sharing"",""ฉะเชิงเทรา!J181"")"),0)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IFERROR(__xludf.DUMMYFUNCTION("IMPORTRANGE(""https://docs.google.com/spreadsheets/d/1SX6NBoVAgQJ6U1MVXOaj8PK2l7WJ3RER9xtqwdhxkhw/edit?usp=sharing"",""ฉะเชิงเทรา!I182"")"),1)</f>
        <v>1</v>
      </c>
      <c r="J267" s="219">
        <f ca="1">IFERROR(__xludf.DUMMYFUNCTION("IMPORTRANGE(""https://docs.google.com/spreadsheets/d/1SX6NBoVAgQJ6U1MVXOaj8PK2l7WJ3RER9xtqwdhxkhw/edit?usp=sharing"",""ฉะเชิงเทรา!J182"")"),0)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IFERROR(__xludf.DUMMYFUNCTION("IMPORTRANGE(""https://docs.google.com/spreadsheets/d/1SX6NBoVAgQJ6U1MVXOaj8PK2l7WJ3RER9xtqwdhxkhw/edit?usp=sharing"",""ฉะเชิงเทรา!J183"")"),0)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IFERROR(__xludf.DUMMYFUNCTION("IMPORTRANGE(""https://docs.google.com/spreadsheets/d/1SX6NBoVAgQJ6U1MVXOaj8PK2l7WJ3RER9xtqwdhxkhw/edit?usp=sharing"",""ฉะเชิงเทรา!J184"")"),0)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IFERROR(__xludf.DUMMYFUNCTION("IMPORTRANGE(""https://docs.google.com/spreadsheets/d/1SX6NBoVAgQJ6U1MVXOaj8PK2l7WJ3RER9xtqwdhxkhw/edit?usp=sharing"",""ฉะเชิงเทรา!I185"")"),20)</f>
        <v>20</v>
      </c>
      <c r="J270" s="335">
        <f ca="1">IFERROR(__xludf.DUMMYFUNCTION("IMPORTRANGE(""https://docs.google.com/spreadsheets/d/1SX6NBoVAgQJ6U1MVXOaj8PK2l7WJ3RER9xtqwdhxkhw/edit?usp=sharing"",""ฉะเชิงเทรา!J185"")"),20)</f>
        <v>20</v>
      </c>
      <c r="K270" s="336">
        <f ca="1">IF(I270&gt;0,J270*100/I270,0)</f>
        <v>100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183600</v>
      </c>
      <c r="M271" s="182">
        <f t="shared" ca="1" si="83"/>
        <v>88000</v>
      </c>
      <c r="N271" s="182">
        <f t="shared" ca="1" si="83"/>
        <v>41143</v>
      </c>
      <c r="O271" s="181">
        <f t="shared" ref="O271:O273" ca="1" si="84">IF(L271&gt;0,N271*100/L271,0)</f>
        <v>22.40904139433551</v>
      </c>
      <c r="P271" s="181">
        <f t="shared" ref="P271:P273" ca="1" si="85">IF(M271&gt;0,N271*100/M271,0)</f>
        <v>46.753409090909088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183600</v>
      </c>
      <c r="M273" s="187">
        <f t="shared" ca="1" si="87"/>
        <v>88000</v>
      </c>
      <c r="N273" s="187">
        <f t="shared" ca="1" si="87"/>
        <v>41143</v>
      </c>
      <c r="O273" s="186">
        <f t="shared" ca="1" si="84"/>
        <v>22.40904139433551</v>
      </c>
      <c r="P273" s="186">
        <f t="shared" ca="1" si="85"/>
        <v>46.753409090909088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183600</v>
      </c>
      <c r="M275" s="199">
        <f ca="1">IFERROR(__xludf.DUMMYFUNCTION("IMPORTRANGE(""https://docs.google.com/spreadsheets/d/1Yj_ptqi66GCucihVvJfMjLAmec39IyEx_6qawtMGysU/edit?usp=sharing"",""สบก!CK61"")"),88000)</f>
        <v>88000</v>
      </c>
      <c r="N275" s="199">
        <f ca="1">IFERROR(__xludf.DUMMYFUNCTION("IMPORTRANGE(""https://docs.google.com/spreadsheets/d/1Yj_ptqi66GCucihVvJfMjLAmec39IyEx_6qawtMGysU/edit?usp=sharing"",""สบก!CL61"")"),41143)</f>
        <v>41143</v>
      </c>
      <c r="O275" s="198">
        <f ca="1">IF(L275&gt;0,N275*100/L275,0)</f>
        <v>22.40904139433551</v>
      </c>
      <c r="P275" s="198">
        <f ca="1">IF(M275&gt;0,N275*100/M275,0)</f>
        <v>46.753409090909088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IFERROR(__xludf.DUMMYFUNCTION("IMPORTRANGE(""https://docs.google.com/spreadsheets/d/1Yj_ptqi66GCucihVvJfMjLAmec39IyEx_6qawtMGysU/edit?usp=sharing"",""สบก!CG61"")"),0)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IFERROR(__xludf.DUMMYFUNCTION("IMPORTRANGE(""https://docs.google.com/spreadsheets/d/1Yj_ptqi66GCucihVvJfMjLAmec39IyEx_6qawtMGysU/edit?usp=sharing"",""สบก!CH61"")"),183600)</f>
        <v>183600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IFERROR(__xludf.DUMMYFUNCTION("IMPORTRANGE(""https://docs.google.com/spreadsheets/d/1Yj_ptqi66GCucihVvJfMjLAmec39IyEx_6qawtMGysU/edit?usp=sharing"",""สบก!CI61"")"),0)</f>
        <v>0</v>
      </c>
      <c r="M279" s="125"/>
      <c r="N279" s="115">
        <f ca="1">IFERROR(__xludf.DUMMYFUNCTION("IMPORTRANGE(""https://docs.google.com/spreadsheets/d/1Yj_ptqi66GCucihVvJfMjLAmec39IyEx_6qawtMGysU/edit?usp=sharing"",""สบก!CM61"")"),0)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IFERROR(__xludf.DUMMYFUNCTION("IMPORTRANGE(""https://docs.google.com/spreadsheets/d/1SX6NBoVAgQJ6U1MVXOaj8PK2l7WJ3RER9xtqwdhxkhw/edit?usp=sharing"",""ฉะเชิงเทรา!J192"")"),1)</f>
        <v>1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IFERROR(__xludf.DUMMYFUNCTION("IMPORTRANGE(""https://docs.google.com/spreadsheets/d/1SX6NBoVAgQJ6U1MVXOaj8PK2l7WJ3RER9xtqwdhxkhw/edit?usp=sharing"",""ฉะเชิงเทรา!J193"")"),1)</f>
        <v>1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IFERROR(__xludf.DUMMYFUNCTION("IMPORTRANGE(""https://docs.google.com/spreadsheets/d/1SX6NBoVAgQJ6U1MVXOaj8PK2l7WJ3RER9xtqwdhxkhw/edit?usp=sharing"",""ฉะเชิงเทรา!J194"")"),1)</f>
        <v>1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IFERROR(__xludf.DUMMYFUNCTION("IMPORTRANGE(""https://docs.google.com/spreadsheets/d/1SX6NBoVAgQJ6U1MVXOaj8PK2l7WJ3RER9xtqwdhxkhw/edit?usp=sharing"",""ฉะเชิงเทรา!I195"")"),20)</f>
        <v>20</v>
      </c>
      <c r="J285" s="219">
        <f ca="1">IFERROR(__xludf.DUMMYFUNCTION("IMPORTRANGE(""https://docs.google.com/spreadsheets/d/1SX6NBoVAgQJ6U1MVXOaj8PK2l7WJ3RER9xtqwdhxkhw/edit?usp=sharing"",""ฉะเชิงเทรา!J195"")"),20)</f>
        <v>20</v>
      </c>
      <c r="K285" s="195">
        <f ca="1">IF(I285&gt;0,J285*100/I285,0)</f>
        <v>100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IFERROR(__xludf.DUMMYFUNCTION("IMPORTRANGE(""https://docs.google.com/spreadsheets/d/1SX6NBoVAgQJ6U1MVXOaj8PK2l7WJ3RER9xtqwdhxkhw/edit?usp=sharing"",""ฉะเชิงเทรา!J196"")"),0)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IFERROR(__xludf.DUMMYFUNCTION("IMPORTRANGE(""https://docs.google.com/spreadsheets/d/1SX6NBoVAgQJ6U1MVXOaj8PK2l7WJ3RER9xtqwdhxkhw/edit?usp=sharing"",""ฉะเชิงเทรา!J197"")"),0)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IFERROR(__xludf.DUMMYFUNCTION("IMPORTRANGE(""https://docs.google.com/spreadsheets/d/1SX6NBoVAgQJ6U1MVXOaj8PK2l7WJ3RER9xtqwdhxkhw/edit?usp=sharing"",""ฉะเชิงเทรา!I199"")"),0)</f>
        <v>0</v>
      </c>
      <c r="J289" s="335">
        <f ca="1">IFERROR(__xludf.DUMMYFUNCTION("IMPORTRANGE(""https://docs.google.com/spreadsheets/d/1SX6NBoVAgQJ6U1MVXOaj8PK2l7WJ3RER9xtqwdhxkhw/edit?usp=sharing"",""ฉะเชิงเทรา!J199"")"),0)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9">
        <f ca="1">IFERROR(__xludf.DUMMYFUNCTION("IMPORTRANGE(""https://docs.google.com/spreadsheets/d/1Yj_ptqi66GCucihVvJfMjLAmec39IyEx_6qawtMGysU/edit?usp=sharing"",""สบก!CT61"")"),0)</f>
        <v>0</v>
      </c>
      <c r="N294" s="199">
        <f ca="1">IFERROR(__xludf.DUMMYFUNCTION("IMPORTRANGE(""https://docs.google.com/spreadsheets/d/1Yj_ptqi66GCucihVvJfMjLAmec39IyEx_6qawtMGysU/edit?usp=sharing"",""สบก!CU61"")"),0)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IFERROR(__xludf.DUMMYFUNCTION("IMPORTRANGE(""https://docs.google.com/spreadsheets/d/1Yj_ptqi66GCucihVvJfMjLAmec39IyEx_6qawtMGysU/edit?usp=sharing"",""สบก!CP61"")"),0)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IFERROR(__xludf.DUMMYFUNCTION("IMPORTRANGE(""https://docs.google.com/spreadsheets/d/1Yj_ptqi66GCucihVvJfMjLAmec39IyEx_6qawtMGysU/edit?usp=sharing"",""สบก!CQ61"")"),0)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IFERROR(__xludf.DUMMYFUNCTION("IMPORTRANGE(""https://docs.google.com/spreadsheets/d/1Yj_ptqi66GCucihVvJfMjLAmec39IyEx_6qawtMGysU/edit?usp=sharing"",""สบก!CR61"")"),0)</f>
        <v>0</v>
      </c>
      <c r="M298" s="125"/>
      <c r="N298" s="115">
        <f ca="1">IFERROR(__xludf.DUMMYFUNCTION("IMPORTRANGE(""https://docs.google.com/spreadsheets/d/1Yj_ptqi66GCucihVvJfMjLAmec39IyEx_6qawtMGysU/edit?usp=sharing"",""สบก!CV61"")"),0)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IFERROR(__xludf.DUMMYFUNCTION("IMPORTRANGE(""https://docs.google.com/spreadsheets/d/1SX6NBoVAgQJ6U1MVXOaj8PK2l7WJ3RER9xtqwdhxkhw/edit?usp=sharing"",""ฉะเชิงเทรา!J205"")"),0)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IFERROR(__xludf.DUMMYFUNCTION("IMPORTRANGE(""https://docs.google.com/spreadsheets/d/1SX6NBoVAgQJ6U1MVXOaj8PK2l7WJ3RER9xtqwdhxkhw/edit?usp=sharing"",""ฉะเชิงเทรา!J206"")"),0)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IFERROR(__xludf.DUMMYFUNCTION("IMPORTRANGE(""https://docs.google.com/spreadsheets/d/1SX6NBoVAgQJ6U1MVXOaj8PK2l7WJ3RER9xtqwdhxkhw/edit?usp=sharing"",""ฉะเชิงเทรา!J207"")"),0)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IFERROR(__xludf.DUMMYFUNCTION("IMPORTRANGE(""https://docs.google.com/spreadsheets/d/1SX6NBoVAgQJ6U1MVXOaj8PK2l7WJ3RER9xtqwdhxkhw/edit?usp=sharing"",""ฉะเชิงเทรา!J208"")"),0)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IFERROR(__xludf.DUMMYFUNCTION("IMPORTRANGE(""https://docs.google.com/spreadsheets/d/1SX6NBoVAgQJ6U1MVXOaj8PK2l7WJ3RER9xtqwdhxkhw/edit?usp=sharing"",""ฉะเชิงเทรา!I209"")"),0)</f>
        <v>0</v>
      </c>
      <c r="J304" s="218">
        <f ca="1">IFERROR(__xludf.DUMMYFUNCTION("IMPORTRANGE(""https://docs.google.com/spreadsheets/d/1SX6NBoVAgQJ6U1MVXOaj8PK2l7WJ3RER9xtqwdhxkhw/edit?usp=sharing"",""ฉะเชิงเทรา!J209"")"),0)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IFERROR(__xludf.DUMMYFUNCTION("IMPORTRANGE(""https://docs.google.com/spreadsheets/d/1SX6NBoVAgQJ6U1MVXOaj8PK2l7WJ3RER9xtqwdhxkhw/edit?usp=sharing"",""ฉะเชิงเทรา!I211"")"),0)</f>
        <v>0</v>
      </c>
      <c r="J306" s="218">
        <f ca="1">IFERROR(__xludf.DUMMYFUNCTION("IMPORTRANGE(""https://docs.google.com/spreadsheets/d/1SX6NBoVAgQJ6U1MVXOaj8PK2l7WJ3RER9xtqwdhxkhw/edit?usp=sharing"",""ฉะเชิงเทรา!J211"")"),0)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IFERROR(__xludf.DUMMYFUNCTION("IMPORTRANGE(""https://docs.google.com/spreadsheets/d/1SX6NBoVAgQJ6U1MVXOaj8PK2l7WJ3RER9xtqwdhxkhw/edit?usp=sharing"",""ฉะเชิงเทรา!J212"")"),0)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IFERROR(__xludf.DUMMYFUNCTION("IMPORTRANGE(""https://docs.google.com/spreadsheets/d/1SX6NBoVAgQJ6U1MVXOaj8PK2l7WJ3RER9xtqwdhxkhw/edit?usp=sharing"",""ฉะเชิงเทรา!J213"")"),0)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IFERROR(__xludf.DUMMYFUNCTION("IMPORTRANGE(""https://docs.google.com/spreadsheets/d/1SX6NBoVAgQJ6U1MVXOaj8PK2l7WJ3RER9xtqwdhxkhw/edit?usp=sharing"",""ฉะเชิงเทรา!I214"")"),0)</f>
        <v>0</v>
      </c>
      <c r="J309" s="352">
        <f ca="1">IFERROR(__xludf.DUMMYFUNCTION("IMPORTRANGE(""https://docs.google.com/spreadsheets/d/1SX6NBoVAgQJ6U1MVXOaj8PK2l7WJ3RER9xtqwdhxkhw/edit?usp=sharing"",""ฉะเชิงเทรา!J214"")"),0)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9">
        <f ca="1">IFERROR(__xludf.DUMMYFUNCTION("IMPORTRANGE(""https://docs.google.com/spreadsheets/d/1Yj_ptqi66GCucihVvJfMjLAmec39IyEx_6qawtMGysU/edit?usp=sharing"",""สบก!DC61"")"),0)</f>
        <v>0</v>
      </c>
      <c r="N314" s="199">
        <f ca="1">IFERROR(__xludf.DUMMYFUNCTION("IMPORTRANGE(""https://docs.google.com/spreadsheets/d/1Yj_ptqi66GCucihVvJfMjLAmec39IyEx_6qawtMGysU/edit?usp=sharing"",""สบก!DD61"")"),0)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IFERROR(__xludf.DUMMYFUNCTION("IMPORTRANGE(""https://docs.google.com/spreadsheets/d/1Yj_ptqi66GCucihVvJfMjLAmec39IyEx_6qawtMGysU/edit?usp=sharing"",""สบก!CY61"")"),0)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IFERROR(__xludf.DUMMYFUNCTION("IMPORTRANGE(""https://docs.google.com/spreadsheets/d/1Yj_ptqi66GCucihVvJfMjLAmec39IyEx_6qawtMGysU/edit?usp=sharing"",""สบก!CZ61"")"),0)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IFERROR(__xludf.DUMMYFUNCTION("IMPORTRANGE(""https://docs.google.com/spreadsheets/d/1Yj_ptqi66GCucihVvJfMjLAmec39IyEx_6qawtMGysU/edit?usp=sharing"",""สบก!DA61"")"),0)</f>
        <v>0</v>
      </c>
      <c r="M318" s="125"/>
      <c r="N318" s="115">
        <f ca="1">IFERROR(__xludf.DUMMYFUNCTION("IMPORTRANGE(""https://docs.google.com/spreadsheets/d/1Yj_ptqi66GCucihVvJfMjLAmec39IyEx_6qawtMGysU/edit?usp=sharing"",""สบก!DE61"")"),0)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IFERROR(__xludf.DUMMYFUNCTION("IMPORTRANGE(""https://docs.google.com/spreadsheets/d/1SX6NBoVAgQJ6U1MVXOaj8PK2l7WJ3RER9xtqwdhxkhw/edit?usp=sharing"",""ฉะเชิงเทรา!J220"")"),0)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IFERROR(__xludf.DUMMYFUNCTION("IMPORTRANGE(""https://docs.google.com/spreadsheets/d/1SX6NBoVAgQJ6U1MVXOaj8PK2l7WJ3RER9xtqwdhxkhw/edit?usp=sharing"",""ฉะเชิงเทรา!J221"")"),0)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IFERROR(__xludf.DUMMYFUNCTION("IMPORTRANGE(""https://docs.google.com/spreadsheets/d/1SX6NBoVAgQJ6U1MVXOaj8PK2l7WJ3RER9xtqwdhxkhw/edit?usp=sharing"",""ฉะเชิงเทรา!J222"")"),0)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IFERROR(__xludf.DUMMYFUNCTION("IMPORTRANGE(""https://docs.google.com/spreadsheets/d/1SX6NBoVAgQJ6U1MVXOaj8PK2l7WJ3RER9xtqwdhxkhw/edit?usp=sharing"",""ฉะเชิงเทรา!J223"")"),0)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IFERROR(__xludf.DUMMYFUNCTION("IMPORTRANGE(""https://docs.google.com/spreadsheets/d/1SX6NBoVAgQJ6U1MVXOaj8PK2l7WJ3RER9xtqwdhxkhw/edit?usp=sharing"",""ฉะเชิงเทรา!I224"")"),0)</f>
        <v>0</v>
      </c>
      <c r="J324" s="218">
        <f ca="1">IFERROR(__xludf.DUMMYFUNCTION("IMPORTRANGE(""https://docs.google.com/spreadsheets/d/1SX6NBoVAgQJ6U1MVXOaj8PK2l7WJ3RER9xtqwdhxkhw/edit?usp=sharing"",""ฉะเชิงเทรา!J224"")"),0)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IFERROR(__xludf.DUMMYFUNCTION("IMPORTRANGE(""https://docs.google.com/spreadsheets/d/1SX6NBoVAgQJ6U1MVXOaj8PK2l7WJ3RER9xtqwdhxkhw/edit?usp=sharing"",""ฉะเชิงเทรา!J225"")"),0)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IFERROR(__xludf.DUMMYFUNCTION("IMPORTRANGE(""https://docs.google.com/spreadsheets/d/1SX6NBoVAgQJ6U1MVXOaj8PK2l7WJ3RER9xtqwdhxkhw/edit?usp=sharing"",""ฉะเชิงเทรา!J226"")"),0)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IFERROR(__xludf.DUMMYFUNCTION("IMPORTRANGE(""https://docs.google.com/spreadsheets/d/1SX6NBoVAgQJ6U1MVXOaj8PK2l7WJ3RER9xtqwdhxkhw/edit?usp=sharing"",""ฉะเชิงเทรา!I228"")"),210)</f>
        <v>210</v>
      </c>
      <c r="J328" s="357">
        <f ca="1">IFERROR(__xludf.DUMMYFUNCTION("IMPORTRANGE(""https://docs.google.com/spreadsheets/d/1SX6NBoVAgQJ6U1MVXOaj8PK2l7WJ3RER9xtqwdhxkhw/edit?usp=sharing"",""ฉะเชิงเทรา!J228"")"),33)</f>
        <v>33</v>
      </c>
      <c r="K328" s="336">
        <f ca="1">IF(I328&gt;0,J328*100/I328,0)</f>
        <v>15.714285714285714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985070</v>
      </c>
      <c r="M329" s="182">
        <f t="shared" ca="1" si="98"/>
        <v>532480</v>
      </c>
      <c r="N329" s="182">
        <f t="shared" ca="1" si="98"/>
        <v>347717</v>
      </c>
      <c r="O329" s="181">
        <f t="shared" ref="O329:O331" ca="1" si="99">IF(L329&gt;0,N329*100/L329,0)</f>
        <v>35.298709736363911</v>
      </c>
      <c r="P329" s="181">
        <f t="shared" ref="P329:P331" ca="1" si="100">IF(M329&gt;0,N329*100/M329,0)</f>
        <v>65.301419771634613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985070</v>
      </c>
      <c r="M331" s="187">
        <f t="shared" ca="1" si="102"/>
        <v>532480</v>
      </c>
      <c r="N331" s="187">
        <f t="shared" ca="1" si="102"/>
        <v>347717</v>
      </c>
      <c r="O331" s="186">
        <f t="shared" ca="1" si="99"/>
        <v>35.298709736363911</v>
      </c>
      <c r="P331" s="186">
        <f t="shared" ca="1" si="100"/>
        <v>65.301419771634613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968070</v>
      </c>
      <c r="M333" s="199">
        <f ca="1">IFERROR(__xludf.DUMMYFUNCTION("IMPORTRANGE(""https://docs.google.com/spreadsheets/d/1Yj_ptqi66GCucihVvJfMjLAmec39IyEx_6qawtMGysU/edit?usp=sharing"",""สบก!DL61"")"),532480)</f>
        <v>532480</v>
      </c>
      <c r="N333" s="199">
        <f ca="1">IFERROR(__xludf.DUMMYFUNCTION("IMPORTRANGE(""https://docs.google.com/spreadsheets/d/1Yj_ptqi66GCucihVvJfMjLAmec39IyEx_6qawtMGysU/edit?usp=sharing"",""สบก!DM61"")"),330717)</f>
        <v>330717</v>
      </c>
      <c r="O333" s="198">
        <f ca="1">IF(L333&gt;0,N333*100/L333,0)</f>
        <v>34.162508909479683</v>
      </c>
      <c r="P333" s="198">
        <f ca="1">IF(M333&gt;0,N333*100/M333,0)</f>
        <v>62.108811598557693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IFERROR(__xludf.DUMMYFUNCTION("IMPORTRANGE(""https://docs.google.com/spreadsheets/d/1Yj_ptqi66GCucihVvJfMjLAmec39IyEx_6qawtMGysU/edit?usp=sharing"",""สบก!DH61"")"),529200)</f>
        <v>529200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IFERROR(__xludf.DUMMYFUNCTION("IMPORTRANGE(""https://docs.google.com/spreadsheets/d/1Yj_ptqi66GCucihVvJfMjLAmec39IyEx_6qawtMGysU/edit?usp=sharing"",""สบก!DI61"")"),438870)</f>
        <v>438870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IFERROR(__xludf.DUMMYFUNCTION("IMPORTRANGE(""https://docs.google.com/spreadsheets/d/1Yj_ptqi66GCucihVvJfMjLAmec39IyEx_6qawtMGysU/edit?usp=sharing"",""สบก!DJ61"")"),17000)</f>
        <v>17000</v>
      </c>
      <c r="M337" s="125"/>
      <c r="N337" s="115">
        <f ca="1">IFERROR(__xludf.DUMMYFUNCTION("IMPORTRANGE(""https://docs.google.com/spreadsheets/d/1Yj_ptqi66GCucihVvJfMjLAmec39IyEx_6qawtMGysU/edit?usp=sharing"",""สบก!DN61"")"),17000)</f>
        <v>17000</v>
      </c>
      <c r="O337" s="125">
        <f ca="1">IF(L337&gt;0,N337*100/L337,0)</f>
        <v>100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IFERROR(__xludf.DUMMYFUNCTION("IMPORTRANGE(""https://docs.google.com/spreadsheets/d/1SX6NBoVAgQJ6U1MVXOaj8PK2l7WJ3RER9xtqwdhxkhw/edit?usp=sharing"",""ฉะเชิงเทรา!I234"")"),0)</f>
        <v>0</v>
      </c>
      <c r="J339" s="218">
        <f ca="1">IFERROR(__xludf.DUMMYFUNCTION("IMPORTRANGE(""https://docs.google.com/spreadsheets/d/1SX6NBoVAgQJ6U1MVXOaj8PK2l7WJ3RER9xtqwdhxkhw/edit?usp=sharing"",""ฉะเชิงเทรา!J234"")"),110)</f>
        <v>110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IFERROR(__xludf.DUMMYFUNCTION("IMPORTRANGE(""https://docs.google.com/spreadsheets/d/1SX6NBoVAgQJ6U1MVXOaj8PK2l7WJ3RER9xtqwdhxkhw/edit?usp=sharing"",""ฉะเชิงเทรา!I235"")"),3160)</f>
        <v>3160</v>
      </c>
      <c r="J340" s="218">
        <f ca="1">IFERROR(__xludf.DUMMYFUNCTION("IMPORTRANGE(""https://docs.google.com/spreadsheets/d/1SX6NBoVAgQJ6U1MVXOaj8PK2l7WJ3RER9xtqwdhxkhw/edit?usp=sharing"",""ฉะเชิงเทรา!J235"")"),1340.58)</f>
        <v>1340.58</v>
      </c>
      <c r="K340" s="360">
        <f t="shared" ca="1" si="103"/>
        <v>42.423417721518987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IFERROR(__xludf.DUMMYFUNCTION("IMPORTRANGE(""https://docs.google.com/spreadsheets/d/1SX6NBoVAgQJ6U1MVXOaj8PK2l7WJ3RER9xtqwdhxkhw/edit?usp=sharing"",""ฉะเชิงเทรา!I236"")"),210)</f>
        <v>210</v>
      </c>
      <c r="J341" s="218">
        <f ca="1">IFERROR(__xludf.DUMMYFUNCTION("IMPORTRANGE(""https://docs.google.com/spreadsheets/d/1SX6NBoVAgQJ6U1MVXOaj8PK2l7WJ3RER9xtqwdhxkhw/edit?usp=sharing"",""ฉะเชิงเทรา!J236"")"),101)</f>
        <v>101</v>
      </c>
      <c r="K341" s="360">
        <f t="shared" ca="1" si="103"/>
        <v>48.095238095238095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IFERROR(__xludf.DUMMYFUNCTION("IMPORTRANGE(""https://docs.google.com/spreadsheets/d/1SX6NBoVAgQJ6U1MVXOaj8PK2l7WJ3RER9xtqwdhxkhw/edit?usp=sharing"",""ฉะเชิงเทรา!I237"")"),0)</f>
        <v>0</v>
      </c>
      <c r="J342" s="218">
        <f ca="1">IFERROR(__xludf.DUMMYFUNCTION("IMPORTRANGE(""https://docs.google.com/spreadsheets/d/1SX6NBoVAgQJ6U1MVXOaj8PK2l7WJ3RER9xtqwdhxkhw/edit?usp=sharing"",""ฉะเชิงเทรา!J237"")"),1416.65)</f>
        <v>1416.65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IFERROR(__xludf.DUMMYFUNCTION("IMPORTRANGE(""https://docs.google.com/spreadsheets/d/1SX6NBoVAgQJ6U1MVXOaj8PK2l7WJ3RER9xtqwdhxkhw/edit?usp=sharing"",""ฉะเชิงเทรา!I238"")"),210)</f>
        <v>210</v>
      </c>
      <c r="J343" s="218">
        <f ca="1">IFERROR(__xludf.DUMMYFUNCTION("IMPORTRANGE(""https://docs.google.com/spreadsheets/d/1SX6NBoVAgQJ6U1MVXOaj8PK2l7WJ3RER9xtqwdhxkhw/edit?usp=sharing"",""ฉะเชิงเทรา!J238"")"),0)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IFERROR(__xludf.DUMMYFUNCTION("IMPORTRANGE(""https://docs.google.com/spreadsheets/d/1SX6NBoVAgQJ6U1MVXOaj8PK2l7WJ3RER9xtqwdhxkhw/edit?usp=sharing"",""ฉะเชิงเทรา!I239"")"),0)</f>
        <v>0</v>
      </c>
      <c r="J344" s="218">
        <f ca="1">IFERROR(__xludf.DUMMYFUNCTION("IMPORTRANGE(""https://docs.google.com/spreadsheets/d/1SX6NBoVAgQJ6U1MVXOaj8PK2l7WJ3RER9xtqwdhxkhw/edit?usp=sharing"",""ฉะเชิงเทรา!J239"")"),0)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IFERROR(__xludf.DUMMYFUNCTION("IMPORTRANGE(""https://docs.google.com/spreadsheets/d/1SX6NBoVAgQJ6U1MVXOaj8PK2l7WJ3RER9xtqwdhxkhw/edit?usp=sharing"",""ฉะเชิงเทรา!I240"")"),210)</f>
        <v>210</v>
      </c>
      <c r="J345" s="218">
        <f ca="1">IFERROR(__xludf.DUMMYFUNCTION("IMPORTRANGE(""https://docs.google.com/spreadsheets/d/1SX6NBoVAgQJ6U1MVXOaj8PK2l7WJ3RER9xtqwdhxkhw/edit?usp=sharing"",""ฉะเชิงเทรา!J240"")"),33)</f>
        <v>33</v>
      </c>
      <c r="K345" s="360">
        <f t="shared" ca="1" si="103"/>
        <v>15.714285714285714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IFERROR(__xludf.DUMMYFUNCTION("IMPORTRANGE(""https://docs.google.com/spreadsheets/d/1SX6NBoVAgQJ6U1MVXOaj8PK2l7WJ3RER9xtqwdhxkhw/edit?usp=sharing"",""ฉะเชิงเทรา!I241"")"),0)</f>
        <v>0</v>
      </c>
      <c r="J346" s="218">
        <f ca="1">IFERROR(__xludf.DUMMYFUNCTION("IMPORTRANGE(""https://docs.google.com/spreadsheets/d/1SX6NBoVAgQJ6U1MVXOaj8PK2l7WJ3RER9xtqwdhxkhw/edit?usp=sharing"",""ฉะเชิงเทรา!J241"")"),414.49)</f>
        <v>414.49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IFERROR(__xludf.DUMMYFUNCTION("IMPORTRANGE(""https://docs.google.com/spreadsheets/d/1SX6NBoVAgQJ6U1MVXOaj8PK2l7WJ3RER9xtqwdhxkhw/edit?usp=sharing"",""ฉะเชิงเทรา!L242"")"),2677919)</f>
        <v>2677919</v>
      </c>
      <c r="M347" s="374"/>
      <c r="N347" s="374">
        <f ca="1">IFERROR(__xludf.DUMMYFUNCTION("IMPORTRANGE(""https://docs.google.com/spreadsheets/d/1SX6NBoVAgQJ6U1MVXOaj8PK2l7WJ3RER9xtqwdhxkhw/edit?usp=sharing"",""ฉะเชิงเทรา!M242"")"),50466)</f>
        <v>50466</v>
      </c>
      <c r="O347" s="374">
        <f ca="1">+IF(L347&gt;0,N347*100/L347,0)</f>
        <v>1.884523019553616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IFERROR(__xludf.DUMMYFUNCTION("IMPORTRANGE(""https://docs.google.com/spreadsheets/d/1SX6NBoVAgQJ6U1MVXOaj8PK2l7WJ3RER9xtqwdhxkhw/edit?usp=sharing"",""ฉะเชิงเทรา!I244"")"),64)</f>
        <v>64</v>
      </c>
      <c r="J349" s="387">
        <f ca="1">IFERROR(__xludf.DUMMYFUNCTION("IMPORTRANGE(""https://docs.google.com/spreadsheets/d/1SX6NBoVAgQJ6U1MVXOaj8PK2l7WJ3RER9xtqwdhxkhw/edit?usp=sharing"",""ฉะเชิงเทรา!J244"")"),0)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IFERROR(__xludf.DUMMYFUNCTION("IMPORTRANGE(""https://docs.google.com/spreadsheets/d/1SX6NBoVAgQJ6U1MVXOaj8PK2l7WJ3RER9xtqwdhxkhw/edit?usp=sharing"",""ฉะเชิงเทรา!L244"")"),324540)</f>
        <v>324540</v>
      </c>
      <c r="M349" s="389"/>
      <c r="N349" s="389">
        <f ca="1">IFERROR(__xludf.DUMMYFUNCTION("IMPORTRANGE(""https://docs.google.com/spreadsheets/d/1SX6NBoVAgQJ6U1MVXOaj8PK2l7WJ3RER9xtqwdhxkhw/edit?usp=sharing"",""ฉะเชิงเทรา!M244"")"),19493)</f>
        <v>19493</v>
      </c>
      <c r="O349" s="389">
        <f ca="1">+IF(L349&gt;0,N349*100/L349,0)</f>
        <v>6.0063474456153321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IFERROR(__xludf.DUMMYFUNCTION("IMPORTRANGE(""https://docs.google.com/spreadsheets/d/1SX6NBoVAgQJ6U1MVXOaj8PK2l7WJ3RER9xtqwdhxkhw/edit?usp=sharing"",""ฉะเชิงเทรา!I245"")"),54)</f>
        <v>54</v>
      </c>
      <c r="J350" s="387">
        <f ca="1">IFERROR(__xludf.DUMMYFUNCTION("IMPORTRANGE(""https://docs.google.com/spreadsheets/d/1SX6NBoVAgQJ6U1MVXOaj8PK2l7WJ3RER9xtqwdhxkhw/edit?usp=sharing"",""ฉะเชิงเทรา!J245"")"),0)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IFERROR(__xludf.DUMMYFUNCTION("IMPORTRANGE(""https://docs.google.com/spreadsheets/d/1SX6NBoVAgQJ6U1MVXOaj8PK2l7WJ3RER9xtqwdhxkhw/edit?usp=sharing"",""ฉะเชิงเทรา!L246"")"),0)</f>
        <v>0</v>
      </c>
      <c r="M351" s="196"/>
      <c r="N351" s="196">
        <f ca="1">IFERROR(__xludf.DUMMYFUNCTION("IMPORTRANGE(""https://docs.google.com/spreadsheets/d/1SX6NBoVAgQJ6U1MVXOaj8PK2l7WJ3RER9xtqwdhxkhw/edit?usp=sharing"",""ฉะเชิงเทรา!M246"")"),0)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IFERROR(__xludf.DUMMYFUNCTION("IMPORTRANGE(""https://docs.google.com/spreadsheets/d/1SX6NBoVAgQJ6U1MVXOaj8PK2l7WJ3RER9xtqwdhxkhw/edit?usp=sharing"",""ฉะเชิงเทรา!L247"")"),324540)</f>
        <v>324540</v>
      </c>
      <c r="M352" s="196"/>
      <c r="N352" s="196">
        <f ca="1">IFERROR(__xludf.DUMMYFUNCTION("IMPORTRANGE(""https://docs.google.com/spreadsheets/d/1SX6NBoVAgQJ6U1MVXOaj8PK2l7WJ3RER9xtqwdhxkhw/edit?usp=sharing"",""ฉะเชิงเทรา!M247"")"),19493)</f>
        <v>19493</v>
      </c>
      <c r="O352" s="196">
        <f t="shared" ca="1" si="105"/>
        <v>6.0063474456153321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IFERROR(__xludf.DUMMYFUNCTION("IMPORTRANGE(""https://docs.google.com/spreadsheets/d/1SX6NBoVAgQJ6U1MVXOaj8PK2l7WJ3RER9xtqwdhxkhw/edit?usp=sharing"",""ฉะเชิงเทรา!L248"")"),0)</f>
        <v>0</v>
      </c>
      <c r="M353" s="198"/>
      <c r="N353" s="198">
        <f ca="1">IFERROR(__xludf.DUMMYFUNCTION("IMPORTRANGE(""https://docs.google.com/spreadsheets/d/1SX6NBoVAgQJ6U1MVXOaj8PK2l7WJ3RER9xtqwdhxkhw/edit?usp=sharing"",""ฉะเชิงเทรา!M248"")"),0)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IFERROR(__xludf.DUMMYFUNCTION("IMPORTRANGE(""https://docs.google.com/spreadsheets/d/1SX6NBoVAgQJ6U1MVXOaj8PK2l7WJ3RER9xtqwdhxkhw/edit?usp=sharing"",""ฉะเชิงเทรา!L249"")"),324540)</f>
        <v>324540</v>
      </c>
      <c r="M354" s="198"/>
      <c r="N354" s="198">
        <f ca="1">IFERROR(__xludf.DUMMYFUNCTION("IMPORTRANGE(""https://docs.google.com/spreadsheets/d/1SX6NBoVAgQJ6U1MVXOaj8PK2l7WJ3RER9xtqwdhxkhw/edit?usp=sharing"",""ฉะเชิงเทรา!M249"")"),19493)</f>
        <v>19493</v>
      </c>
      <c r="O354" s="198">
        <f t="shared" ca="1" si="105"/>
        <v>6.0063474456153321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IFERROR(__xludf.DUMMYFUNCTION("IMPORTRANGE(""https://docs.google.com/spreadsheets/d/1SX6NBoVAgQJ6U1MVXOaj8PK2l7WJ3RER9xtqwdhxkhw/edit?usp=sharing"",""ฉะเชิงเทรา!M250"")"),0)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IFERROR(__xludf.DUMMYFUNCTION("IMPORTRANGE(""https://docs.google.com/spreadsheets/d/1SX6NBoVAgQJ6U1MVXOaj8PK2l7WJ3RER9xtqwdhxkhw/edit?usp=sharing"",""ฉะเชิงเทรา!M251"")"),0)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IFERROR(__xludf.DUMMYFUNCTION("IMPORTRANGE(""https://docs.google.com/spreadsheets/d/1SX6NBoVAgQJ6U1MVXOaj8PK2l7WJ3RER9xtqwdhxkhw/edit?usp=sharing"",""ฉะเชิงเทรา!M252"")"),17233)</f>
        <v>17233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IFERROR(__xludf.DUMMYFUNCTION("IMPORTRANGE(""https://docs.google.com/spreadsheets/d/1SX6NBoVAgQJ6U1MVXOaj8PK2l7WJ3RER9xtqwdhxkhw/edit?usp=sharing"",""ฉะเชิงเทรา!M253"")"),2260)</f>
        <v>2260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IFERROR(__xludf.DUMMYFUNCTION("IMPORTRANGE(""https://docs.google.com/spreadsheets/d/1SX6NBoVAgQJ6U1MVXOaj8PK2l7WJ3RER9xtqwdhxkhw/edit?usp=sharing"",""ฉะเชิงเทรา!J255"")"),0)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IFERROR(__xludf.DUMMYFUNCTION("IMPORTRANGE(""https://docs.google.com/spreadsheets/d/1SX6NBoVAgQJ6U1MVXOaj8PK2l7WJ3RER9xtqwdhxkhw/edit?usp=sharing"",""ฉะเชิงเทรา!J256"")"),1)</f>
        <v>1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IFERROR(__xludf.DUMMYFUNCTION("IMPORTRANGE(""https://docs.google.com/spreadsheets/d/1SX6NBoVAgQJ6U1MVXOaj8PK2l7WJ3RER9xtqwdhxkhw/edit?usp=sharing"",""ฉะเชิงเทรา!J257"")"),0)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IFERROR(__xludf.DUMMYFUNCTION("IMPORTRANGE(""https://docs.google.com/spreadsheets/d/1SX6NBoVAgQJ6U1MVXOaj8PK2l7WJ3RER9xtqwdhxkhw/edit?usp=sharing"",""ฉะเชิงเทรา!J258"")"),0)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IFERROR(__xludf.DUMMYFUNCTION("IMPORTRANGE(""https://docs.google.com/spreadsheets/d/1SX6NBoVAgQJ6U1MVXOaj8PK2l7WJ3RER9xtqwdhxkhw/edit?usp=sharing"",""ฉะเชิงเทรา!J166"")"),0)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IFERROR(__xludf.DUMMYFUNCTION("IMPORTRANGE(""https://docs.google.com/spreadsheets/d/1SX6NBoVAgQJ6U1MVXOaj8PK2l7WJ3RER9xtqwdhxkhw/edit?usp=sharing"",""ฉะเชิงเทรา!J166"")"),0)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IFERROR(__xludf.DUMMYFUNCTION("IMPORTRANGE(""https://docs.google.com/spreadsheets/d/1SX6NBoVAgQJ6U1MVXOaj8PK2l7WJ3RER9xtqwdhxkhw/edit?usp=sharing"",""ฉะเชิงเทรา!J166"")"),0)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IFERROR(__xludf.DUMMYFUNCTION("IMPORTRANGE(""https://docs.google.com/spreadsheets/d/1SX6NBoVAgQJ6U1MVXOaj8PK2l7WJ3RER9xtqwdhxkhw/edit?usp=sharing"",""ฉะเชิงเทรา!J166"")"),0)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IFERROR(__xludf.DUMMYFUNCTION("IMPORTRANGE(""https://docs.google.com/spreadsheets/d/1SX6NBoVAgQJ6U1MVXOaj8PK2l7WJ3RER9xtqwdhxkhw/edit?usp=sharing"",""ฉะเชิงเทรา!I263"")"),54)</f>
        <v>54</v>
      </c>
      <c r="J368" s="218">
        <f ca="1">IFERROR(__xludf.DUMMYFUNCTION("IMPORTRANGE(""https://docs.google.com/spreadsheets/d/1SX6NBoVAgQJ6U1MVXOaj8PK2l7WJ3RER9xtqwdhxkhw/edit?usp=sharing"",""ฉะเชิงเทรา!J263"")"),0)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IFERROR(__xludf.DUMMYFUNCTION("IMPORTRANGE(""https://docs.google.com/spreadsheets/d/1SX6NBoVAgQJ6U1MVXOaj8PK2l7WJ3RER9xtqwdhxkhw/edit?usp=sharing"",""ฉะเชิงเทรา!I164"")"),0)</f>
        <v>0</v>
      </c>
      <c r="J369" s="218">
        <f ca="1">IFERROR(__xludf.DUMMYFUNCTION("IMPORTRANGE(""https://docs.google.com/spreadsheets/d/1SX6NBoVAgQJ6U1MVXOaj8PK2l7WJ3RER9xtqwdhxkhw/edit?usp=sharing"",""ฉะเชิงเทรา!J164"")"),0)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IFERROR(__xludf.DUMMYFUNCTION("IMPORTRANGE(""https://docs.google.com/spreadsheets/d/1SX6NBoVAgQJ6U1MVXOaj8PK2l7WJ3RER9xtqwdhxkhw/edit?usp=sharing"",""ฉะเชิงเทรา!I265"")"),54)</f>
        <v>54</v>
      </c>
      <c r="J370" s="218">
        <f ca="1">IFERROR(__xludf.DUMMYFUNCTION("IMPORTRANGE(""https://docs.google.com/spreadsheets/d/1SX6NBoVAgQJ6U1MVXOaj8PK2l7WJ3RER9xtqwdhxkhw/edit?usp=sharing"",""ฉะเชิงเทรา!J265"")"),0)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IFERROR(__xludf.DUMMYFUNCTION("IMPORTRANGE(""https://docs.google.com/spreadsheets/d/1SX6NBoVAgQJ6U1MVXOaj8PK2l7WJ3RER9xtqwdhxkhw/edit?usp=sharing"",""ฉะเชิงเทรา!I164"")"),0)</f>
        <v>0</v>
      </c>
      <c r="J371" s="219">
        <f ca="1">IFERROR(__xludf.DUMMYFUNCTION("IMPORTRANGE(""https://docs.google.com/spreadsheets/d/1SX6NBoVAgQJ6U1MVXOaj8PK2l7WJ3RER9xtqwdhxkhw/edit?usp=sharing"",""ฉะเชิงเทรา!J164"")"),0)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IFERROR(__xludf.DUMMYFUNCTION("IMPORTRANGE(""https://docs.google.com/spreadsheets/d/1SX6NBoVAgQJ6U1MVXOaj8PK2l7WJ3RER9xtqwdhxkhw/edit?usp=sharing"",""ฉะเชิงเทรา!I267"")"),54)</f>
        <v>54</v>
      </c>
      <c r="J372" s="219">
        <f ca="1">IFERROR(__xludf.DUMMYFUNCTION("IMPORTRANGE(""https://docs.google.com/spreadsheets/d/1SX6NBoVAgQJ6U1MVXOaj8PK2l7WJ3RER9xtqwdhxkhw/edit?usp=sharing"",""ฉะเชิงเทรา!J267"")"),0)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IFERROR(__xludf.DUMMYFUNCTION("IMPORTRANGE(""https://docs.google.com/spreadsheets/d/1SX6NBoVAgQJ6U1MVXOaj8PK2l7WJ3RER9xtqwdhxkhw/edit?usp=sharing"",""ฉะเชิงเทรา!I164"")"),0)</f>
        <v>0</v>
      </c>
      <c r="J373" s="218">
        <f ca="1">IFERROR(__xludf.DUMMYFUNCTION("IMPORTRANGE(""https://docs.google.com/spreadsheets/d/1SX6NBoVAgQJ6U1MVXOaj8PK2l7WJ3RER9xtqwdhxkhw/edit?usp=sharing"",""ฉะเชิงเทรา!J164"")"),0)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IFERROR(__xludf.DUMMYFUNCTION("IMPORTRANGE(""https://docs.google.com/spreadsheets/d/1SX6NBoVAgQJ6U1MVXOaj8PK2l7WJ3RER9xtqwdhxkhw/edit?usp=sharing"",""ฉะเชิงเทรา!I164"")"),0)</f>
        <v>0</v>
      </c>
      <c r="J374" s="218">
        <f ca="1">IFERROR(__xludf.DUMMYFUNCTION("IMPORTRANGE(""https://docs.google.com/spreadsheets/d/1SX6NBoVAgQJ6U1MVXOaj8PK2l7WJ3RER9xtqwdhxkhw/edit?usp=sharing"",""ฉะเชิงเทรา!J164"")"),0)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IFERROR(__xludf.DUMMYFUNCTION("IMPORTRANGE(""https://docs.google.com/spreadsheets/d/1SX6NBoVAgQJ6U1MVXOaj8PK2l7WJ3RER9xtqwdhxkhw/edit?usp=sharing"",""ฉะเชิงเทรา!I270"")"),64)</f>
        <v>64</v>
      </c>
      <c r="J375" s="218">
        <f ca="1">IFERROR(__xludf.DUMMYFUNCTION("IMPORTRANGE(""https://docs.google.com/spreadsheets/d/1SX6NBoVAgQJ6U1MVXOaj8PK2l7WJ3RER9xtqwdhxkhw/edit?usp=sharing"",""ฉะเชิงเทรา!J270"")"),0)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IFERROR(__xludf.DUMMYFUNCTION("IMPORTRANGE(""https://docs.google.com/spreadsheets/d/1SX6NBoVAgQJ6U1MVXOaj8PK2l7WJ3RER9xtqwdhxkhw/edit?usp=sharing"",""ฉะเชิงเทรา!I271"")"),20)</f>
        <v>20</v>
      </c>
      <c r="J376" s="219">
        <f ca="1">IFERROR(__xludf.DUMMYFUNCTION("IMPORTRANGE(""https://docs.google.com/spreadsheets/d/1SX6NBoVAgQJ6U1MVXOaj8PK2l7WJ3RER9xtqwdhxkhw/edit?usp=sharing"",""ฉะเชิงเทรา!J271"")"),0)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IFERROR(__xludf.DUMMYFUNCTION("IMPORTRANGE(""https://docs.google.com/spreadsheets/d/1SX6NBoVAgQJ6U1MVXOaj8PK2l7WJ3RER9xtqwdhxkhw/edit?usp=sharing"",""ฉะเชิงเทรา!I272"")"),44)</f>
        <v>44</v>
      </c>
      <c r="J377" s="218">
        <f ca="1">IFERROR(__xludf.DUMMYFUNCTION("IMPORTRANGE(""https://docs.google.com/spreadsheets/d/1SX6NBoVAgQJ6U1MVXOaj8PK2l7WJ3RER9xtqwdhxkhw/edit?usp=sharing"",""ฉะเชิงเทรา!J272"")"),0)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IFERROR(__xludf.DUMMYFUNCTION("IMPORTRANGE(""https://docs.google.com/spreadsheets/d/1SX6NBoVAgQJ6U1MVXOaj8PK2l7WJ3RER9xtqwdhxkhw/edit?usp=sharing"",""ฉะเชิงเทรา!J273"")"),0)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IFERROR(__xludf.DUMMYFUNCTION("IMPORTRANGE(""https://docs.google.com/spreadsheets/d/1SX6NBoVAgQJ6U1MVXOaj8PK2l7WJ3RER9xtqwdhxkhw/edit?usp=sharing"",""ฉะเชิงเทรา!J274"")"),0)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IFERROR(__xludf.DUMMYFUNCTION("IMPORTRANGE(""https://docs.google.com/spreadsheets/d/1SX6NBoVAgQJ6U1MVXOaj8PK2l7WJ3RER9xtqwdhxkhw/edit?usp=sharing"",""ฉะเชิงเทรา!I275"")"),1000)</f>
        <v>1000</v>
      </c>
      <c r="J380" s="387">
        <f ca="1">IFERROR(__xludf.DUMMYFUNCTION("IMPORTRANGE(""https://docs.google.com/spreadsheets/d/1SX6NBoVAgQJ6U1MVXOaj8PK2l7WJ3RER9xtqwdhxkhw/edit?usp=sharing"",""ฉะเชิงเทรา!J275"")"),0)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89"/>
      <c r="N380" s="389">
        <f ca="1">IFERROR(__xludf.DUMMYFUNCTION("IMPORTRANGE(""https://docs.google.com/spreadsheets/d/1SX6NBoVAgQJ6U1MVXOaj8PK2l7WJ3RER9xtqwdhxkhw/edit?usp=sharing"",""ฉะเชิงเทรา!M275"")"),1100)</f>
        <v>1100</v>
      </c>
      <c r="O380" s="389">
        <f ca="1">+IF(L380&gt;0,N380*100/L380,0)</f>
        <v>0.10694979193404115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IFERROR(__xludf.DUMMYFUNCTION("IMPORTRANGE(""https://docs.google.com/spreadsheets/d/1SX6NBoVAgQJ6U1MVXOaj8PK2l7WJ3RER9xtqwdhxkhw/edit?usp=sharing"",""ฉะเชิงเทรา!I276"")"),100)</f>
        <v>100</v>
      </c>
      <c r="J381" s="387">
        <f ca="1">IFERROR(__xludf.DUMMYFUNCTION("IMPORTRANGE(""https://docs.google.com/spreadsheets/d/1SX6NBoVAgQJ6U1MVXOaj8PK2l7WJ3RER9xtqwdhxkhw/edit?usp=sharing"",""ฉะเชิงเทรา!J276"")"),0)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IFERROR(__xludf.DUMMYFUNCTION("IMPORTRANGE(""https://docs.google.com/spreadsheets/d/1SX6NBoVAgQJ6U1MVXOaj8PK2l7WJ3RER9xtqwdhxkhw/edit?usp=sharing"",""ฉะเชิงเทรา!L277"")"),0)</f>
        <v>0</v>
      </c>
      <c r="M382" s="196"/>
      <c r="N382" s="196">
        <f ca="1">IFERROR(__xludf.DUMMYFUNCTION("IMPORTRANGE(""https://docs.google.com/spreadsheets/d/1SX6NBoVAgQJ6U1MVXOaj8PK2l7WJ3RER9xtqwdhxkhw/edit?usp=sharing"",""ฉะเชิงเทรา!M277"")"),0)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96"/>
      <c r="N383" s="196">
        <f ca="1">IFERROR(__xludf.DUMMYFUNCTION("IMPORTRANGE(""https://docs.google.com/spreadsheets/d/1SX6NBoVAgQJ6U1MVXOaj8PK2l7WJ3RER9xtqwdhxkhw/edit?usp=sharing"",""ฉะเชิงเทรา!M278"")"),1100)</f>
        <v>1100</v>
      </c>
      <c r="O383" s="196">
        <f t="shared" ca="1" si="109"/>
        <v>0.10694979193404115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IFERROR(__xludf.DUMMYFUNCTION("IMPORTRANGE(""https://docs.google.com/spreadsheets/d/1SX6NBoVAgQJ6U1MVXOaj8PK2l7WJ3RER9xtqwdhxkhw/edit?usp=sharing"",""ฉะเชิงเทรา!L279"")"),0)</f>
        <v>0</v>
      </c>
      <c r="M384" s="198"/>
      <c r="N384" s="198">
        <f ca="1">IFERROR(__xludf.DUMMYFUNCTION("IMPORTRANGE(""https://docs.google.com/spreadsheets/d/1SX6NBoVAgQJ6U1MVXOaj8PK2l7WJ3RER9xtqwdhxkhw/edit?usp=sharing"",""ฉะเชิงเทรา!M279"")"),0)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98"/>
      <c r="N385" s="198">
        <f ca="1">IFERROR(__xludf.DUMMYFUNCTION("IMPORTRANGE(""https://docs.google.com/spreadsheets/d/1SX6NBoVAgQJ6U1MVXOaj8PK2l7WJ3RER9xtqwdhxkhw/edit?usp=sharing"",""ฉะเชิงเทรา!M280"")"),1100)</f>
        <v>1100</v>
      </c>
      <c r="O385" s="198">
        <f t="shared" ca="1" si="109"/>
        <v>0.10694979193404115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IFERROR(__xludf.DUMMYFUNCTION("IMPORTRANGE(""https://docs.google.com/spreadsheets/d/1SX6NBoVAgQJ6U1MVXOaj8PK2l7WJ3RER9xtqwdhxkhw/edit?usp=sharing"",""ฉะเชิงเทรา!M281"")"),0)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IFERROR(__xludf.DUMMYFUNCTION("IMPORTRANGE(""https://docs.google.com/spreadsheets/d/1SX6NBoVAgQJ6U1MVXOaj8PK2l7WJ3RER9xtqwdhxkhw/edit?usp=sharing"",""ฉะเชิงเทรา!M282"")"),0)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IFERROR(__xludf.DUMMYFUNCTION("IMPORTRANGE(""https://docs.google.com/spreadsheets/d/1SX6NBoVAgQJ6U1MVXOaj8PK2l7WJ3RER9xtqwdhxkhw/edit?usp=sharing"",""ฉะเชิงเทรา!M283"")"),1100)</f>
        <v>1100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IFERROR(__xludf.DUMMYFUNCTION("IMPORTRANGE(""https://docs.google.com/spreadsheets/d/1SX6NBoVAgQJ6U1MVXOaj8PK2l7WJ3RER9xtqwdhxkhw/edit?usp=sharing"",""ฉะเชิงเทรา!M284"")"),0)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IFERROR(__xludf.DUMMYFUNCTION("IMPORTRANGE(""https://docs.google.com/spreadsheets/d/1SX6NBoVAgQJ6U1MVXOaj8PK2l7WJ3RER9xtqwdhxkhw/edit?usp=sharing"",""ฉะเชิงเทรา!J286"")"),1)</f>
        <v>1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IFERROR(__xludf.DUMMYFUNCTION("IMPORTRANGE(""https://docs.google.com/spreadsheets/d/1SX6NBoVAgQJ6U1MVXOaj8PK2l7WJ3RER9xtqwdhxkhw/edit?usp=sharing"",""ฉะเชิงเทรา!J287"")"),0)</f>
        <v>0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IFERROR(__xludf.DUMMYFUNCTION("IMPORTRANGE(""https://docs.google.com/spreadsheets/d/1SX6NBoVAgQJ6U1MVXOaj8PK2l7WJ3RER9xtqwdhxkhw/edit?usp=sharing"",""ฉะเชิงเทรา!J288"")"),0)</f>
        <v>0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IFERROR(__xludf.DUMMYFUNCTION("IMPORTRANGE(""https://docs.google.com/spreadsheets/d/1SX6NBoVAgQJ6U1MVXOaj8PK2l7WJ3RER9xtqwdhxkhw/edit?usp=sharing"",""ฉะเชิงเทรา!J289"")"),0)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IFERROR(__xludf.DUMMYFUNCTION("IMPORTRANGE(""https://docs.google.com/spreadsheets/d/1SX6NBoVAgQJ6U1MVXOaj8PK2l7WJ3RER9xtqwdhxkhw/edit?usp=sharing"",""ฉะเชิงเทรา!I291"")"),100)</f>
        <v>100</v>
      </c>
      <c r="J396" s="219">
        <f ca="1">IFERROR(__xludf.DUMMYFUNCTION("IMPORTRANGE(""https://docs.google.com/spreadsheets/d/1SX6NBoVAgQJ6U1MVXOaj8PK2l7WJ3RER9xtqwdhxkhw/edit?usp=sharing"",""ฉะเชิงเทรา!J291"")"),0)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IFERROR(__xludf.DUMMYFUNCTION("IMPORTRANGE(""https://docs.google.com/spreadsheets/d/1SX6NBoVAgQJ6U1MVXOaj8PK2l7WJ3RER9xtqwdhxkhw/edit?usp=sharing"",""ฉะเชิงเทรา!I292"")"),1000)</f>
        <v>1000</v>
      </c>
      <c r="J397" s="219">
        <f ca="1">IFERROR(__xludf.DUMMYFUNCTION("IMPORTRANGE(""https://docs.google.com/spreadsheets/d/1SX6NBoVAgQJ6U1MVXOaj8PK2l7WJ3RER9xtqwdhxkhw/edit?usp=sharing"",""ฉะเชิงเทรา!J292"")"),0)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IFERROR(__xludf.DUMMYFUNCTION("IMPORTRANGE(""https://docs.google.com/spreadsheets/d/1SX6NBoVAgQJ6U1MVXOaj8PK2l7WJ3RER9xtqwdhxkhw/edit?usp=sharing"",""ฉะเชิงเทรา!I293"")"),100)</f>
        <v>100</v>
      </c>
      <c r="J398" s="219">
        <f ca="1">IFERROR(__xludf.DUMMYFUNCTION("IMPORTRANGE(""https://docs.google.com/spreadsheets/d/1SX6NBoVAgQJ6U1MVXOaj8PK2l7WJ3RER9xtqwdhxkhw/edit?usp=sharing"",""ฉะเชิงเทรา!J293"")"),0)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IFERROR(__xludf.DUMMYFUNCTION("IMPORTRANGE(""https://docs.google.com/spreadsheets/d/1SX6NBoVAgQJ6U1MVXOaj8PK2l7WJ3RER9xtqwdhxkhw/edit?usp=sharing"",""ฉะเชิงเทรา!J294"")"),0)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IFERROR(__xludf.DUMMYFUNCTION("IMPORTRANGE(""https://docs.google.com/spreadsheets/d/1SX6NBoVAgQJ6U1MVXOaj8PK2l7WJ3RER9xtqwdhxkhw/edit?usp=sharing"",""ฉะเชิงเทรา!J295"")"),0)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IFERROR(__xludf.DUMMYFUNCTION("IMPORTRANGE(""https://docs.google.com/spreadsheets/d/1SX6NBoVAgQJ6U1MVXOaj8PK2l7WJ3RER9xtqwdhxkhw/edit?usp=sharing"",""ฉะเชิงเทรา!I296"")"),240)</f>
        <v>240</v>
      </c>
      <c r="J401" s="387">
        <f ca="1">IFERROR(__xludf.DUMMYFUNCTION("IMPORTRANGE(""https://docs.google.com/spreadsheets/d/1SX6NBoVAgQJ6U1MVXOaj8PK2l7WJ3RER9xtqwdhxkhw/edit?usp=sharing"",""ฉะเชิงเทรา!J296"")"),0)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IFERROR(__xludf.DUMMYFUNCTION("IMPORTRANGE(""https://docs.google.com/spreadsheets/d/1SX6NBoVAgQJ6U1MVXOaj8PK2l7WJ3RER9xtqwdhxkhw/edit?usp=sharing"",""ฉะเชิงเทรา!L296"")"),267520)</f>
        <v>267520</v>
      </c>
      <c r="M401" s="389"/>
      <c r="N401" s="389">
        <f ca="1">IFERROR(__xludf.DUMMYFUNCTION("IMPORTRANGE(""https://docs.google.com/spreadsheets/d/1SX6NBoVAgQJ6U1MVXOaj8PK2l7WJ3RER9xtqwdhxkhw/edit?usp=sharing"",""ฉะเชิงเทรา!M296"")"),11740)</f>
        <v>11740</v>
      </c>
      <c r="O401" s="389">
        <f ca="1">+IF(L401&gt;0,N401*100/L401,0)</f>
        <v>4.3884569377990434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IFERROR(__xludf.DUMMYFUNCTION("IMPORTRANGE(""https://docs.google.com/spreadsheets/d/1SX6NBoVAgQJ6U1MVXOaj8PK2l7WJ3RER9xtqwdhxkhw/edit?usp=sharing"",""ฉะเชิงเทรา!I297"")"),80)</f>
        <v>80</v>
      </c>
      <c r="J402" s="387">
        <f ca="1">IFERROR(__xludf.DUMMYFUNCTION("IMPORTRANGE(""https://docs.google.com/spreadsheets/d/1SX6NBoVAgQJ6U1MVXOaj8PK2l7WJ3RER9xtqwdhxkhw/edit?usp=sharing"",""ฉะเชิงเทรา!J297"")"),30)</f>
        <v>30</v>
      </c>
      <c r="K402" s="388">
        <f t="shared" ca="1" si="111"/>
        <v>37.5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IFERROR(__xludf.DUMMYFUNCTION("IMPORTRANGE(""https://docs.google.com/spreadsheets/d/1SX6NBoVAgQJ6U1MVXOaj8PK2l7WJ3RER9xtqwdhxkhw/edit?usp=sharing"",""ฉะเชิงเทรา!L298"")"),0)</f>
        <v>0</v>
      </c>
      <c r="M403" s="196"/>
      <c r="N403" s="198">
        <f ca="1">IFERROR(__xludf.DUMMYFUNCTION("IMPORTRANGE(""https://docs.google.com/spreadsheets/d/1SX6NBoVAgQJ6U1MVXOaj8PK2l7WJ3RER9xtqwdhxkhw/edit?usp=sharing"",""ฉะเชิงเทรา!M298"")"),0)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IFERROR(__xludf.DUMMYFUNCTION("IMPORTRANGE(""https://docs.google.com/spreadsheets/d/1SX6NBoVAgQJ6U1MVXOaj8PK2l7WJ3RER9xtqwdhxkhw/edit?usp=sharing"",""ฉะเชิงเทรา!L299"")"),267520)</f>
        <v>267520</v>
      </c>
      <c r="M404" s="196"/>
      <c r="N404" s="198">
        <f ca="1">IFERROR(__xludf.DUMMYFUNCTION("IMPORTRANGE(""https://docs.google.com/spreadsheets/d/1SX6NBoVAgQJ6U1MVXOaj8PK2l7WJ3RER9xtqwdhxkhw/edit?usp=sharing"",""ฉะเชิงเทรา!M299"")"),11740)</f>
        <v>11740</v>
      </c>
      <c r="O404" s="198">
        <f t="shared" ca="1" si="112"/>
        <v>4.3884569377990434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IFERROR(__xludf.DUMMYFUNCTION("IMPORTRANGE(""https://docs.google.com/spreadsheets/d/1SX6NBoVAgQJ6U1MVXOaj8PK2l7WJ3RER9xtqwdhxkhw/edit?usp=sharing"",""ฉะเชิงเทรา!L300"")"),0)</f>
        <v>0</v>
      </c>
      <c r="M405" s="198"/>
      <c r="N405" s="198">
        <f ca="1">IFERROR(__xludf.DUMMYFUNCTION("IMPORTRANGE(""https://docs.google.com/spreadsheets/d/1SX6NBoVAgQJ6U1MVXOaj8PK2l7WJ3RER9xtqwdhxkhw/edit?usp=sharing"",""ฉะเชิงเทรา!M300"")"),0)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IFERROR(__xludf.DUMMYFUNCTION("IMPORTRANGE(""https://docs.google.com/spreadsheets/d/1SX6NBoVAgQJ6U1MVXOaj8PK2l7WJ3RER9xtqwdhxkhw/edit?usp=sharing"",""ฉะเชิงเทรา!L301"")"),267520)</f>
        <v>267520</v>
      </c>
      <c r="M406" s="198"/>
      <c r="N406" s="198">
        <f ca="1">IFERROR(__xludf.DUMMYFUNCTION("IMPORTRANGE(""https://docs.google.com/spreadsheets/d/1SX6NBoVAgQJ6U1MVXOaj8PK2l7WJ3RER9xtqwdhxkhw/edit?usp=sharing"",""ฉะเชิงเทรา!M301"")"),11740)</f>
        <v>11740</v>
      </c>
      <c r="O406" s="198">
        <f t="shared" ca="1" si="112"/>
        <v>4.3884569377990434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IFERROR(__xludf.DUMMYFUNCTION("IMPORTRANGE(""https://docs.google.com/spreadsheets/d/1SX6NBoVAgQJ6U1MVXOaj8PK2l7WJ3RER9xtqwdhxkhw/edit?usp=sharing"",""ฉะเชิงเทรา!M302"")"),0)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IFERROR(__xludf.DUMMYFUNCTION("IMPORTRANGE(""https://docs.google.com/spreadsheets/d/1SX6NBoVAgQJ6U1MVXOaj8PK2l7WJ3RER9xtqwdhxkhw/edit?usp=sharing"",""ฉะเชิงเทรา!M303"")"),0)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IFERROR(__xludf.DUMMYFUNCTION("IMPORTRANGE(""https://docs.google.com/spreadsheets/d/1SX6NBoVAgQJ6U1MVXOaj8PK2l7WJ3RER9xtqwdhxkhw/edit?usp=sharing"",""ฉะเชิงเทรา!M304"")"),0)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IFERROR(__xludf.DUMMYFUNCTION("IMPORTRANGE(""https://docs.google.com/spreadsheets/d/1SX6NBoVAgQJ6U1MVXOaj8PK2l7WJ3RER9xtqwdhxkhw/edit?usp=sharing"",""ฉะเชิงเทรา!M305"")"),11740)</f>
        <v>11740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IFERROR(__xludf.DUMMYFUNCTION("IMPORTRANGE(""https://docs.google.com/spreadsheets/d/1SX6NBoVAgQJ6U1MVXOaj8PK2l7WJ3RER9xtqwdhxkhw/edit?usp=sharing"",""ฉะเชิงเทรา!J307"")"),0)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IFERROR(__xludf.DUMMYFUNCTION("IMPORTRANGE(""https://docs.google.com/spreadsheets/d/1SX6NBoVAgQJ6U1MVXOaj8PK2l7WJ3RER9xtqwdhxkhw/edit?usp=sharing"",""ฉะเชิงเทรา!J308"")"),1)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IFERROR(__xludf.DUMMYFUNCTION("IMPORTRANGE(""https://docs.google.com/spreadsheets/d/1SX6NBoVAgQJ6U1MVXOaj8PK2l7WJ3RER9xtqwdhxkhw/edit?usp=sharing"",""ฉะเชิงเทรา!J309"")"),1)</f>
        <v>1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IFERROR(__xludf.DUMMYFUNCTION("IMPORTRANGE(""https://docs.google.com/spreadsheets/d/1SX6NBoVAgQJ6U1MVXOaj8PK2l7WJ3RER9xtqwdhxkhw/edit?usp=sharing"",""ฉะเชิงเทรา!J310"")"),1)</f>
        <v>1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IFERROR(__xludf.DUMMYFUNCTION("IMPORTRANGE(""https://docs.google.com/spreadsheets/d/1SX6NBoVAgQJ6U1MVXOaj8PK2l7WJ3RER9xtqwdhxkhw/edit?usp=sharing"",""ฉะเชิงเทรา!I311"")"),80)</f>
        <v>80</v>
      </c>
      <c r="J416" s="230">
        <f ca="1">IFERROR(__xludf.DUMMYFUNCTION("IMPORTRANGE(""https://docs.google.com/spreadsheets/d/1SX6NBoVAgQJ6U1MVXOaj8PK2l7WJ3RER9xtqwdhxkhw/edit?usp=sharing"",""ฉะเชิงเทรา!J311"")"),30)</f>
        <v>30</v>
      </c>
      <c r="K416" s="231">
        <f t="shared" ref="K416:K432" ca="1" si="113">IF(I416&gt;0,J416*100/I416,0)</f>
        <v>37.5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IFERROR(__xludf.DUMMYFUNCTION("IMPORTRANGE(""https://docs.google.com/spreadsheets/d/1SX6NBoVAgQJ6U1MVXOaj8PK2l7WJ3RER9xtqwdhxkhw/edit?usp=sharing"",""ฉะเชิงเทรา!I312"")"),30)</f>
        <v>30</v>
      </c>
      <c r="J417" s="406">
        <f ca="1">IFERROR(__xludf.DUMMYFUNCTION("IMPORTRANGE(""https://docs.google.com/spreadsheets/d/1SX6NBoVAgQJ6U1MVXOaj8PK2l7WJ3RER9xtqwdhxkhw/edit?usp=sharing"",""ฉะเชิงเทรา!J312"")"),30)</f>
        <v>30</v>
      </c>
      <c r="K417" s="231">
        <f t="shared" ca="1" si="113"/>
        <v>100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IFERROR(__xludf.DUMMYFUNCTION("IMPORTRANGE(""https://docs.google.com/spreadsheets/d/1SX6NBoVAgQJ6U1MVXOaj8PK2l7WJ3RER9xtqwdhxkhw/edit?usp=sharing"",""ฉะเชิงเทรา!I313"")"),90)</f>
        <v>90</v>
      </c>
      <c r="J418" s="407">
        <f ca="1">IFERROR(__xludf.DUMMYFUNCTION("IMPORTRANGE(""https://docs.google.com/spreadsheets/d/1SX6NBoVAgQJ6U1MVXOaj8PK2l7WJ3RER9xtqwdhxkhw/edit?usp=sharing"",""ฉะเชิงเทรา!J313"")"),0)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IFERROR(__xludf.DUMMYFUNCTION("IMPORTRANGE(""https://docs.google.com/spreadsheets/d/1SX6NBoVAgQJ6U1MVXOaj8PK2l7WJ3RER9xtqwdhxkhw/edit?usp=sharing"",""ฉะเชิงเทรา!I314"")"),30)</f>
        <v>30</v>
      </c>
      <c r="J419" s="302">
        <f ca="1">IFERROR(__xludf.DUMMYFUNCTION("IMPORTRANGE(""https://docs.google.com/spreadsheets/d/1SX6NBoVAgQJ6U1MVXOaj8PK2l7WJ3RER9xtqwdhxkhw/edit?usp=sharing"",""ฉะเชิงเทรา!J314"")"),30)</f>
        <v>30</v>
      </c>
      <c r="K419" s="195">
        <f t="shared" ca="1" si="113"/>
        <v>100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IFERROR(__xludf.DUMMYFUNCTION("IMPORTRANGE(""https://docs.google.com/spreadsheets/d/1SX6NBoVAgQJ6U1MVXOaj8PK2l7WJ3RER9xtqwdhxkhw/edit?usp=sharing"",""ฉะเชิงเทรา!I315"")"),30)</f>
        <v>30</v>
      </c>
      <c r="J420" s="302">
        <f ca="1">IFERROR(__xludf.DUMMYFUNCTION("IMPORTRANGE(""https://docs.google.com/spreadsheets/d/1SX6NBoVAgQJ6U1MVXOaj8PK2l7WJ3RER9xtqwdhxkhw/edit?usp=sharing"",""ฉะเชิงเทรา!J315"")"),30)</f>
        <v>30</v>
      </c>
      <c r="K420" s="308">
        <f t="shared" ca="1" si="113"/>
        <v>100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IFERROR(__xludf.DUMMYFUNCTION("IMPORTRANGE(""https://docs.google.com/spreadsheets/d/1SX6NBoVAgQJ6U1MVXOaj8PK2l7WJ3RER9xtqwdhxkhw/edit?usp=sharing"",""ฉะเชิงเทรา!I316"")"),40)</f>
        <v>40</v>
      </c>
      <c r="J421" s="406">
        <f ca="1">IFERROR(__xludf.DUMMYFUNCTION("IMPORTRANGE(""https://docs.google.com/spreadsheets/d/1SX6NBoVAgQJ6U1MVXOaj8PK2l7WJ3RER9xtqwdhxkhw/edit?usp=sharing"",""ฉะเชิงเทรา!J316"")"),0)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IFERROR(__xludf.DUMMYFUNCTION("IMPORTRANGE(""https://docs.google.com/spreadsheets/d/1SX6NBoVAgQJ6U1MVXOaj8PK2l7WJ3RER9xtqwdhxkhw/edit?usp=sharing"",""ฉะเชิงเทรา!I317"")"),120)</f>
        <v>120</v>
      </c>
      <c r="J422" s="407">
        <f ca="1">IFERROR(__xludf.DUMMYFUNCTION("IMPORTRANGE(""https://docs.google.com/spreadsheets/d/1SX6NBoVAgQJ6U1MVXOaj8PK2l7WJ3RER9xtqwdhxkhw/edit?usp=sharing"",""ฉะเชิงเทรา!J317"")"),0)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IFERROR(__xludf.DUMMYFUNCTION("IMPORTRANGE(""https://docs.google.com/spreadsheets/d/1SX6NBoVAgQJ6U1MVXOaj8PK2l7WJ3RER9xtqwdhxkhw/edit?usp=sharing"",""ฉะเชิงเทรา!I318"")"),40)</f>
        <v>40</v>
      </c>
      <c r="J423" s="302">
        <f ca="1">IFERROR(__xludf.DUMMYFUNCTION("IMPORTRANGE(""https://docs.google.com/spreadsheets/d/1SX6NBoVAgQJ6U1MVXOaj8PK2l7WJ3RER9xtqwdhxkhw/edit?usp=sharing"",""ฉะเชิงเทรา!J318"")"),0)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IFERROR(__xludf.DUMMYFUNCTION("IMPORTRANGE(""https://docs.google.com/spreadsheets/d/1SX6NBoVAgQJ6U1MVXOaj8PK2l7WJ3RER9xtqwdhxkhw/edit?usp=sharing"",""ฉะเชิงเทรา!I319"")"),40)</f>
        <v>40</v>
      </c>
      <c r="J424" s="302">
        <f ca="1">IFERROR(__xludf.DUMMYFUNCTION("IMPORTRANGE(""https://docs.google.com/spreadsheets/d/1SX6NBoVAgQJ6U1MVXOaj8PK2l7WJ3RER9xtqwdhxkhw/edit?usp=sharing"",""ฉะเชิงเทรา!J319"")"),0)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IFERROR(__xludf.DUMMYFUNCTION("IMPORTRANGE(""https://docs.google.com/spreadsheets/d/1SX6NBoVAgQJ6U1MVXOaj8PK2l7WJ3RER9xtqwdhxkhw/edit?usp=sharing"",""ฉะเชิงเทรา!I320"")"),40)</f>
        <v>40</v>
      </c>
      <c r="J425" s="302">
        <f ca="1">IFERROR(__xludf.DUMMYFUNCTION("IMPORTRANGE(""https://docs.google.com/spreadsheets/d/1SX6NBoVAgQJ6U1MVXOaj8PK2l7WJ3RER9xtqwdhxkhw/edit?usp=sharing"",""ฉะเชิงเทรา!J320"")"),0)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IFERROR(__xludf.DUMMYFUNCTION("IMPORTRANGE(""https://docs.google.com/spreadsheets/d/1SX6NBoVAgQJ6U1MVXOaj8PK2l7WJ3RER9xtqwdhxkhw/edit?usp=sharing"",""ฉะเชิงเทรา!I321"")"),10)</f>
        <v>10</v>
      </c>
      <c r="J426" s="406">
        <f ca="1">IFERROR(__xludf.DUMMYFUNCTION("IMPORTRANGE(""https://docs.google.com/spreadsheets/d/1SX6NBoVAgQJ6U1MVXOaj8PK2l7WJ3RER9xtqwdhxkhw/edit?usp=sharing"",""ฉะเชิงเทรา!J321"")"),0)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IFERROR(__xludf.DUMMYFUNCTION("IMPORTRANGE(""https://docs.google.com/spreadsheets/d/1SX6NBoVAgQJ6U1MVXOaj8PK2l7WJ3RER9xtqwdhxkhw/edit?usp=sharing"",""ฉะเชิงเทรา!I322"")"),30)</f>
        <v>30</v>
      </c>
      <c r="J427" s="407">
        <f ca="1">IFERROR(__xludf.DUMMYFUNCTION("IMPORTRANGE(""https://docs.google.com/spreadsheets/d/1SX6NBoVAgQJ6U1MVXOaj8PK2l7WJ3RER9xtqwdhxkhw/edit?usp=sharing"",""ฉะเชิงเทรา!J322"")"),0)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IFERROR(__xludf.DUMMYFUNCTION("IMPORTRANGE(""https://docs.google.com/spreadsheets/d/1SX6NBoVAgQJ6U1MVXOaj8PK2l7WJ3RER9xtqwdhxkhw/edit?usp=sharing"",""ฉะเชิงเทรา!I323"")"),10)</f>
        <v>10</v>
      </c>
      <c r="J428" s="302">
        <f ca="1">IFERROR(__xludf.DUMMYFUNCTION("IMPORTRANGE(""https://docs.google.com/spreadsheets/d/1SX6NBoVAgQJ6U1MVXOaj8PK2l7WJ3RER9xtqwdhxkhw/edit?usp=sharing"",""ฉะเชิงเทรา!J323"")"),0)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IFERROR(__xludf.DUMMYFUNCTION("IMPORTRANGE(""https://docs.google.com/spreadsheets/d/1SX6NBoVAgQJ6U1MVXOaj8PK2l7WJ3RER9xtqwdhxkhw/edit?usp=sharing"",""ฉะเชิงเทรา!I324"")"),10)</f>
        <v>10</v>
      </c>
      <c r="J429" s="302">
        <f ca="1">IFERROR(__xludf.DUMMYFUNCTION("IMPORTRANGE(""https://docs.google.com/spreadsheets/d/1SX6NBoVAgQJ6U1MVXOaj8PK2l7WJ3RER9xtqwdhxkhw/edit?usp=sharing"",""ฉะเชิงเทรา!J324"")"),0)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IFERROR(__xludf.DUMMYFUNCTION("IMPORTRANGE(""https://docs.google.com/spreadsheets/d/1SX6NBoVAgQJ6U1MVXOaj8PK2l7WJ3RER9xtqwdhxkhw/edit?usp=sharing"",""ฉะเชิงเทรา!I325"")"),70)</f>
        <v>70</v>
      </c>
      <c r="J430" s="406">
        <f ca="1">IFERROR(__xludf.DUMMYFUNCTION("IMPORTRANGE(""https://docs.google.com/spreadsheets/d/1SX6NBoVAgQJ6U1MVXOaj8PK2l7WJ3RER9xtqwdhxkhw/edit?usp=sharing"",""ฉะเชิงเทรา!J325"")"),0)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IFERROR(__xludf.DUMMYFUNCTION("IMPORTRANGE(""https://docs.google.com/spreadsheets/d/1SX6NBoVAgQJ6U1MVXOaj8PK2l7WJ3RER9xtqwdhxkhw/edit?usp=sharing"",""ฉะเชิงเทรา!I326"")"),30)</f>
        <v>30</v>
      </c>
      <c r="J431" s="302">
        <f ca="1">IFERROR(__xludf.DUMMYFUNCTION("IMPORTRANGE(""https://docs.google.com/spreadsheets/d/1SX6NBoVAgQJ6U1MVXOaj8PK2l7WJ3RER9xtqwdhxkhw/edit?usp=sharing"",""ฉะเชิงเทรา!J326"")"),30)</f>
        <v>30</v>
      </c>
      <c r="K431" s="195">
        <f t="shared" ca="1" si="113"/>
        <v>100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IFERROR(__xludf.DUMMYFUNCTION("IMPORTRANGE(""https://docs.google.com/spreadsheets/d/1SX6NBoVAgQJ6U1MVXOaj8PK2l7WJ3RER9xtqwdhxkhw/edit?usp=sharing"",""ฉะเชิงเทรา!I327"")"),40)</f>
        <v>40</v>
      </c>
      <c r="J432" s="302">
        <f ca="1">IFERROR(__xludf.DUMMYFUNCTION("IMPORTRANGE(""https://docs.google.com/spreadsheets/d/1SX6NBoVAgQJ6U1MVXOaj8PK2l7WJ3RER9xtqwdhxkhw/edit?usp=sharing"",""ฉะเชิงเทรา!J327"")"),0)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IFERROR(__xludf.DUMMYFUNCTION("IMPORTRANGE(""https://docs.google.com/spreadsheets/d/1SX6NBoVAgQJ6U1MVXOaj8PK2l7WJ3RER9xtqwdhxkhw/edit?usp=sharing"",""ฉะเชิงเทรา!J328"")"),0)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IFERROR(__xludf.DUMMYFUNCTION("IMPORTRANGE(""https://docs.google.com/spreadsheets/d/1SX6NBoVAgQJ6U1MVXOaj8PK2l7WJ3RER9xtqwdhxkhw/edit?usp=sharing"",""ฉะเชิงเทรา!J329"")"),0)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IFERROR(__xludf.DUMMYFUNCTION("IMPORTRANGE(""https://docs.google.com/spreadsheets/d/1SX6NBoVAgQJ6U1MVXOaj8PK2l7WJ3RER9xtqwdhxkhw/edit?usp=sharing"",""ฉะเชิงเทรา!I330"")"),60)</f>
        <v>60</v>
      </c>
      <c r="J435" s="420">
        <f ca="1">IFERROR(__xludf.DUMMYFUNCTION("IMPORTRANGE(""https://docs.google.com/spreadsheets/d/1SX6NBoVAgQJ6U1MVXOaj8PK2l7WJ3RER9xtqwdhxkhw/edit?usp=sharing"",""ฉะเชิงเทรา!J330"")"),0)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IFERROR(__xludf.DUMMYFUNCTION("IMPORTRANGE(""https://docs.google.com/spreadsheets/d/1SX6NBoVAgQJ6U1MVXOaj8PK2l7WJ3RER9xtqwdhxkhw/edit?usp=sharing"",""ฉะเชิงเทรา!L330"")"),179000)</f>
        <v>179000</v>
      </c>
      <c r="M435" s="422"/>
      <c r="N435" s="422">
        <f ca="1">IFERROR(__xludf.DUMMYFUNCTION("IMPORTRANGE(""https://docs.google.com/spreadsheets/d/1SX6NBoVAgQJ6U1MVXOaj8PK2l7WJ3RER9xtqwdhxkhw/edit?usp=sharing"",""ฉะเชิงเทรา!M330"")"),0)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IFERROR(__xludf.DUMMYFUNCTION("IMPORTRANGE(""https://docs.google.com/spreadsheets/d/1SX6NBoVAgQJ6U1MVXOaj8PK2l7WJ3RER9xtqwdhxkhw/edit?usp=sharing"",""ฉะเชิงเทรา!L331"")"),0)</f>
        <v>0</v>
      </c>
      <c r="M436" s="196"/>
      <c r="N436" s="198">
        <f ca="1">IFERROR(__xludf.DUMMYFUNCTION("IMPORTRANGE(""https://docs.google.com/spreadsheets/d/1SX6NBoVAgQJ6U1MVXOaj8PK2l7WJ3RER9xtqwdhxkhw/edit?usp=sharing"",""ฉะเชิงเทรา!M331"")"),0)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IFERROR(__xludf.DUMMYFUNCTION("IMPORTRANGE(""https://docs.google.com/spreadsheets/d/1SX6NBoVAgQJ6U1MVXOaj8PK2l7WJ3RER9xtqwdhxkhw/edit?usp=sharing"",""ฉะเชิงเทรา!L332"")"),179000)</f>
        <v>179000</v>
      </c>
      <c r="M437" s="196"/>
      <c r="N437" s="198">
        <f ca="1">IFERROR(__xludf.DUMMYFUNCTION("IMPORTRANGE(""https://docs.google.com/spreadsheets/d/1SX6NBoVAgQJ6U1MVXOaj8PK2l7WJ3RER9xtqwdhxkhw/edit?usp=sharing"",""ฉะเชิงเทรา!M332"")"),0)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IFERROR(__xludf.DUMMYFUNCTION("IMPORTRANGE(""https://docs.google.com/spreadsheets/d/1SX6NBoVAgQJ6U1MVXOaj8PK2l7WJ3RER9xtqwdhxkhw/edit?usp=sharing"",""ฉะเชิงเทรา!L333"")"),0)</f>
        <v>0</v>
      </c>
      <c r="M438" s="198"/>
      <c r="N438" s="198">
        <f ca="1">IFERROR(__xludf.DUMMYFUNCTION("IMPORTRANGE(""https://docs.google.com/spreadsheets/d/1SX6NBoVAgQJ6U1MVXOaj8PK2l7WJ3RER9xtqwdhxkhw/edit?usp=sharing"",""ฉะเชิงเทรา!M333"")"),0)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IFERROR(__xludf.DUMMYFUNCTION("IMPORTRANGE(""https://docs.google.com/spreadsheets/d/1SX6NBoVAgQJ6U1MVXOaj8PK2l7WJ3RER9xtqwdhxkhw/edit?usp=sharing"",""ฉะเชิงเทรา!L334"")"),179000)</f>
        <v>179000</v>
      </c>
      <c r="M439" s="198"/>
      <c r="N439" s="198">
        <f ca="1">IFERROR(__xludf.DUMMYFUNCTION("IMPORTRANGE(""https://docs.google.com/spreadsheets/d/1SX6NBoVAgQJ6U1MVXOaj8PK2l7WJ3RER9xtqwdhxkhw/edit?usp=sharing"",""ฉะเชิงเทรา!M334"")"),0)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IFERROR(__xludf.DUMMYFUNCTION("IMPORTRANGE(""https://docs.google.com/spreadsheets/d/1SX6NBoVAgQJ6U1MVXOaj8PK2l7WJ3RER9xtqwdhxkhw/edit?usp=sharing"",""ฉะเชิงเทรา!M335"")"),0)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IFERROR(__xludf.DUMMYFUNCTION("IMPORTRANGE(""https://docs.google.com/spreadsheets/d/1SX6NBoVAgQJ6U1MVXOaj8PK2l7WJ3RER9xtqwdhxkhw/edit?usp=sharing"",""ฉะเชิงเทรา!M336"")"),0)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IFERROR(__xludf.DUMMYFUNCTION("IMPORTRANGE(""https://docs.google.com/spreadsheets/d/1SX6NBoVAgQJ6U1MVXOaj8PK2l7WJ3RER9xtqwdhxkhw/edit?usp=sharing"",""ฉะเชิงเทรา!M337"")"),0)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IFERROR(__xludf.DUMMYFUNCTION("IMPORTRANGE(""https://docs.google.com/spreadsheets/d/1SX6NBoVAgQJ6U1MVXOaj8PK2l7WJ3RER9xtqwdhxkhw/edit?usp=sharing"",""ฉะเชิงเทรา!M338"")"),0)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IFERROR(__xludf.DUMMYFUNCTION("IMPORTRANGE(""https://docs.google.com/spreadsheets/d/1SX6NBoVAgQJ6U1MVXOaj8PK2l7WJ3RER9xtqwdhxkhw/edit?usp=sharing"",""ฉะเชิงเทรา!J340"")"),1)</f>
        <v>1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IFERROR(__xludf.DUMMYFUNCTION("IMPORTRANGE(""https://docs.google.com/spreadsheets/d/1SX6NBoVAgQJ6U1MVXOaj8PK2l7WJ3RER9xtqwdhxkhw/edit?usp=sharing"",""ฉะเชิงเทรา!J341"")"),0)</f>
        <v>0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IFERROR(__xludf.DUMMYFUNCTION("IMPORTRANGE(""https://docs.google.com/spreadsheets/d/1SX6NBoVAgQJ6U1MVXOaj8PK2l7WJ3RER9xtqwdhxkhw/edit?usp=sharing"",""ฉะเชิงเทรา!J342"")"),0)</f>
        <v>0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IFERROR(__xludf.DUMMYFUNCTION("IMPORTRANGE(""https://docs.google.com/spreadsheets/d/1SX6NBoVAgQJ6U1MVXOaj8PK2l7WJ3RER9xtqwdhxkhw/edit?usp=sharing"",""ฉะเชิงเทรา!J343"")"),0)</f>
        <v>0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IFERROR(__xludf.DUMMYFUNCTION("IMPORTRANGE(""https://docs.google.com/spreadsheets/d/1SX6NBoVAgQJ6U1MVXOaj8PK2l7WJ3RER9xtqwdhxkhw/edit?usp=sharing"",""ฉะเชิงเทรา!I344"")"),60)</f>
        <v>60</v>
      </c>
      <c r="J449" s="230">
        <f ca="1">IFERROR(__xludf.DUMMYFUNCTION("IMPORTRANGE(""https://docs.google.com/spreadsheets/d/1SX6NBoVAgQJ6U1MVXOaj8PK2l7WJ3RER9xtqwdhxkhw/edit?usp=sharing"",""ฉะเชิงเทรา!J344"")"),0)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IFERROR(__xludf.DUMMYFUNCTION("IMPORTRANGE(""https://docs.google.com/spreadsheets/d/1SX6NBoVAgQJ6U1MVXOaj8PK2l7WJ3RER9xtqwdhxkhw/edit?usp=sharing"",""ฉะเชิงเทรา!I345"")"),40)</f>
        <v>40</v>
      </c>
      <c r="J450" s="219">
        <f ca="1">IFERROR(__xludf.DUMMYFUNCTION("IMPORTRANGE(""https://docs.google.com/spreadsheets/d/1SX6NBoVAgQJ6U1MVXOaj8PK2l7WJ3RER9xtqwdhxkhw/edit?usp=sharing"",""ฉะเชิงเทรา!J345"")"),0)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IFERROR(__xludf.DUMMYFUNCTION("IMPORTRANGE(""https://docs.google.com/spreadsheets/d/1SX6NBoVAgQJ6U1MVXOaj8PK2l7WJ3RER9xtqwdhxkhw/edit?usp=sharing"",""ฉะเชิงเทรา!I346"")"),20)</f>
        <v>20</v>
      </c>
      <c r="J451" s="218">
        <f ca="1">IFERROR(__xludf.DUMMYFUNCTION("IMPORTRANGE(""https://docs.google.com/spreadsheets/d/1SX6NBoVAgQJ6U1MVXOaj8PK2l7WJ3RER9xtqwdhxkhw/edit?usp=sharing"",""ฉะเชิงเทรา!J346"")"),0)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IFERROR(__xludf.DUMMYFUNCTION("IMPORTRANGE(""https://docs.google.com/spreadsheets/d/1SX6NBoVAgQJ6U1MVXOaj8PK2l7WJ3RER9xtqwdhxkhw/edit?usp=sharing"",""ฉะเชิงเทรา!I347"")"),0)</f>
        <v>0</v>
      </c>
      <c r="J452" s="218">
        <f ca="1">IFERROR(__xludf.DUMMYFUNCTION("IMPORTRANGE(""https://docs.google.com/spreadsheets/d/1SX6NBoVAgQJ6U1MVXOaj8PK2l7WJ3RER9xtqwdhxkhw/edit?usp=sharing"",""ฉะเชิงเทรา!J347"")"),0)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IFERROR(__xludf.DUMMYFUNCTION("IMPORTRANGE(""https://docs.google.com/spreadsheets/d/1SX6NBoVAgQJ6U1MVXOaj8PK2l7WJ3RER9xtqwdhxkhw/edit?usp=sharing"",""ฉะเชิงเทรา!J348"")"),0)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IFERROR(__xludf.DUMMYFUNCTION("IMPORTRANGE(""https://docs.google.com/spreadsheets/d/1SX6NBoVAgQJ6U1MVXOaj8PK2l7WJ3RER9xtqwdhxkhw/edit?usp=sharing"",""ฉะเชิงเทรา!J349"")"),0)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IFERROR(__xludf.DUMMYFUNCTION("IMPORTRANGE(""https://docs.google.com/spreadsheets/d/1SX6NBoVAgQJ6U1MVXOaj8PK2l7WJ3RER9xtqwdhxkhw/edit?usp=sharing"",""ฉะเชิงเทรา!I350"")"),24191)</f>
        <v>24191</v>
      </c>
      <c r="J455" s="387">
        <f ca="1">IFERROR(__xludf.DUMMYFUNCTION("IMPORTRANGE(""https://docs.google.com/spreadsheets/d/1SX6NBoVAgQJ6U1MVXOaj8PK2l7WJ3RER9xtqwdhxkhw/edit?usp=sharing"",""ฉะเชิงเทรา!J350"")"),0)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IFERROR(__xludf.DUMMYFUNCTION("IMPORTRANGE(""https://docs.google.com/spreadsheets/d/1SX6NBoVAgQJ6U1MVXOaj8PK2l7WJ3RER9xtqwdhxkhw/edit?usp=sharing"",""ฉะเชิงเทรา!L350"")"),369379)</f>
        <v>369379</v>
      </c>
      <c r="M455" s="389"/>
      <c r="N455" s="389">
        <f ca="1">IFERROR(__xludf.DUMMYFUNCTION("IMPORTRANGE(""https://docs.google.com/spreadsheets/d/1SX6NBoVAgQJ6U1MVXOaj8PK2l7WJ3RER9xtqwdhxkhw/edit?usp=sharing"",""ฉะเชิงเทรา!M350"")"),0)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IFERROR(__xludf.DUMMYFUNCTION("IMPORTRANGE(""https://docs.google.com/spreadsheets/d/1SX6NBoVAgQJ6U1MVXOaj8PK2l7WJ3RER9xtqwdhxkhw/edit?usp=sharing"",""ฉะเชิงเทรา!L351"")"),0)</f>
        <v>0</v>
      </c>
      <c r="M456" s="196"/>
      <c r="N456" s="198">
        <f ca="1">IFERROR(__xludf.DUMMYFUNCTION("IMPORTRANGE(""https://docs.google.com/spreadsheets/d/1SX6NBoVAgQJ6U1MVXOaj8PK2l7WJ3RER9xtqwdhxkhw/edit?usp=sharing"",""ฉะเชิงเทรา!M351"")"),0)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IFERROR(__xludf.DUMMYFUNCTION("IMPORTRANGE(""https://docs.google.com/spreadsheets/d/1SX6NBoVAgQJ6U1MVXOaj8PK2l7WJ3RER9xtqwdhxkhw/edit?usp=sharing"",""ฉะเชิงเทรา!L352"")"),369379)</f>
        <v>369379</v>
      </c>
      <c r="M457" s="196"/>
      <c r="N457" s="198">
        <f ca="1">IFERROR(__xludf.DUMMYFUNCTION("IMPORTRANGE(""https://docs.google.com/spreadsheets/d/1SX6NBoVAgQJ6U1MVXOaj8PK2l7WJ3RER9xtqwdhxkhw/edit?usp=sharing"",""ฉะเชิงเทรา!M352"")"),0)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IFERROR(__xludf.DUMMYFUNCTION("IMPORTRANGE(""https://docs.google.com/spreadsheets/d/1SX6NBoVAgQJ6U1MVXOaj8PK2l7WJ3RER9xtqwdhxkhw/edit?usp=sharing"",""ฉะเชิงเทรา!L353"")"),0)</f>
        <v>0</v>
      </c>
      <c r="M458" s="198"/>
      <c r="N458" s="198">
        <f ca="1">IFERROR(__xludf.DUMMYFUNCTION("IMPORTRANGE(""https://docs.google.com/spreadsheets/d/1SX6NBoVAgQJ6U1MVXOaj8PK2l7WJ3RER9xtqwdhxkhw/edit?usp=sharing"",""ฉะเชิงเทรา!M353"")"),0)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IFERROR(__xludf.DUMMYFUNCTION("IMPORTRANGE(""https://docs.google.com/spreadsheets/d/1SX6NBoVAgQJ6U1MVXOaj8PK2l7WJ3RER9xtqwdhxkhw/edit?usp=sharing"",""ฉะเชิงเทรา!L354"")"),369379)</f>
        <v>369379</v>
      </c>
      <c r="M459" s="198"/>
      <c r="N459" s="198">
        <f ca="1">IFERROR(__xludf.DUMMYFUNCTION("IMPORTRANGE(""https://docs.google.com/spreadsheets/d/1SX6NBoVAgQJ6U1MVXOaj8PK2l7WJ3RER9xtqwdhxkhw/edit?usp=sharing"",""ฉะเชิงเทรา!M354"")"),0)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IFERROR(__xludf.DUMMYFUNCTION("IMPORTRANGE(""https://docs.google.com/spreadsheets/d/1SX6NBoVAgQJ6U1MVXOaj8PK2l7WJ3RER9xtqwdhxkhw/edit?usp=sharing"",""ฉะเชิงเทรา!M355"")"),0)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IFERROR(__xludf.DUMMYFUNCTION("IMPORTRANGE(""https://docs.google.com/spreadsheets/d/1SX6NBoVAgQJ6U1MVXOaj8PK2l7WJ3RER9xtqwdhxkhw/edit?usp=sharing"",""ฉะเชิงเทรา!M356"")"),0)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IFERROR(__xludf.DUMMYFUNCTION("IMPORTRANGE(""https://docs.google.com/spreadsheets/d/1SX6NBoVAgQJ6U1MVXOaj8PK2l7WJ3RER9xtqwdhxkhw/edit?usp=sharing"",""ฉะเชิงเทรา!M357"")"),0)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IFERROR(__xludf.DUMMYFUNCTION("IMPORTRANGE(""https://docs.google.com/spreadsheets/d/1SX6NBoVAgQJ6U1MVXOaj8PK2l7WJ3RER9xtqwdhxkhw/edit?usp=sharing"",""ฉะเชิงเทรา!M358"")"),0)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IFERROR(__xludf.DUMMYFUNCTION("IMPORTRANGE(""https://docs.google.com/spreadsheets/d/1SX6NBoVAgQJ6U1MVXOaj8PK2l7WJ3RER9xtqwdhxkhw/edit?usp=sharing"",""ฉะเชิงเทรา!I359"")"),24191)</f>
        <v>24191</v>
      </c>
      <c r="J464" s="291">
        <f ca="1">IFERROR(__xludf.DUMMYFUNCTION("IMPORTRANGE(""https://docs.google.com/spreadsheets/d/1SX6NBoVAgQJ6U1MVXOaj8PK2l7WJ3RER9xtqwdhxkhw/edit?usp=sharing"",""ฉะเชิงเทรา!J359"")"),0)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IFERROR(__xludf.DUMMYFUNCTION("IMPORTRANGE(""https://docs.google.com/spreadsheets/d/1SX6NBoVAgQJ6U1MVXOaj8PK2l7WJ3RER9xtqwdhxkhw/edit?usp=sharing"",""ฉะเชิงเทรา!I360"")"),24191)</f>
        <v>24191</v>
      </c>
      <c r="J465" s="428">
        <f ca="1">IFERROR(__xludf.DUMMYFUNCTION("IMPORTRANGE(""https://docs.google.com/spreadsheets/d/1SX6NBoVAgQJ6U1MVXOaj8PK2l7WJ3RER9xtqwdhxkhw/edit?usp=sharing"",""ฉะเชิงเทรา!J360"")"),0)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IFERROR(__xludf.DUMMYFUNCTION("IMPORTRANGE(""https://docs.google.com/spreadsheets/d/1SX6NBoVAgQJ6U1MVXOaj8PK2l7WJ3RER9xtqwdhxkhw/edit?usp=sharing"",""ฉะเชิงเทรา!I361"")"),2367)</f>
        <v>2367</v>
      </c>
      <c r="J466" s="428">
        <f ca="1">IFERROR(__xludf.DUMMYFUNCTION("IMPORTRANGE(""https://docs.google.com/spreadsheets/d/1SX6NBoVAgQJ6U1MVXOaj8PK2l7WJ3RER9xtqwdhxkhw/edit?usp=sharing"",""ฉะเชิงเทรา!J361"")"),0)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IFERROR(__xludf.DUMMYFUNCTION("IMPORTRANGE(""https://docs.google.com/spreadsheets/d/1SX6NBoVAgQJ6U1MVXOaj8PK2l7WJ3RER9xtqwdhxkhw/edit?usp=sharing"",""ฉะเชิงเทรา!I362"")"),0)</f>
        <v>0</v>
      </c>
      <c r="J467" s="219">
        <f ca="1">IFERROR(__xludf.DUMMYFUNCTION("IMPORTRANGE(""https://docs.google.com/spreadsheets/d/1SX6NBoVAgQJ6U1MVXOaj8PK2l7WJ3RER9xtqwdhxkhw/edit?usp=sharing"",""ฉะเชิงเทรา!J362"")"),0)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IFERROR(__xludf.DUMMYFUNCTION("IMPORTRANGE(""https://docs.google.com/spreadsheets/d/1SX6NBoVAgQJ6U1MVXOaj8PK2l7WJ3RER9xtqwdhxkhw/edit?usp=sharing"",""ฉะเชิงเทรา!I363"")"),0)</f>
        <v>0</v>
      </c>
      <c r="J468" s="219">
        <f ca="1">IFERROR(__xludf.DUMMYFUNCTION("IMPORTRANGE(""https://docs.google.com/spreadsheets/d/1SX6NBoVAgQJ6U1MVXOaj8PK2l7WJ3RER9xtqwdhxkhw/edit?usp=sharing"",""ฉะเชิงเทรา!J363"")"),0)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IFERROR(__xludf.DUMMYFUNCTION("IMPORTRANGE(""https://docs.google.com/spreadsheets/d/1SX6NBoVAgQJ6U1MVXOaj8PK2l7WJ3RER9xtqwdhxkhw/edit?usp=sharing"",""ฉะเชิงเทรา!I364"")"),0)</f>
        <v>0</v>
      </c>
      <c r="J469" s="219">
        <f ca="1">IFERROR(__xludf.DUMMYFUNCTION("IMPORTRANGE(""https://docs.google.com/spreadsheets/d/1SX6NBoVAgQJ6U1MVXOaj8PK2l7WJ3RER9xtqwdhxkhw/edit?usp=sharing"",""ฉะเชิงเทรา!J364"")"),0)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IFERROR(__xludf.DUMMYFUNCTION("IMPORTRANGE(""https://docs.google.com/spreadsheets/d/1SX6NBoVAgQJ6U1MVXOaj8PK2l7WJ3RER9xtqwdhxkhw/edit?usp=sharing"",""ฉะเชิงเทรา!I365"")"),0)</f>
        <v>0</v>
      </c>
      <c r="J470" s="219">
        <f ca="1">IFERROR(__xludf.DUMMYFUNCTION("IMPORTRANGE(""https://docs.google.com/spreadsheets/d/1SX6NBoVAgQJ6U1MVXOaj8PK2l7WJ3RER9xtqwdhxkhw/edit?usp=sharing"",""ฉะเชิงเทรา!J365"")"),0)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IFERROR(__xludf.DUMMYFUNCTION("IMPORTRANGE(""https://docs.google.com/spreadsheets/d/1SX6NBoVAgQJ6U1MVXOaj8PK2l7WJ3RER9xtqwdhxkhw/edit?usp=sharing"",""ฉะเชิงเทรา!I366"")"),0)</f>
        <v>0</v>
      </c>
      <c r="J471" s="219">
        <f ca="1">IFERROR(__xludf.DUMMYFUNCTION("IMPORTRANGE(""https://docs.google.com/spreadsheets/d/1SX6NBoVAgQJ6U1MVXOaj8PK2l7WJ3RER9xtqwdhxkhw/edit?usp=sharing"",""ฉะเชิงเทรา!J366"")"),0)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IFERROR(__xludf.DUMMYFUNCTION("IMPORTRANGE(""https://docs.google.com/spreadsheets/d/1SX6NBoVAgQJ6U1MVXOaj8PK2l7WJ3RER9xtqwdhxkhw/edit?usp=sharing"",""ฉะเชิงเทรา!I367"")"),0)</f>
        <v>0</v>
      </c>
      <c r="J472" s="219">
        <f ca="1">IFERROR(__xludf.DUMMYFUNCTION("IMPORTRANGE(""https://docs.google.com/spreadsheets/d/1SX6NBoVAgQJ6U1MVXOaj8PK2l7WJ3RER9xtqwdhxkhw/edit?usp=sharing"",""ฉะเชิงเทรา!J367"")"),0)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IFERROR(__xludf.DUMMYFUNCTION("IMPORTRANGE(""https://docs.google.com/spreadsheets/d/1SX6NBoVAgQJ6U1MVXOaj8PK2l7WJ3RER9xtqwdhxkhw/edit?usp=sharing"",""ฉะเชิงเทรา!I368"")"),24191)</f>
        <v>24191</v>
      </c>
      <c r="J473" s="428">
        <f ca="1">IFERROR(__xludf.DUMMYFUNCTION("IMPORTRANGE(""https://docs.google.com/spreadsheets/d/1SX6NBoVAgQJ6U1MVXOaj8PK2l7WJ3RER9xtqwdhxkhw/edit?usp=sharing"",""ฉะเชิงเทรา!J368"")"),0)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IFERROR(__xludf.DUMMYFUNCTION("IMPORTRANGE(""https://docs.google.com/spreadsheets/d/1SX6NBoVAgQJ6U1MVXOaj8PK2l7WJ3RER9xtqwdhxkhw/edit?usp=sharing"",""ฉะเชิงเทรา!I369"")"),2367)</f>
        <v>2367</v>
      </c>
      <c r="J474" s="428">
        <f ca="1">IFERROR(__xludf.DUMMYFUNCTION("IMPORTRANGE(""https://docs.google.com/spreadsheets/d/1SX6NBoVAgQJ6U1MVXOaj8PK2l7WJ3RER9xtqwdhxkhw/edit?usp=sharing"",""ฉะเชิงเทรา!J369"")"),0)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IFERROR(__xludf.DUMMYFUNCTION("IMPORTRANGE(""https://docs.google.com/spreadsheets/d/1SX6NBoVAgQJ6U1MVXOaj8PK2l7WJ3RER9xtqwdhxkhw/edit?usp=sharing"",""ฉะเชิงเทรา!I370"")"),0)</f>
        <v>0</v>
      </c>
      <c r="J475" s="219">
        <f ca="1">IFERROR(__xludf.DUMMYFUNCTION("IMPORTRANGE(""https://docs.google.com/spreadsheets/d/1SX6NBoVAgQJ6U1MVXOaj8PK2l7WJ3RER9xtqwdhxkhw/edit?usp=sharing"",""ฉะเชิงเทรา!J370"")"),0)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IFERROR(__xludf.DUMMYFUNCTION("IMPORTRANGE(""https://docs.google.com/spreadsheets/d/1SX6NBoVAgQJ6U1MVXOaj8PK2l7WJ3RER9xtqwdhxkhw/edit?usp=sharing"",""ฉะเชิงเทรา!I371"")"),0)</f>
        <v>0</v>
      </c>
      <c r="J476" s="219">
        <f ca="1">IFERROR(__xludf.DUMMYFUNCTION("IMPORTRANGE(""https://docs.google.com/spreadsheets/d/1SX6NBoVAgQJ6U1MVXOaj8PK2l7WJ3RER9xtqwdhxkhw/edit?usp=sharing"",""ฉะเชิงเทรา!J371"")"),0)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IFERROR(__xludf.DUMMYFUNCTION("IMPORTRANGE(""https://docs.google.com/spreadsheets/d/1SX6NBoVAgQJ6U1MVXOaj8PK2l7WJ3RER9xtqwdhxkhw/edit?usp=sharing"",""ฉะเชิงเทรา!I372"")"),0)</f>
        <v>0</v>
      </c>
      <c r="J477" s="219">
        <f ca="1">IFERROR(__xludf.DUMMYFUNCTION("IMPORTRANGE(""https://docs.google.com/spreadsheets/d/1SX6NBoVAgQJ6U1MVXOaj8PK2l7WJ3RER9xtqwdhxkhw/edit?usp=sharing"",""ฉะเชิงเทรา!J372"")"),0)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IFERROR(__xludf.DUMMYFUNCTION("IMPORTRANGE(""https://docs.google.com/spreadsheets/d/1SX6NBoVAgQJ6U1MVXOaj8PK2l7WJ3RER9xtqwdhxkhw/edit?usp=sharing"",""ฉะเชิงเทรา!I373"")"),0)</f>
        <v>0</v>
      </c>
      <c r="J478" s="219">
        <f ca="1">IFERROR(__xludf.DUMMYFUNCTION("IMPORTRANGE(""https://docs.google.com/spreadsheets/d/1SX6NBoVAgQJ6U1MVXOaj8PK2l7WJ3RER9xtqwdhxkhw/edit?usp=sharing"",""ฉะเชิงเทรา!J373"")"),0)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IFERROR(__xludf.DUMMYFUNCTION("IMPORTRANGE(""https://docs.google.com/spreadsheets/d/1SX6NBoVAgQJ6U1MVXOaj8PK2l7WJ3RER9xtqwdhxkhw/edit?usp=sharing"",""ฉะเชิงเทรา!I374"")"),0)</f>
        <v>0</v>
      </c>
      <c r="J479" s="219">
        <f ca="1">IFERROR(__xludf.DUMMYFUNCTION("IMPORTRANGE(""https://docs.google.com/spreadsheets/d/1SX6NBoVAgQJ6U1MVXOaj8PK2l7WJ3RER9xtqwdhxkhw/edit?usp=sharing"",""ฉะเชิงเทรา!J374"")"),0)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IFERROR(__xludf.DUMMYFUNCTION("IMPORTRANGE(""https://docs.google.com/spreadsheets/d/1SX6NBoVAgQJ6U1MVXOaj8PK2l7WJ3RER9xtqwdhxkhw/edit?usp=sharing"",""ฉะเชิงเทรา!I375"")"),0)</f>
        <v>0</v>
      </c>
      <c r="J480" s="219">
        <f ca="1">IFERROR(__xludf.DUMMYFUNCTION("IMPORTRANGE(""https://docs.google.com/spreadsheets/d/1SX6NBoVAgQJ6U1MVXOaj8PK2l7WJ3RER9xtqwdhxkhw/edit?usp=sharing"",""ฉะเชิงเทรา!J375"")"),0)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IFERROR(__xludf.DUMMYFUNCTION("IMPORTRANGE(""https://docs.google.com/spreadsheets/d/1SX6NBoVAgQJ6U1MVXOaj8PK2l7WJ3RER9xtqwdhxkhw/edit?usp=sharing"",""ฉะเชิงเทรา!I376"")"),24191)</f>
        <v>24191</v>
      </c>
      <c r="J481" s="428">
        <f ca="1">IFERROR(__xludf.DUMMYFUNCTION("IMPORTRANGE(""https://docs.google.com/spreadsheets/d/1SX6NBoVAgQJ6U1MVXOaj8PK2l7WJ3RER9xtqwdhxkhw/edit?usp=sharing"",""ฉะเชิงเทรา!J376"")"),0)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IFERROR(__xludf.DUMMYFUNCTION("IMPORTRANGE(""https://docs.google.com/spreadsheets/d/1SX6NBoVAgQJ6U1MVXOaj8PK2l7WJ3RER9xtqwdhxkhw/edit?usp=sharing"",""ฉะเชิงเทรา!I377"")"),2367)</f>
        <v>2367</v>
      </c>
      <c r="J482" s="428">
        <f ca="1">IFERROR(__xludf.DUMMYFUNCTION("IMPORTRANGE(""https://docs.google.com/spreadsheets/d/1SX6NBoVAgQJ6U1MVXOaj8PK2l7WJ3RER9xtqwdhxkhw/edit?usp=sharing"",""ฉะเชิงเทรา!J377"")"),0)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IFERROR(__xludf.DUMMYFUNCTION("IMPORTRANGE(""https://docs.google.com/spreadsheets/d/1SX6NBoVAgQJ6U1MVXOaj8PK2l7WJ3RER9xtqwdhxkhw/edit?usp=sharing"",""ฉะเชิงเทรา!I378"")"),0)</f>
        <v>0</v>
      </c>
      <c r="J483" s="219">
        <f ca="1">IFERROR(__xludf.DUMMYFUNCTION("IMPORTRANGE(""https://docs.google.com/spreadsheets/d/1SX6NBoVAgQJ6U1MVXOaj8PK2l7WJ3RER9xtqwdhxkhw/edit?usp=sharing"",""ฉะเชิงเทรา!J378"")"),0)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IFERROR(__xludf.DUMMYFUNCTION("IMPORTRANGE(""https://docs.google.com/spreadsheets/d/1SX6NBoVAgQJ6U1MVXOaj8PK2l7WJ3RER9xtqwdhxkhw/edit?usp=sharing"",""ฉะเชิงเทรา!I379"")"),0)</f>
        <v>0</v>
      </c>
      <c r="J484" s="219">
        <f ca="1">IFERROR(__xludf.DUMMYFUNCTION("IMPORTRANGE(""https://docs.google.com/spreadsheets/d/1SX6NBoVAgQJ6U1MVXOaj8PK2l7WJ3RER9xtqwdhxkhw/edit?usp=sharing"",""ฉะเชิงเทรา!J379"")"),0)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IFERROR(__xludf.DUMMYFUNCTION("IMPORTRANGE(""https://docs.google.com/spreadsheets/d/1SX6NBoVAgQJ6U1MVXOaj8PK2l7WJ3RER9xtqwdhxkhw/edit?usp=sharing"",""ฉะเชิงเทรา!I380"")"),0)</f>
        <v>0</v>
      </c>
      <c r="J485" s="219">
        <f ca="1">IFERROR(__xludf.DUMMYFUNCTION("IMPORTRANGE(""https://docs.google.com/spreadsheets/d/1SX6NBoVAgQJ6U1MVXOaj8PK2l7WJ3RER9xtqwdhxkhw/edit?usp=sharing"",""ฉะเชิงเทรา!J380"")"),0)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IFERROR(__xludf.DUMMYFUNCTION("IMPORTRANGE(""https://docs.google.com/spreadsheets/d/1SX6NBoVAgQJ6U1MVXOaj8PK2l7WJ3RER9xtqwdhxkhw/edit?usp=sharing"",""ฉะเชิงเทรา!I381"")"),0)</f>
        <v>0</v>
      </c>
      <c r="J486" s="219">
        <f ca="1">IFERROR(__xludf.DUMMYFUNCTION("IMPORTRANGE(""https://docs.google.com/spreadsheets/d/1SX6NBoVAgQJ6U1MVXOaj8PK2l7WJ3RER9xtqwdhxkhw/edit?usp=sharing"",""ฉะเชิงเทรา!J381"")"),0)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IFERROR(__xludf.DUMMYFUNCTION("IMPORTRANGE(""https://docs.google.com/spreadsheets/d/1SX6NBoVAgQJ6U1MVXOaj8PK2l7WJ3RER9xtqwdhxkhw/edit?usp=sharing"",""ฉะเชิงเทรา!I382"")"),0)</f>
        <v>0</v>
      </c>
      <c r="J487" s="428">
        <f ca="1">IFERROR(__xludf.DUMMYFUNCTION("IMPORTRANGE(""https://docs.google.com/spreadsheets/d/1SX6NBoVAgQJ6U1MVXOaj8PK2l7WJ3RER9xtqwdhxkhw/edit?usp=sharing"",""ฉะเชิงเทรา!J382"")"),0)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IFERROR(__xludf.DUMMYFUNCTION("IMPORTRANGE(""https://docs.google.com/spreadsheets/d/1SX6NBoVAgQJ6U1MVXOaj8PK2l7WJ3RER9xtqwdhxkhw/edit?usp=sharing"",""ฉะเชิงเทรา!I383"")"),0)</f>
        <v>0</v>
      </c>
      <c r="J488" s="428">
        <f ca="1">IFERROR(__xludf.DUMMYFUNCTION("IMPORTRANGE(""https://docs.google.com/spreadsheets/d/1SX6NBoVAgQJ6U1MVXOaj8PK2l7WJ3RER9xtqwdhxkhw/edit?usp=sharing"",""ฉะเชิงเทรา!J383"")"),0)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IFERROR(__xludf.DUMMYFUNCTION("IMPORTRANGE(""https://docs.google.com/spreadsheets/d/1SX6NBoVAgQJ6U1MVXOaj8PK2l7WJ3RER9xtqwdhxkhw/edit?usp=sharing"",""ฉะเชิงเทรา!I384"")"),0)</f>
        <v>0</v>
      </c>
      <c r="J489" s="219">
        <f ca="1">IFERROR(__xludf.DUMMYFUNCTION("IMPORTRANGE(""https://docs.google.com/spreadsheets/d/1SX6NBoVAgQJ6U1MVXOaj8PK2l7WJ3RER9xtqwdhxkhw/edit?usp=sharing"",""ฉะเชิงเทรา!J384"")"),0)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IFERROR(__xludf.DUMMYFUNCTION("IMPORTRANGE(""https://docs.google.com/spreadsheets/d/1SX6NBoVAgQJ6U1MVXOaj8PK2l7WJ3RER9xtqwdhxkhw/edit?usp=sharing"",""ฉะเชิงเทรา!I385"")"),0)</f>
        <v>0</v>
      </c>
      <c r="J490" s="219">
        <f ca="1">IFERROR(__xludf.DUMMYFUNCTION("IMPORTRANGE(""https://docs.google.com/spreadsheets/d/1SX6NBoVAgQJ6U1MVXOaj8PK2l7WJ3RER9xtqwdhxkhw/edit?usp=sharing"",""ฉะเชิงเทรา!J385"")"),0)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IFERROR(__xludf.DUMMYFUNCTION("IMPORTRANGE(""https://docs.google.com/spreadsheets/d/1SX6NBoVAgQJ6U1MVXOaj8PK2l7WJ3RER9xtqwdhxkhw/edit?usp=sharing"",""ฉะเชิงเทรา!I386"")"),0)</f>
        <v>0</v>
      </c>
      <c r="J491" s="219">
        <f ca="1">IFERROR(__xludf.DUMMYFUNCTION("IMPORTRANGE(""https://docs.google.com/spreadsheets/d/1SX6NBoVAgQJ6U1MVXOaj8PK2l7WJ3RER9xtqwdhxkhw/edit?usp=sharing"",""ฉะเชิงเทรา!J386"")"),0)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IFERROR(__xludf.DUMMYFUNCTION("IMPORTRANGE(""https://docs.google.com/spreadsheets/d/1SX6NBoVAgQJ6U1MVXOaj8PK2l7WJ3RER9xtqwdhxkhw/edit?usp=sharing"",""ฉะเชิงเทรา!I387"")"),0)</f>
        <v>0</v>
      </c>
      <c r="J492" s="219">
        <f ca="1">IFERROR(__xludf.DUMMYFUNCTION("IMPORTRANGE(""https://docs.google.com/spreadsheets/d/1SX6NBoVAgQJ6U1MVXOaj8PK2l7WJ3RER9xtqwdhxkhw/edit?usp=sharing"",""ฉะเชิงเทรา!J387"")"),0)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IFERROR(__xludf.DUMMYFUNCTION("IMPORTRANGE(""https://docs.google.com/spreadsheets/d/1SX6NBoVAgQJ6U1MVXOaj8PK2l7WJ3RER9xtqwdhxkhw/edit?usp=sharing"",""ฉะเชิงเทรา!I388"")"),0)</f>
        <v>0</v>
      </c>
      <c r="J493" s="219">
        <f ca="1">IFERROR(__xludf.DUMMYFUNCTION("IMPORTRANGE(""https://docs.google.com/spreadsheets/d/1SX6NBoVAgQJ6U1MVXOaj8PK2l7WJ3RER9xtqwdhxkhw/edit?usp=sharing"",""ฉะเชิงเทรา!J388"")"),0)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IFERROR(__xludf.DUMMYFUNCTION("IMPORTRANGE(""https://docs.google.com/spreadsheets/d/1SX6NBoVAgQJ6U1MVXOaj8PK2l7WJ3RER9xtqwdhxkhw/edit?usp=sharing"",""ฉะเชิงเทรา!I389"")"),0)</f>
        <v>0</v>
      </c>
      <c r="J494" s="444">
        <f ca="1">IFERROR(__xludf.DUMMYFUNCTION("IMPORTRANGE(""https://docs.google.com/spreadsheets/d/1SX6NBoVAgQJ6U1MVXOaj8PK2l7WJ3RER9xtqwdhxkhw/edit?usp=sharing"",""ฉะเชิงเทรา!J389"")"),0)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IFERROR(__xludf.DUMMYFUNCTION("IMPORTRANGE(""https://docs.google.com/spreadsheets/d/1SX6NBoVAgQJ6U1MVXOaj8PK2l7WJ3RER9xtqwdhxkhw/edit?usp=sharing"",""ฉะเชิงเทรา!I390"")"),0)</f>
        <v>0</v>
      </c>
      <c r="J495" s="444">
        <f ca="1">IFERROR(__xludf.DUMMYFUNCTION("IMPORTRANGE(""https://docs.google.com/spreadsheets/d/1SX6NBoVAgQJ6U1MVXOaj8PK2l7WJ3RER9xtqwdhxkhw/edit?usp=sharing"",""ฉะเชิงเทรา!J390"")"),0)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IFERROR(__xludf.DUMMYFUNCTION("IMPORTRANGE(""https://docs.google.com/spreadsheets/d/1SX6NBoVAgQJ6U1MVXOaj8PK2l7WJ3RER9xtqwdhxkhw/edit?usp=sharing"",""ฉะเชิงเทรา!I391"")"),0)</f>
        <v>0</v>
      </c>
      <c r="J496" s="444">
        <f ca="1">IFERROR(__xludf.DUMMYFUNCTION("IMPORTRANGE(""https://docs.google.com/spreadsheets/d/1SX6NBoVAgQJ6U1MVXOaj8PK2l7WJ3RER9xtqwdhxkhw/edit?usp=sharing"",""ฉะเชิงเทรา!J391"")"),0)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IFERROR(__xludf.DUMMYFUNCTION("IMPORTRANGE(""https://docs.google.com/spreadsheets/d/1SX6NBoVAgQJ6U1MVXOaj8PK2l7WJ3RER9xtqwdhxkhw/edit?usp=sharing"",""ฉะเชิงเทรา!I392"")"),1333)</f>
        <v>1333</v>
      </c>
      <c r="J497" s="451">
        <f ca="1">IFERROR(__xludf.DUMMYFUNCTION("IMPORTRANGE(""https://docs.google.com/spreadsheets/d/1SX6NBoVAgQJ6U1MVXOaj8PK2l7WJ3RER9xtqwdhxkhw/edit?usp=sharing"",""ฉะเชิงเทรา!J392"")"),0)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IFERROR(__xludf.DUMMYFUNCTION("IMPORTRANGE(""https://docs.google.com/spreadsheets/d/1SX6NBoVAgQJ6U1MVXOaj8PK2l7WJ3RER9xtqwdhxkhw/edit?usp=sharing"",""ฉะเชิงเทรา!I393"")"),1333)</f>
        <v>1333</v>
      </c>
      <c r="J498" s="428">
        <f ca="1">IFERROR(__xludf.DUMMYFUNCTION("IMPORTRANGE(""https://docs.google.com/spreadsheets/d/1SX6NBoVAgQJ6U1MVXOaj8PK2l7WJ3RER9xtqwdhxkhw/edit?usp=sharing"",""ฉะเชิงเทรา!J393"")"),0)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IFERROR(__xludf.DUMMYFUNCTION("IMPORTRANGE(""https://docs.google.com/spreadsheets/d/1SX6NBoVAgQJ6U1MVXOaj8PK2l7WJ3RER9xtqwdhxkhw/edit?usp=sharing"",""ฉะเชิงเทรา!I394"")"),120)</f>
        <v>120</v>
      </c>
      <c r="J499" s="428">
        <f ca="1">IFERROR(__xludf.DUMMYFUNCTION("IMPORTRANGE(""https://docs.google.com/spreadsheets/d/1SX6NBoVAgQJ6U1MVXOaj8PK2l7WJ3RER9xtqwdhxkhw/edit?usp=sharing"",""ฉะเชิงเทรา!J394"")"),0)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IFERROR(__xludf.DUMMYFUNCTION("IMPORTRANGE(""https://docs.google.com/spreadsheets/d/1SX6NBoVAgQJ6U1MVXOaj8PK2l7WJ3RER9xtqwdhxkhw/edit?usp=sharing"",""ฉะเชิงเทรา!I395"")"),0)</f>
        <v>0</v>
      </c>
      <c r="J500" s="194">
        <f ca="1">IFERROR(__xludf.DUMMYFUNCTION("IMPORTRANGE(""https://docs.google.com/spreadsheets/d/1SX6NBoVAgQJ6U1MVXOaj8PK2l7WJ3RER9xtqwdhxkhw/edit?usp=sharing"",""ฉะเชิงเทรา!J395"")"),0)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IFERROR(__xludf.DUMMYFUNCTION("IMPORTRANGE(""https://docs.google.com/spreadsheets/d/1SX6NBoVAgQJ6U1MVXOaj8PK2l7WJ3RER9xtqwdhxkhw/edit?usp=sharing"",""ฉะเชิงเทรา!I396"")"),0)</f>
        <v>0</v>
      </c>
      <c r="J501" s="194">
        <f ca="1">IFERROR(__xludf.DUMMYFUNCTION("IMPORTRANGE(""https://docs.google.com/spreadsheets/d/1SX6NBoVAgQJ6U1MVXOaj8PK2l7WJ3RER9xtqwdhxkhw/edit?usp=sharing"",""ฉะเชิงเทรา!J396"")"),0)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IFERROR(__xludf.DUMMYFUNCTION("IMPORTRANGE(""https://docs.google.com/spreadsheets/d/1SX6NBoVAgQJ6U1MVXOaj8PK2l7WJ3RER9xtqwdhxkhw/edit?usp=sharing"",""ฉะเชิงเทรา!I397"")"),0)</f>
        <v>0</v>
      </c>
      <c r="J502" s="219">
        <f ca="1">IFERROR(__xludf.DUMMYFUNCTION("IMPORTRANGE(""https://docs.google.com/spreadsheets/d/1SX6NBoVAgQJ6U1MVXOaj8PK2l7WJ3RER9xtqwdhxkhw/edit?usp=sharing"",""ฉะเชิงเทรา!J397"")"),0)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IFERROR(__xludf.DUMMYFUNCTION("IMPORTRANGE(""https://docs.google.com/spreadsheets/d/1SX6NBoVAgQJ6U1MVXOaj8PK2l7WJ3RER9xtqwdhxkhw/edit?usp=sharing"",""ฉะเชิงเทรา!I398"")"),0)</f>
        <v>0</v>
      </c>
      <c r="J503" s="219">
        <f ca="1">IFERROR(__xludf.DUMMYFUNCTION("IMPORTRANGE(""https://docs.google.com/spreadsheets/d/1SX6NBoVAgQJ6U1MVXOaj8PK2l7WJ3RER9xtqwdhxkhw/edit?usp=sharing"",""ฉะเชิงเทรา!J398"")"),0)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IFERROR(__xludf.DUMMYFUNCTION("IMPORTRANGE(""https://docs.google.com/spreadsheets/d/1SX6NBoVAgQJ6U1MVXOaj8PK2l7WJ3RER9xtqwdhxkhw/edit?usp=sharing"",""ฉะเชิงเทรา!I399"")"),0)</f>
        <v>0</v>
      </c>
      <c r="J504" s="219">
        <f ca="1">IFERROR(__xludf.DUMMYFUNCTION("IMPORTRANGE(""https://docs.google.com/spreadsheets/d/1SX6NBoVAgQJ6U1MVXOaj8PK2l7WJ3RER9xtqwdhxkhw/edit?usp=sharing"",""ฉะเชิงเทรา!J399"")"),0)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IFERROR(__xludf.DUMMYFUNCTION("IMPORTRANGE(""https://docs.google.com/spreadsheets/d/1SX6NBoVAgQJ6U1MVXOaj8PK2l7WJ3RER9xtqwdhxkhw/edit?usp=sharing"",""ฉะเชิงเทรา!I400"")"),0)</f>
        <v>0</v>
      </c>
      <c r="J505" s="219">
        <f ca="1">IFERROR(__xludf.DUMMYFUNCTION("IMPORTRANGE(""https://docs.google.com/spreadsheets/d/1SX6NBoVAgQJ6U1MVXOaj8PK2l7WJ3RER9xtqwdhxkhw/edit?usp=sharing"",""ฉะเชิงเทรา!J400"")"),0)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IFERROR(__xludf.DUMMYFUNCTION("IMPORTRANGE(""https://docs.google.com/spreadsheets/d/1SX6NBoVAgQJ6U1MVXOaj8PK2l7WJ3RER9xtqwdhxkhw/edit?usp=sharing"",""ฉะเชิงเทรา!I401"")"),0)</f>
        <v>0</v>
      </c>
      <c r="J506" s="219">
        <f ca="1">IFERROR(__xludf.DUMMYFUNCTION("IMPORTRANGE(""https://docs.google.com/spreadsheets/d/1SX6NBoVAgQJ6U1MVXOaj8PK2l7WJ3RER9xtqwdhxkhw/edit?usp=sharing"",""ฉะเชิงเทรา!J401"")"),0)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IFERROR(__xludf.DUMMYFUNCTION("IMPORTRANGE(""https://docs.google.com/spreadsheets/d/1SX6NBoVAgQJ6U1MVXOaj8PK2l7WJ3RER9xtqwdhxkhw/edit?usp=sharing"",""ฉะเชิงเทรา!I402"")"),0)</f>
        <v>0</v>
      </c>
      <c r="J507" s="219">
        <f ca="1">IFERROR(__xludf.DUMMYFUNCTION("IMPORTRANGE(""https://docs.google.com/spreadsheets/d/1SX6NBoVAgQJ6U1MVXOaj8PK2l7WJ3RER9xtqwdhxkhw/edit?usp=sharing"",""ฉะเชิงเทรา!J402"")"),0)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IFERROR(__xludf.DUMMYFUNCTION("IMPORTRANGE(""https://docs.google.com/spreadsheets/d/1SX6NBoVAgQJ6U1MVXOaj8PK2l7WJ3RER9xtqwdhxkhw/edit?usp=sharing"",""ฉะเชิงเทรา!I403"")"),0)</f>
        <v>0</v>
      </c>
      <c r="J508" s="194">
        <f ca="1">IFERROR(__xludf.DUMMYFUNCTION("IMPORTRANGE(""https://docs.google.com/spreadsheets/d/1SX6NBoVAgQJ6U1MVXOaj8PK2l7WJ3RER9xtqwdhxkhw/edit?usp=sharing"",""ฉะเชิงเทรา!J403"")"),0)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IFERROR(__xludf.DUMMYFUNCTION("IMPORTRANGE(""https://docs.google.com/spreadsheets/d/1SX6NBoVAgQJ6U1MVXOaj8PK2l7WJ3RER9xtqwdhxkhw/edit?usp=sharing"",""ฉะเชิงเทรา!I404"")"),0)</f>
        <v>0</v>
      </c>
      <c r="J509" s="194">
        <f ca="1">IFERROR(__xludf.DUMMYFUNCTION("IMPORTRANGE(""https://docs.google.com/spreadsheets/d/1SX6NBoVAgQJ6U1MVXOaj8PK2l7WJ3RER9xtqwdhxkhw/edit?usp=sharing"",""ฉะเชิงเทรา!J404"")"),0)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IFERROR(__xludf.DUMMYFUNCTION("IMPORTRANGE(""https://docs.google.com/spreadsheets/d/1SX6NBoVAgQJ6U1MVXOaj8PK2l7WJ3RER9xtqwdhxkhw/edit?usp=sharing"",""ฉะเชิงเทรา!I405"")"),0)</f>
        <v>0</v>
      </c>
      <c r="J510" s="219">
        <f ca="1">IFERROR(__xludf.DUMMYFUNCTION("IMPORTRANGE(""https://docs.google.com/spreadsheets/d/1SX6NBoVAgQJ6U1MVXOaj8PK2l7WJ3RER9xtqwdhxkhw/edit?usp=sharing"",""ฉะเชิงเทรา!J405"")"),0)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IFERROR(__xludf.DUMMYFUNCTION("IMPORTRANGE(""https://docs.google.com/spreadsheets/d/1SX6NBoVAgQJ6U1MVXOaj8PK2l7WJ3RER9xtqwdhxkhw/edit?usp=sharing"",""ฉะเชิงเทรา!I406"")"),0)</f>
        <v>0</v>
      </c>
      <c r="J511" s="219">
        <f ca="1">IFERROR(__xludf.DUMMYFUNCTION("IMPORTRANGE(""https://docs.google.com/spreadsheets/d/1SX6NBoVAgQJ6U1MVXOaj8PK2l7WJ3RER9xtqwdhxkhw/edit?usp=sharing"",""ฉะเชิงเทรา!J406"")"),0)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IFERROR(__xludf.DUMMYFUNCTION("IMPORTRANGE(""https://docs.google.com/spreadsheets/d/1SX6NBoVAgQJ6U1MVXOaj8PK2l7WJ3RER9xtqwdhxkhw/edit?usp=sharing"",""ฉะเชิงเทรา!I407"")"),0)</f>
        <v>0</v>
      </c>
      <c r="J512" s="219">
        <f ca="1">IFERROR(__xludf.DUMMYFUNCTION("IMPORTRANGE(""https://docs.google.com/spreadsheets/d/1SX6NBoVAgQJ6U1MVXOaj8PK2l7WJ3RER9xtqwdhxkhw/edit?usp=sharing"",""ฉะเชิงเทรา!J407"")"),0)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IFERROR(__xludf.DUMMYFUNCTION("IMPORTRANGE(""https://docs.google.com/spreadsheets/d/1SX6NBoVAgQJ6U1MVXOaj8PK2l7WJ3RER9xtqwdhxkhw/edit?usp=sharing"",""ฉะเชิงเทรา!I408"")"),0)</f>
        <v>0</v>
      </c>
      <c r="J513" s="219">
        <f ca="1">IFERROR(__xludf.DUMMYFUNCTION("IMPORTRANGE(""https://docs.google.com/spreadsheets/d/1SX6NBoVAgQJ6U1MVXOaj8PK2l7WJ3RER9xtqwdhxkhw/edit?usp=sharing"",""ฉะเชิงเทรา!J408"")"),0)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IFERROR(__xludf.DUMMYFUNCTION("IMPORTRANGE(""https://docs.google.com/spreadsheets/d/1SX6NBoVAgQJ6U1MVXOaj8PK2l7WJ3RER9xtqwdhxkhw/edit?usp=sharing"",""ฉะเชิงเทรา!I409"")"),0)</f>
        <v>0</v>
      </c>
      <c r="J514" s="219">
        <f ca="1">IFERROR(__xludf.DUMMYFUNCTION("IMPORTRANGE(""https://docs.google.com/spreadsheets/d/1SX6NBoVAgQJ6U1MVXOaj8PK2l7WJ3RER9xtqwdhxkhw/edit?usp=sharing"",""ฉะเชิงเทรา!J409"")"),0)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IFERROR(__xludf.DUMMYFUNCTION("IMPORTRANGE(""https://docs.google.com/spreadsheets/d/1SX6NBoVAgQJ6U1MVXOaj8PK2l7WJ3RER9xtqwdhxkhw/edit?usp=sharing"",""ฉะเชิงเทรา!I410"")"),0)</f>
        <v>0</v>
      </c>
      <c r="J515" s="219">
        <f ca="1">IFERROR(__xludf.DUMMYFUNCTION("IMPORTRANGE(""https://docs.google.com/spreadsheets/d/1SX6NBoVAgQJ6U1MVXOaj8PK2l7WJ3RER9xtqwdhxkhw/edit?usp=sharing"",""ฉะเชิงเทรา!J410"")"),0)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IFERROR(__xludf.DUMMYFUNCTION("IMPORTRANGE(""https://docs.google.com/spreadsheets/d/1SX6NBoVAgQJ6U1MVXOaj8PK2l7WJ3RER9xtqwdhxkhw/edit?usp=sharing"",""ฉะเชิงเทรา!I411"")"),0)</f>
        <v>0</v>
      </c>
      <c r="J516" s="291">
        <f ca="1">IFERROR(__xludf.DUMMYFUNCTION("IMPORTRANGE(""https://docs.google.com/spreadsheets/d/1SX6NBoVAgQJ6U1MVXOaj8PK2l7WJ3RER9xtqwdhxkhw/edit?usp=sharing"",""ฉะเชิงเทรา!J411"")"),0)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IFERROR(__xludf.DUMMYFUNCTION("IMPORTRANGE(""https://docs.google.com/spreadsheets/d/1SX6NBoVAgQJ6U1MVXOaj8PK2l7WJ3RER9xtqwdhxkhw/edit?usp=sharing"",""ฉะเชิงเทรา!I412"")"),0)</f>
        <v>0</v>
      </c>
      <c r="J517" s="304">
        <f ca="1">IFERROR(__xludf.DUMMYFUNCTION("IMPORTRANGE(""https://docs.google.com/spreadsheets/d/1SX6NBoVAgQJ6U1MVXOaj8PK2l7WJ3RER9xtqwdhxkhw/edit?usp=sharing"",""ฉะเชิงเทรา!J412"")"),0)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IFERROR(__xludf.DUMMYFUNCTION("IMPORTRANGE(""https://docs.google.com/spreadsheets/d/1SX6NBoVAgQJ6U1MVXOaj8PK2l7WJ3RER9xtqwdhxkhw/edit?usp=sharing"",""ฉะเชิงเทรา!I413"")"),0)</f>
        <v>0</v>
      </c>
      <c r="J518" s="304">
        <f ca="1">IFERROR(__xludf.DUMMYFUNCTION("IMPORTRANGE(""https://docs.google.com/spreadsheets/d/1SX6NBoVAgQJ6U1MVXOaj8PK2l7WJ3RER9xtqwdhxkhw/edit?usp=sharing"",""ฉะเชิงเทรา!J413"")"),0)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IFERROR(__xludf.DUMMYFUNCTION("IMPORTRANGE(""https://docs.google.com/spreadsheets/d/1SX6NBoVAgQJ6U1MVXOaj8PK2l7WJ3RER9xtqwdhxkhw/edit?usp=sharing"",""ฉะเชิงเทรา!I414"")"),0)</f>
        <v>0</v>
      </c>
      <c r="J519" s="218">
        <f ca="1">IFERROR(__xludf.DUMMYFUNCTION("IMPORTRANGE(""https://docs.google.com/spreadsheets/d/1SX6NBoVAgQJ6U1MVXOaj8PK2l7WJ3RER9xtqwdhxkhw/edit?usp=sharing"",""ฉะเชิงเทรา!J414"")"),0)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IFERROR(__xludf.DUMMYFUNCTION("IMPORTRANGE(""https://docs.google.com/spreadsheets/d/1SX6NBoVAgQJ6U1MVXOaj8PK2l7WJ3RER9xtqwdhxkhw/edit?usp=sharing"",""ฉะเชิงเทรา!I415"")"),0)</f>
        <v>0</v>
      </c>
      <c r="J520" s="218">
        <f ca="1">IFERROR(__xludf.DUMMYFUNCTION("IMPORTRANGE(""https://docs.google.com/spreadsheets/d/1SX6NBoVAgQJ6U1MVXOaj8PK2l7WJ3RER9xtqwdhxkhw/edit?usp=sharing"",""ฉะเชิงเทรา!J415"")"),0)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IFERROR(__xludf.DUMMYFUNCTION("IMPORTRANGE(""https://docs.google.com/spreadsheets/d/1SX6NBoVAgQJ6U1MVXOaj8PK2l7WJ3RER9xtqwdhxkhw/edit?usp=sharing"",""ฉะเชิงเทรา!I416"")"),0)</f>
        <v>0</v>
      </c>
      <c r="J521" s="218">
        <f ca="1">IFERROR(__xludf.DUMMYFUNCTION("IMPORTRANGE(""https://docs.google.com/spreadsheets/d/1SX6NBoVAgQJ6U1MVXOaj8PK2l7WJ3RER9xtqwdhxkhw/edit?usp=sharing"",""ฉะเชิงเทรา!J416"")"),0)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IFERROR(__xludf.DUMMYFUNCTION("IMPORTRANGE(""https://docs.google.com/spreadsheets/d/1SX6NBoVAgQJ6U1MVXOaj8PK2l7WJ3RER9xtqwdhxkhw/edit?usp=sharing"",""ฉะเชิงเทรา!I417"")"),0)</f>
        <v>0</v>
      </c>
      <c r="J522" s="218">
        <f ca="1">IFERROR(__xludf.DUMMYFUNCTION("IMPORTRANGE(""https://docs.google.com/spreadsheets/d/1SX6NBoVAgQJ6U1MVXOaj8PK2l7WJ3RER9xtqwdhxkhw/edit?usp=sharing"",""ฉะเชิงเทรา!J417"")"),0)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IFERROR(__xludf.DUMMYFUNCTION("IMPORTRANGE(""https://docs.google.com/spreadsheets/d/1SX6NBoVAgQJ6U1MVXOaj8PK2l7WJ3RER9xtqwdhxkhw/edit?usp=sharing"",""ฉะเชิงเทรา!I418"")"),0)</f>
        <v>0</v>
      </c>
      <c r="J523" s="218">
        <f ca="1">IFERROR(__xludf.DUMMYFUNCTION("IMPORTRANGE(""https://docs.google.com/spreadsheets/d/1SX6NBoVAgQJ6U1MVXOaj8PK2l7WJ3RER9xtqwdhxkhw/edit?usp=sharing"",""ฉะเชิงเทรา!J418"")"),0)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IFERROR(__xludf.DUMMYFUNCTION("IMPORTRANGE(""https://docs.google.com/spreadsheets/d/1SX6NBoVAgQJ6U1MVXOaj8PK2l7WJ3RER9xtqwdhxkhw/edit?usp=sharing"",""ฉะเชิงเทรา!I419"")"),0)</f>
        <v>0</v>
      </c>
      <c r="J524" s="218">
        <f ca="1">IFERROR(__xludf.DUMMYFUNCTION("IMPORTRANGE(""https://docs.google.com/spreadsheets/d/1SX6NBoVAgQJ6U1MVXOaj8PK2l7WJ3RER9xtqwdhxkhw/edit?usp=sharing"",""ฉะเชิงเทรา!J419"")"),0)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IFERROR(__xludf.DUMMYFUNCTION("IMPORTRANGE(""https://docs.google.com/spreadsheets/d/1SX6NBoVAgQJ6U1MVXOaj8PK2l7WJ3RER9xtqwdhxkhw/edit?usp=sharing"",""ฉะเชิงเทรา!I420"")"),0)</f>
        <v>0</v>
      </c>
      <c r="J525" s="304">
        <f ca="1">IFERROR(__xludf.DUMMYFUNCTION("IMPORTRANGE(""https://docs.google.com/spreadsheets/d/1SX6NBoVAgQJ6U1MVXOaj8PK2l7WJ3RER9xtqwdhxkhw/edit?usp=sharing"",""ฉะเชิงเทรา!J420"")"),0)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IFERROR(__xludf.DUMMYFUNCTION("IMPORTRANGE(""https://docs.google.com/spreadsheets/d/1SX6NBoVAgQJ6U1MVXOaj8PK2l7WJ3RER9xtqwdhxkhw/edit?usp=sharing"",""ฉะเชิงเทรา!I421"")"),0)</f>
        <v>0</v>
      </c>
      <c r="J526" s="304">
        <f ca="1">IFERROR(__xludf.DUMMYFUNCTION("IMPORTRANGE(""https://docs.google.com/spreadsheets/d/1SX6NBoVAgQJ6U1MVXOaj8PK2l7WJ3RER9xtqwdhxkhw/edit?usp=sharing"",""ฉะเชิงเทรา!J421"")"),0)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IFERROR(__xludf.DUMMYFUNCTION("IMPORTRANGE(""https://docs.google.com/spreadsheets/d/1SX6NBoVAgQJ6U1MVXOaj8PK2l7WJ3RER9xtqwdhxkhw/edit?usp=sharing"",""ฉะเชิงเทรา!I422"")"),0)</f>
        <v>0</v>
      </c>
      <c r="J527" s="219">
        <f ca="1">IFERROR(__xludf.DUMMYFUNCTION("IMPORTRANGE(""https://docs.google.com/spreadsheets/d/1SX6NBoVAgQJ6U1MVXOaj8PK2l7WJ3RER9xtqwdhxkhw/edit?usp=sharing"",""ฉะเชิงเทรา!J422"")"),0)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IFERROR(__xludf.DUMMYFUNCTION("IMPORTRANGE(""https://docs.google.com/spreadsheets/d/1SX6NBoVAgQJ6U1MVXOaj8PK2l7WJ3RER9xtqwdhxkhw/edit?usp=sharing"",""ฉะเชิงเทรา!I423"")"),0)</f>
        <v>0</v>
      </c>
      <c r="J528" s="219">
        <f ca="1">IFERROR(__xludf.DUMMYFUNCTION("IMPORTRANGE(""https://docs.google.com/spreadsheets/d/1SX6NBoVAgQJ6U1MVXOaj8PK2l7WJ3RER9xtqwdhxkhw/edit?usp=sharing"",""ฉะเชิงเทรา!J423"")"),0)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IFERROR(__xludf.DUMMYFUNCTION("IMPORTRANGE(""https://docs.google.com/spreadsheets/d/1SX6NBoVAgQJ6U1MVXOaj8PK2l7WJ3RER9xtqwdhxkhw/edit?usp=sharing"",""ฉะเชิงเทรา!I424"")"),0)</f>
        <v>0</v>
      </c>
      <c r="J529" s="219">
        <f ca="1">IFERROR(__xludf.DUMMYFUNCTION("IMPORTRANGE(""https://docs.google.com/spreadsheets/d/1SX6NBoVAgQJ6U1MVXOaj8PK2l7WJ3RER9xtqwdhxkhw/edit?usp=sharing"",""ฉะเชิงเทรา!J424"")"),0)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IFERROR(__xludf.DUMMYFUNCTION("IMPORTRANGE(""https://docs.google.com/spreadsheets/d/1SX6NBoVAgQJ6U1MVXOaj8PK2l7WJ3RER9xtqwdhxkhw/edit?usp=sharing"",""ฉะเชิงเทรา!I425"")"),0)</f>
        <v>0</v>
      </c>
      <c r="J530" s="219">
        <f ca="1">IFERROR(__xludf.DUMMYFUNCTION("IMPORTRANGE(""https://docs.google.com/spreadsheets/d/1SX6NBoVAgQJ6U1MVXOaj8PK2l7WJ3RER9xtqwdhxkhw/edit?usp=sharing"",""ฉะเชิงเทรา!J425"")"),0)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IFERROR(__xludf.DUMMYFUNCTION("IMPORTRANGE(""https://docs.google.com/spreadsheets/d/1SX6NBoVAgQJ6U1MVXOaj8PK2l7WJ3RER9xtqwdhxkhw/edit?usp=sharing"",""ฉะเชิงเทรา!I426"")"),0)</f>
        <v>0</v>
      </c>
      <c r="J531" s="219">
        <f ca="1">IFERROR(__xludf.DUMMYFUNCTION("IMPORTRANGE(""https://docs.google.com/spreadsheets/d/1SX6NBoVAgQJ6U1MVXOaj8PK2l7WJ3RER9xtqwdhxkhw/edit?usp=sharing"",""ฉะเชิงเทรา!J426"")"),0)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IFERROR(__xludf.DUMMYFUNCTION("IMPORTRANGE(""https://docs.google.com/spreadsheets/d/1SX6NBoVAgQJ6U1MVXOaj8PK2l7WJ3RER9xtqwdhxkhw/edit?usp=sharing"",""ฉะเชิงเทรา!I427"")"),0)</f>
        <v>0</v>
      </c>
      <c r="J532" s="472">
        <f ca="1">IFERROR(__xludf.DUMMYFUNCTION("IMPORTRANGE(""https://docs.google.com/spreadsheets/d/1SX6NBoVAgQJ6U1MVXOaj8PK2l7WJ3RER9xtqwdhxkhw/edit?usp=sharing"",""ฉะเชิงเทรา!J427"")"),0)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IFERROR(__xludf.DUMMYFUNCTION("IMPORTRANGE(""https://docs.google.com/spreadsheets/d/1SX6NBoVAgQJ6U1MVXOaj8PK2l7WJ3RER9xtqwdhxkhw/edit?usp=sharing"",""ฉะเชิงเทรา!I428"")"),22)</f>
        <v>22</v>
      </c>
      <c r="J533" s="420">
        <f ca="1">IFERROR(__xludf.DUMMYFUNCTION("IMPORTRANGE(""https://docs.google.com/spreadsheets/d/1SX6NBoVAgQJ6U1MVXOaj8PK2l7WJ3RER9xtqwdhxkhw/edit?usp=sharing"",""ฉะเชิงเทรา!J428"")"),22)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IFERROR(__xludf.DUMMYFUNCTION("IMPORTRANGE(""https://docs.google.com/spreadsheets/d/1SX6NBoVAgQJ6U1MVXOaj8PK2l7WJ3RER9xtqwdhxkhw/edit?usp=sharing"",""ฉะเชิงเทรา!L428"")"),34340)</f>
        <v>34340</v>
      </c>
      <c r="M533" s="422"/>
      <c r="N533" s="422">
        <f ca="1">IFERROR(__xludf.DUMMYFUNCTION("IMPORTRANGE(""https://docs.google.com/spreadsheets/d/1SX6NBoVAgQJ6U1MVXOaj8PK2l7WJ3RER9xtqwdhxkhw/edit?usp=sharing"",""ฉะเชิงเทรา!M428"")"),0)</f>
        <v>0</v>
      </c>
      <c r="O533" s="422">
        <f t="shared" ref="O533:O537" ca="1" si="118">+IF(L533&gt;0,N533*100/L533,0)</f>
        <v>0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IFERROR(__xludf.DUMMYFUNCTION("IMPORTRANGE(""https://docs.google.com/spreadsheets/d/1SX6NBoVAgQJ6U1MVXOaj8PK2l7WJ3RER9xtqwdhxkhw/edit?usp=sharing"",""ฉะเชิงเทรา!L429"")"),0)</f>
        <v>0</v>
      </c>
      <c r="M534" s="196"/>
      <c r="N534" s="198">
        <f ca="1">IFERROR(__xludf.DUMMYFUNCTION("IMPORTRANGE(""https://docs.google.com/spreadsheets/d/1SX6NBoVAgQJ6U1MVXOaj8PK2l7WJ3RER9xtqwdhxkhw/edit?usp=sharing"",""ฉะเชิงเทรา!M429"")"),0)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IFERROR(__xludf.DUMMYFUNCTION("IMPORTRANGE(""https://docs.google.com/spreadsheets/d/1SX6NBoVAgQJ6U1MVXOaj8PK2l7WJ3RER9xtqwdhxkhw/edit?usp=sharing"",""ฉะเชิงเทรา!L430"")"),34340)</f>
        <v>34340</v>
      </c>
      <c r="M535" s="196"/>
      <c r="N535" s="198">
        <f ca="1">IFERROR(__xludf.DUMMYFUNCTION("IMPORTRANGE(""https://docs.google.com/spreadsheets/d/1SX6NBoVAgQJ6U1MVXOaj8PK2l7WJ3RER9xtqwdhxkhw/edit?usp=sharing"",""ฉะเชิงเทรา!M430"")"),0)</f>
        <v>0</v>
      </c>
      <c r="O535" s="198">
        <f t="shared" ca="1" si="118"/>
        <v>0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IFERROR(__xludf.DUMMYFUNCTION("IMPORTRANGE(""https://docs.google.com/spreadsheets/d/1SX6NBoVAgQJ6U1MVXOaj8PK2l7WJ3RER9xtqwdhxkhw/edit?usp=sharing"",""ฉะเชิงเทรา!L431"")"),0)</f>
        <v>0</v>
      </c>
      <c r="M536" s="198"/>
      <c r="N536" s="198">
        <f ca="1">IFERROR(__xludf.DUMMYFUNCTION("IMPORTRANGE(""https://docs.google.com/spreadsheets/d/1SX6NBoVAgQJ6U1MVXOaj8PK2l7WJ3RER9xtqwdhxkhw/edit?usp=sharing"",""ฉะเชิงเทรา!M431"")"),0)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IFERROR(__xludf.DUMMYFUNCTION("IMPORTRANGE(""https://docs.google.com/spreadsheets/d/1SX6NBoVAgQJ6U1MVXOaj8PK2l7WJ3RER9xtqwdhxkhw/edit?usp=sharing"",""ฉะเชิงเทรา!L432"")"),34340)</f>
        <v>34340</v>
      </c>
      <c r="M537" s="198"/>
      <c r="N537" s="198">
        <f ca="1">IFERROR(__xludf.DUMMYFUNCTION("IMPORTRANGE(""https://docs.google.com/spreadsheets/d/1SX6NBoVAgQJ6U1MVXOaj8PK2l7WJ3RER9xtqwdhxkhw/edit?usp=sharing"",""ฉะเชิงเทรา!M432"")"),0)</f>
        <v>0</v>
      </c>
      <c r="O537" s="198">
        <f t="shared" ca="1" si="118"/>
        <v>0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IFERROR(__xludf.DUMMYFUNCTION("IMPORTRANGE(""https://docs.google.com/spreadsheets/d/1SX6NBoVAgQJ6U1MVXOaj8PK2l7WJ3RER9xtqwdhxkhw/edit?usp=sharing"",""ฉะเชิงเทรา!M433"")"),0)</f>
        <v>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IFERROR(__xludf.DUMMYFUNCTION("IMPORTRANGE(""https://docs.google.com/spreadsheets/d/1SX6NBoVAgQJ6U1MVXOaj8PK2l7WJ3RER9xtqwdhxkhw/edit?usp=sharing"",""ฉะเชิงเทรา!M434"")"),0)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IFERROR(__xludf.DUMMYFUNCTION("IMPORTRANGE(""https://docs.google.com/spreadsheets/d/1SX6NBoVAgQJ6U1MVXOaj8PK2l7WJ3RER9xtqwdhxkhw/edit?usp=sharing"",""ฉะเชิงเทรา!M435"")"),0)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IFERROR(__xludf.DUMMYFUNCTION("IMPORTRANGE(""https://docs.google.com/spreadsheets/d/1SX6NBoVAgQJ6U1MVXOaj8PK2l7WJ3RER9xtqwdhxkhw/edit?usp=sharing"",""ฉะเชิงเทรา!M436"")"),0)</f>
        <v>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IFERROR(__xludf.DUMMYFUNCTION("IMPORTRANGE(""https://docs.google.com/spreadsheets/d/1SX6NBoVAgQJ6U1MVXOaj8PK2l7WJ3RER9xtqwdhxkhw/edit?usp=sharing"",""ฉะเชิงเทรา!J438"")"),0)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IFERROR(__xludf.DUMMYFUNCTION("IMPORTRANGE(""https://docs.google.com/spreadsheets/d/1SX6NBoVAgQJ6U1MVXOaj8PK2l7WJ3RER9xtqwdhxkhw/edit?usp=sharing"",""ฉะเชิงเทรา!J439"")"),1)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IFERROR(__xludf.DUMMYFUNCTION("IMPORTRANGE(""https://docs.google.com/spreadsheets/d/1SX6NBoVAgQJ6U1MVXOaj8PK2l7WJ3RER9xtqwdhxkhw/edit?usp=sharing"",""ฉะเชิงเทรา!J440"")"),1)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IFERROR(__xludf.DUMMYFUNCTION("IMPORTRANGE(""https://docs.google.com/spreadsheets/d/1SX6NBoVAgQJ6U1MVXOaj8PK2l7WJ3RER9xtqwdhxkhw/edit?usp=sharing"",""ฉะเชิงเทรา!J441"")"),1)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IFERROR(__xludf.DUMMYFUNCTION("IMPORTRANGE(""https://docs.google.com/spreadsheets/d/1SX6NBoVAgQJ6U1MVXOaj8PK2l7WJ3RER9xtqwdhxkhw/edit?usp=sharing"",""ฉะเชิงเทรา!I442"")"),22)</f>
        <v>22</v>
      </c>
      <c r="J547" s="219">
        <f ca="1">IFERROR(__xludf.DUMMYFUNCTION("IMPORTRANGE(""https://docs.google.com/spreadsheets/d/1SX6NBoVAgQJ6U1MVXOaj8PK2l7WJ3RER9xtqwdhxkhw/edit?usp=sharing"",""ฉะเชิงเทรา!J442"")"),22)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IFERROR(__xludf.DUMMYFUNCTION("IMPORTRANGE(""https://docs.google.com/spreadsheets/d/1SX6NBoVAgQJ6U1MVXOaj8PK2l7WJ3RER9xtqwdhxkhw/edit?usp=sharing"",""ฉะเชิงเทรา!J166"")"),0)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IFERROR(__xludf.DUMMYFUNCTION("IMPORTRANGE(""https://docs.google.com/spreadsheets/d/1SX6NBoVAgQJ6U1MVXOaj8PK2l7WJ3RER9xtqwdhxkhw/edit?usp=sharing"",""ฉะเชิงเทรา!J444"")"),0)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IFERROR(__xludf.DUMMYFUNCTION("IMPORTRANGE(""https://docs.google.com/spreadsheets/d/1SX6NBoVAgQJ6U1MVXOaj8PK2l7WJ3RER9xtqwdhxkhw/edit?usp=sharing"",""ฉะเชิงเทรา!J445"")"),0)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IFERROR(__xludf.DUMMYFUNCTION("IMPORTRANGE(""https://docs.google.com/spreadsheets/d/1SX6NBoVAgQJ6U1MVXOaj8PK2l7WJ3RER9xtqwdhxkhw/edit?usp=sharing"",""ฉะเชิงเทรา!I446"")"),0)</f>
        <v>0</v>
      </c>
      <c r="J551" s="420">
        <f ca="1">IFERROR(__xludf.DUMMYFUNCTION("IMPORTRANGE(""https://docs.google.com/spreadsheets/d/1SX6NBoVAgQJ6U1MVXOaj8PK2l7WJ3RER9xtqwdhxkhw/edit?usp=sharing"",""ฉะเชิงเทรา!J446"")"),0)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IFERROR(__xludf.DUMMYFUNCTION("IMPORTRANGE(""https://docs.google.com/spreadsheets/d/1SX6NBoVAgQJ6U1MVXOaj8PK2l7WJ3RER9xtqwdhxkhw/edit?usp=sharing"",""ฉะเชิงเทรา!L446"")"),0)</f>
        <v>0</v>
      </c>
      <c r="M551" s="422"/>
      <c r="N551" s="422">
        <f ca="1">IFERROR(__xludf.DUMMYFUNCTION("IMPORTRANGE(""https://docs.google.com/spreadsheets/d/1SX6NBoVAgQJ6U1MVXOaj8PK2l7WJ3RER9xtqwdhxkhw/edit?usp=sharing"",""ฉะเชิงเทรา!M446"")"),0)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IFERROR(__xludf.DUMMYFUNCTION("IMPORTRANGE(""https://docs.google.com/spreadsheets/d/1SX6NBoVAgQJ6U1MVXOaj8PK2l7WJ3RER9xtqwdhxkhw/edit?usp=sharing"",""ฉะเชิงเทรา!L447"")"),0)</f>
        <v>0</v>
      </c>
      <c r="M552" s="196"/>
      <c r="N552" s="198">
        <f ca="1">IFERROR(__xludf.DUMMYFUNCTION("IMPORTRANGE(""https://docs.google.com/spreadsheets/d/1SX6NBoVAgQJ6U1MVXOaj8PK2l7WJ3RER9xtqwdhxkhw/edit?usp=sharing"",""ฉะเชิงเทรา!M447"")"),0)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IFERROR(__xludf.DUMMYFUNCTION("IMPORTRANGE(""https://docs.google.com/spreadsheets/d/1SX6NBoVAgQJ6U1MVXOaj8PK2l7WJ3RER9xtqwdhxkhw/edit?usp=sharing"",""ฉะเชิงเทรา!L448"")"),0)</f>
        <v>0</v>
      </c>
      <c r="M553" s="196"/>
      <c r="N553" s="198">
        <f ca="1">IFERROR(__xludf.DUMMYFUNCTION("IMPORTRANGE(""https://docs.google.com/spreadsheets/d/1SX6NBoVAgQJ6U1MVXOaj8PK2l7WJ3RER9xtqwdhxkhw/edit?usp=sharing"",""ฉะเชิงเทรา!M448"")"),0)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IFERROR(__xludf.DUMMYFUNCTION("IMPORTRANGE(""https://docs.google.com/spreadsheets/d/1SX6NBoVAgQJ6U1MVXOaj8PK2l7WJ3RER9xtqwdhxkhw/edit?usp=sharing"",""ฉะเชิงเทรา!L449"")"),0)</f>
        <v>0</v>
      </c>
      <c r="M554" s="198"/>
      <c r="N554" s="198">
        <f ca="1">IFERROR(__xludf.DUMMYFUNCTION("IMPORTRANGE(""https://docs.google.com/spreadsheets/d/1SX6NBoVAgQJ6U1MVXOaj8PK2l7WJ3RER9xtqwdhxkhw/edit?usp=sharing"",""ฉะเชิงเทรา!M449"")"),0)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IFERROR(__xludf.DUMMYFUNCTION("IMPORTRANGE(""https://docs.google.com/spreadsheets/d/1SX6NBoVAgQJ6U1MVXOaj8PK2l7WJ3RER9xtqwdhxkhw/edit?usp=sharing"",""ฉะเชิงเทรา!L450"")"),0)</f>
        <v>0</v>
      </c>
      <c r="M555" s="198"/>
      <c r="N555" s="198">
        <f ca="1">IFERROR(__xludf.DUMMYFUNCTION("IMPORTRANGE(""https://docs.google.com/spreadsheets/d/1SX6NBoVAgQJ6U1MVXOaj8PK2l7WJ3RER9xtqwdhxkhw/edit?usp=sharing"",""ฉะเชิงเทรา!M450"")"),0)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IFERROR(__xludf.DUMMYFUNCTION("IMPORTRANGE(""https://docs.google.com/spreadsheets/d/1SX6NBoVAgQJ6U1MVXOaj8PK2l7WJ3RER9xtqwdhxkhw/edit?usp=sharing"",""ฉะเชิงเทรา!M451"")"),0)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IFERROR(__xludf.DUMMYFUNCTION("IMPORTRANGE(""https://docs.google.com/spreadsheets/d/1SX6NBoVAgQJ6U1MVXOaj8PK2l7WJ3RER9xtqwdhxkhw/edit?usp=sharing"",""ฉะเชิงเทรา!M452"")"),0)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IFERROR(__xludf.DUMMYFUNCTION("IMPORTRANGE(""https://docs.google.com/spreadsheets/d/1SX6NBoVAgQJ6U1MVXOaj8PK2l7WJ3RER9xtqwdhxkhw/edit?usp=sharing"",""ฉะเชิงเทรา!M453"")"),0)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IFERROR(__xludf.DUMMYFUNCTION("IMPORTRANGE(""https://docs.google.com/spreadsheets/d/1SX6NBoVAgQJ6U1MVXOaj8PK2l7WJ3RER9xtqwdhxkhw/edit?usp=sharing"",""ฉะเชิงเทรา!M454"")"),0)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IFERROR(__xludf.DUMMYFUNCTION("IMPORTRANGE(""https://docs.google.com/spreadsheets/d/1SX6NBoVAgQJ6U1MVXOaj8PK2l7WJ3RER9xtqwdhxkhw/edit?usp=sharing"",""ฉะเชิงเทรา!I455"")"),0)</f>
        <v>0</v>
      </c>
      <c r="J560" s="194">
        <f ca="1">IFERROR(__xludf.DUMMYFUNCTION("IMPORTRANGE(""https://docs.google.com/spreadsheets/d/1SX6NBoVAgQJ6U1MVXOaj8PK2l7WJ3RER9xtqwdhxkhw/edit?usp=sharing"",""ฉะเชิงเทรา!J455"")"),0)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IFERROR(__xludf.DUMMYFUNCTION("IMPORTRANGE(""https://docs.google.com/spreadsheets/d/1SX6NBoVAgQJ6U1MVXOaj8PK2l7WJ3RER9xtqwdhxkhw/edit?usp=sharing"",""ฉะเชิงเทรา!I456"")"),0)</f>
        <v>0</v>
      </c>
      <c r="J561" s="218">
        <f ca="1">IFERROR(__xludf.DUMMYFUNCTION("IMPORTRANGE(""https://docs.google.com/spreadsheets/d/1SX6NBoVAgQJ6U1MVXOaj8PK2l7WJ3RER9xtqwdhxkhw/edit?usp=sharing"",""ฉะเชิงเทรา!J456"")"),0)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IFERROR(__xludf.DUMMYFUNCTION("IMPORTRANGE(""https://docs.google.com/spreadsheets/d/1SX6NBoVAgQJ6U1MVXOaj8PK2l7WJ3RER9xtqwdhxkhw/edit?usp=sharing"",""ฉะเชิงเทรา!I457"")"),"")</f>
        <v/>
      </c>
      <c r="J562" s="218" t="str">
        <f ca="1">IFERROR(__xludf.DUMMYFUNCTION("IMPORTRANGE(""https://docs.google.com/spreadsheets/d/1SX6NBoVAgQJ6U1MVXOaj8PK2l7WJ3RER9xtqwdhxkhw/edit?usp=sharing"",""ฉะเชิงเทรา!J457"")"),"")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IFERROR(__xludf.DUMMYFUNCTION("IMPORTRANGE(""https://docs.google.com/spreadsheets/d/1SX6NBoVAgQJ6U1MVXOaj8PK2l7WJ3RER9xtqwdhxkhw/edit?usp=sharing"",""ฉะเชิงเทรา!I458"")"),"")</f>
        <v/>
      </c>
      <c r="J563" s="218" t="str">
        <f ca="1">IFERROR(__xludf.DUMMYFUNCTION("IMPORTRANGE(""https://docs.google.com/spreadsheets/d/1SX6NBoVAgQJ6U1MVXOaj8PK2l7WJ3RER9xtqwdhxkhw/edit?usp=sharing"",""ฉะเชิงเทรา!J458"")"),"")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IFERROR(__xludf.DUMMYFUNCTION("IMPORTRANGE(""https://docs.google.com/spreadsheets/d/1SX6NBoVAgQJ6U1MVXOaj8PK2l7WJ3RER9xtqwdhxkhw/edit?usp=sharing"",""ฉะเชิงเทรา!I459"")"),1800)</f>
        <v>1800</v>
      </c>
      <c r="J564" s="387">
        <f ca="1">IFERROR(__xludf.DUMMYFUNCTION("IMPORTRANGE(""https://docs.google.com/spreadsheets/d/1SX6NBoVAgQJ6U1MVXOaj8PK2l7WJ3RER9xtqwdhxkhw/edit?usp=sharing"",""ฉะเชิงเทรา!J459"")"),0)</f>
        <v>0</v>
      </c>
      <c r="K564" s="388">
        <f t="shared" ca="1" si="121"/>
        <v>0</v>
      </c>
      <c r="L564" s="389">
        <f ca="1">IFERROR(__xludf.DUMMYFUNCTION("IMPORTRANGE(""https://docs.google.com/spreadsheets/d/1SX6NBoVAgQJ6U1MVXOaj8PK2l7WJ3RER9xtqwdhxkhw/edit?usp=sharing"",""ฉะเชิงเทรา!L459"")"),140960)</f>
        <v>140960</v>
      </c>
      <c r="M564" s="389"/>
      <c r="N564" s="389">
        <f ca="1">IFERROR(__xludf.DUMMYFUNCTION("IMPORTRANGE(""https://docs.google.com/spreadsheets/d/1SX6NBoVAgQJ6U1MVXOaj8PK2l7WJ3RER9xtqwdhxkhw/edit?usp=sharing"",""ฉะเชิงเทรา!M459"")"),17233)</f>
        <v>17233</v>
      </c>
      <c r="O564" s="389">
        <f t="shared" ref="O564:O568" ca="1" si="122">+IF(L564&gt;0,N564*100/L564,0)</f>
        <v>12.225454029511917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IFERROR(__xludf.DUMMYFUNCTION("IMPORTRANGE(""https://docs.google.com/spreadsheets/d/1SX6NBoVAgQJ6U1MVXOaj8PK2l7WJ3RER9xtqwdhxkhw/edit?usp=sharing"",""ฉะเชิงเทรา!L460"")"),0)</f>
        <v>0</v>
      </c>
      <c r="M565" s="196"/>
      <c r="N565" s="198">
        <f ca="1">IFERROR(__xludf.DUMMYFUNCTION("IMPORTRANGE(""https://docs.google.com/spreadsheets/d/1SX6NBoVAgQJ6U1MVXOaj8PK2l7WJ3RER9xtqwdhxkhw/edit?usp=sharing"",""ฉะเชิงเทรา!M460"")"),0)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IFERROR(__xludf.DUMMYFUNCTION("IMPORTRANGE(""https://docs.google.com/spreadsheets/d/1SX6NBoVAgQJ6U1MVXOaj8PK2l7WJ3RER9xtqwdhxkhw/edit?usp=sharing"",""ฉะเชิงเทรา!L461"")"),140960)</f>
        <v>140960</v>
      </c>
      <c r="M566" s="196"/>
      <c r="N566" s="198">
        <f ca="1">IFERROR(__xludf.DUMMYFUNCTION("IMPORTRANGE(""https://docs.google.com/spreadsheets/d/1SX6NBoVAgQJ6U1MVXOaj8PK2l7WJ3RER9xtqwdhxkhw/edit?usp=sharing"",""ฉะเชิงเทรา!M461"")"),17233)</f>
        <v>17233</v>
      </c>
      <c r="O566" s="198">
        <f t="shared" ca="1" si="122"/>
        <v>12.225454029511917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IFERROR(__xludf.DUMMYFUNCTION("IMPORTRANGE(""https://docs.google.com/spreadsheets/d/1SX6NBoVAgQJ6U1MVXOaj8PK2l7WJ3RER9xtqwdhxkhw/edit?usp=sharing"",""ฉะเชิงเทรา!L462"")"),0)</f>
        <v>0</v>
      </c>
      <c r="M567" s="198"/>
      <c r="N567" s="198">
        <f ca="1">IFERROR(__xludf.DUMMYFUNCTION("IMPORTRANGE(""https://docs.google.com/spreadsheets/d/1SX6NBoVAgQJ6U1MVXOaj8PK2l7WJ3RER9xtqwdhxkhw/edit?usp=sharing"",""ฉะเชิงเทรา!M462"")"),0)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IFERROR(__xludf.DUMMYFUNCTION("IMPORTRANGE(""https://docs.google.com/spreadsheets/d/1SX6NBoVAgQJ6U1MVXOaj8PK2l7WJ3RER9xtqwdhxkhw/edit?usp=sharing"",""ฉะเชิงเทรา!L463"")"),140960)</f>
        <v>140960</v>
      </c>
      <c r="M568" s="198"/>
      <c r="N568" s="198">
        <f ca="1">IFERROR(__xludf.DUMMYFUNCTION("IMPORTRANGE(""https://docs.google.com/spreadsheets/d/1SX6NBoVAgQJ6U1MVXOaj8PK2l7WJ3RER9xtqwdhxkhw/edit?usp=sharing"",""ฉะเชิงเทรา!M463"")"),17233)</f>
        <v>17233</v>
      </c>
      <c r="O568" s="198">
        <f t="shared" ca="1" si="122"/>
        <v>12.225454029511917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IFERROR(__xludf.DUMMYFUNCTION("IMPORTRANGE(""https://docs.google.com/spreadsheets/d/1SX6NBoVAgQJ6U1MVXOaj8PK2l7WJ3RER9xtqwdhxkhw/edit?usp=sharing"",""ฉะเชิงเทรา!M464"")"),0)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IFERROR(__xludf.DUMMYFUNCTION("IMPORTRANGE(""https://docs.google.com/spreadsheets/d/1SX6NBoVAgQJ6U1MVXOaj8PK2l7WJ3RER9xtqwdhxkhw/edit?usp=sharing"",""ฉะเชิงเทรา!M465"")"),0)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IFERROR(__xludf.DUMMYFUNCTION("IMPORTRANGE(""https://docs.google.com/spreadsheets/d/1SX6NBoVAgQJ6U1MVXOaj8PK2l7WJ3RER9xtqwdhxkhw/edit?usp=sharing"",""ฉะเชิงเทรา!M466"")"),17233)</f>
        <v>17233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IFERROR(__xludf.DUMMYFUNCTION("IMPORTRANGE(""https://docs.google.com/spreadsheets/d/1SX6NBoVAgQJ6U1MVXOaj8PK2l7WJ3RER9xtqwdhxkhw/edit?usp=sharing"",""ฉะเชิงเทรา!M467"")"),0)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IFERROR(__xludf.DUMMYFUNCTION("IMPORTRANGE(""https://docs.google.com/spreadsheets/d/1SX6NBoVAgQJ6U1MVXOaj8PK2l7WJ3RER9xtqwdhxkhw/edit?usp=sharing"",""ฉะเชิงเทรา!I468"")"),1800)</f>
        <v>1800</v>
      </c>
      <c r="J573" s="428">
        <f ca="1">IFERROR(__xludf.DUMMYFUNCTION("IMPORTRANGE(""https://docs.google.com/spreadsheets/d/1SX6NBoVAgQJ6U1MVXOaj8PK2l7WJ3RER9xtqwdhxkhw/edit?usp=sharing"",""ฉะเชิงเทรา!J468"")"),0)</f>
        <v>0</v>
      </c>
      <c r="K573" s="231">
        <f ca="1">IF(I573&gt;0,J573*100/I573,0)</f>
        <v>0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IFERROR(__xludf.DUMMYFUNCTION("IMPORTRANGE(""https://docs.google.com/spreadsheets/d/1SX6NBoVAgQJ6U1MVXOaj8PK2l7WJ3RER9xtqwdhxkhw/edit?usp=sharing"",""ฉะเชิงเทรา!I470"")"),0)</f>
        <v>0</v>
      </c>
      <c r="J575" s="219">
        <f ca="1">IFERROR(__xludf.DUMMYFUNCTION("IMPORTRANGE(""https://docs.google.com/spreadsheets/d/1SX6NBoVAgQJ6U1MVXOaj8PK2l7WJ3RER9xtqwdhxkhw/edit?usp=sharing"",""ฉะเชิงเทรา!J470"")"),0)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IFERROR(__xludf.DUMMYFUNCTION("IMPORTRANGE(""https://docs.google.com/spreadsheets/d/1SX6NBoVAgQJ6U1MVXOaj8PK2l7WJ3RER9xtqwdhxkhw/edit?usp=sharing"",""ฉะเชิงเทรา!I471"")"),0)</f>
        <v>0</v>
      </c>
      <c r="J576" s="219">
        <f ca="1">IFERROR(__xludf.DUMMYFUNCTION("IMPORTRANGE(""https://docs.google.com/spreadsheets/d/1SX6NBoVAgQJ6U1MVXOaj8PK2l7WJ3RER9xtqwdhxkhw/edit?usp=sharing"",""ฉะเชิงเทรา!J471"")"),0)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IFERROR(__xludf.DUMMYFUNCTION("IMPORTRANGE(""https://docs.google.com/spreadsheets/d/1SX6NBoVAgQJ6U1MVXOaj8PK2l7WJ3RER9xtqwdhxkhw/edit?usp=sharing"",""ฉะเชิงเทรา!I472"")"),0)</f>
        <v>0</v>
      </c>
      <c r="J577" s="219">
        <f ca="1">IFERROR(__xludf.DUMMYFUNCTION("IMPORTRANGE(""https://docs.google.com/spreadsheets/d/1SX6NBoVAgQJ6U1MVXOaj8PK2l7WJ3RER9xtqwdhxkhw/edit?usp=sharing"",""ฉะเชิงเทรา!J472"")"),0)</f>
        <v>0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IFERROR(__xludf.DUMMYFUNCTION("IMPORTRANGE(""https://docs.google.com/spreadsheets/d/1SX6NBoVAgQJ6U1MVXOaj8PK2l7WJ3RER9xtqwdhxkhw/edit?usp=sharing"",""ฉะเชิงเทรา!I473"")"),0)</f>
        <v>0</v>
      </c>
      <c r="J578" s="219">
        <f ca="1">IFERROR(__xludf.DUMMYFUNCTION("IMPORTRANGE(""https://docs.google.com/spreadsheets/d/1SX6NBoVAgQJ6U1MVXOaj8PK2l7WJ3RER9xtqwdhxkhw/edit?usp=sharing"",""ฉะเชิงเทรา!J473"")"),0)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IFERROR(__xludf.DUMMYFUNCTION("IMPORTRANGE(""https://docs.google.com/spreadsheets/d/1SX6NBoVAgQJ6U1MVXOaj8PK2l7WJ3RER9xtqwdhxkhw/edit?usp=sharing"",""ฉะเชิงเทรา!I474"")"),0)</f>
        <v>0</v>
      </c>
      <c r="J579" s="219">
        <f ca="1">IFERROR(__xludf.DUMMYFUNCTION("IMPORTRANGE(""https://docs.google.com/spreadsheets/d/1SX6NBoVAgQJ6U1MVXOaj8PK2l7WJ3RER9xtqwdhxkhw/edit?usp=sharing"",""ฉะเชิงเทรา!J474"")"),0)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IFERROR(__xludf.DUMMYFUNCTION("IMPORTRANGE(""https://docs.google.com/spreadsheets/d/1SX6NBoVAgQJ6U1MVXOaj8PK2l7WJ3RER9xtqwdhxkhw/edit?usp=sharing"",""ฉะเชิงเทรา!I475"")"),200)</f>
        <v>200</v>
      </c>
      <c r="J580" s="387">
        <f ca="1">IFERROR(__xludf.DUMMYFUNCTION("IMPORTRANGE(""https://docs.google.com/spreadsheets/d/1SX6NBoVAgQJ6U1MVXOaj8PK2l7WJ3RER9xtqwdhxkhw/edit?usp=sharing"",""ฉะเชิงเทรา!J475"")"),0)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IFERROR(__xludf.DUMMYFUNCTION("IMPORTRANGE(""https://docs.google.com/spreadsheets/d/1SX6NBoVAgQJ6U1MVXOaj8PK2l7WJ3RER9xtqwdhxkhw/edit?usp=sharing"",""ฉะเชิงเทรา!L475"")"),328200)</f>
        <v>328200</v>
      </c>
      <c r="M580" s="389"/>
      <c r="N580" s="389">
        <f ca="1">IFERROR(__xludf.DUMMYFUNCTION("IMPORTRANGE(""https://docs.google.com/spreadsheets/d/1SX6NBoVAgQJ6U1MVXOaj8PK2l7WJ3RER9xtqwdhxkhw/edit?usp=sharing"",""ฉะเชิงเทรา!M475"")"),0)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IFERROR(__xludf.DUMMYFUNCTION("IMPORTRANGE(""https://docs.google.com/spreadsheets/d/1SX6NBoVAgQJ6U1MVXOaj8PK2l7WJ3RER9xtqwdhxkhw/edit?usp=sharing"",""ฉะเชิงเทรา!L476"")"),0)</f>
        <v>0</v>
      </c>
      <c r="M581" s="196"/>
      <c r="N581" s="198">
        <f ca="1">IFERROR(__xludf.DUMMYFUNCTION("IMPORTRANGE(""https://docs.google.com/spreadsheets/d/1SX6NBoVAgQJ6U1MVXOaj8PK2l7WJ3RER9xtqwdhxkhw/edit?usp=sharing"",""ฉะเชิงเทรา!M476"")"),0)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IFERROR(__xludf.DUMMYFUNCTION("IMPORTRANGE(""https://docs.google.com/spreadsheets/d/1SX6NBoVAgQJ6U1MVXOaj8PK2l7WJ3RER9xtqwdhxkhw/edit?usp=sharing"",""ฉะเชิงเทรา!L477"")"),328200)</f>
        <v>328200</v>
      </c>
      <c r="M582" s="196"/>
      <c r="N582" s="198">
        <f ca="1">IFERROR(__xludf.DUMMYFUNCTION("IMPORTRANGE(""https://docs.google.com/spreadsheets/d/1SX6NBoVAgQJ6U1MVXOaj8PK2l7WJ3RER9xtqwdhxkhw/edit?usp=sharing"",""ฉะเชิงเทรา!M477"")"),0)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IFERROR(__xludf.DUMMYFUNCTION("IMPORTRANGE(""https://docs.google.com/spreadsheets/d/1SX6NBoVAgQJ6U1MVXOaj8PK2l7WJ3RER9xtqwdhxkhw/edit?usp=sharing"",""ฉะเชิงเทรา!L478"")"),0)</f>
        <v>0</v>
      </c>
      <c r="M583" s="198"/>
      <c r="N583" s="198">
        <f ca="1">IFERROR(__xludf.DUMMYFUNCTION("IMPORTRANGE(""https://docs.google.com/spreadsheets/d/1SX6NBoVAgQJ6U1MVXOaj8PK2l7WJ3RER9xtqwdhxkhw/edit?usp=sharing"",""ฉะเชิงเทรา!M478"")"),0)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IFERROR(__xludf.DUMMYFUNCTION("IMPORTRANGE(""https://docs.google.com/spreadsheets/d/1SX6NBoVAgQJ6U1MVXOaj8PK2l7WJ3RER9xtqwdhxkhw/edit?usp=sharing"",""ฉะเชิงเทรา!L479"")"),328200)</f>
        <v>328200</v>
      </c>
      <c r="M584" s="198"/>
      <c r="N584" s="198">
        <f ca="1">IFERROR(__xludf.DUMMYFUNCTION("IMPORTRANGE(""https://docs.google.com/spreadsheets/d/1SX6NBoVAgQJ6U1MVXOaj8PK2l7WJ3RER9xtqwdhxkhw/edit?usp=sharing"",""ฉะเชิงเทรา!M479"")"),0)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IFERROR(__xludf.DUMMYFUNCTION("IMPORTRANGE(""https://docs.google.com/spreadsheets/d/1SX6NBoVAgQJ6U1MVXOaj8PK2l7WJ3RER9xtqwdhxkhw/edit?usp=sharing"",""ฉะเชิงเทรา!M480"")"),0)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IFERROR(__xludf.DUMMYFUNCTION("IMPORTRANGE(""https://docs.google.com/spreadsheets/d/1SX6NBoVAgQJ6U1MVXOaj8PK2l7WJ3RER9xtqwdhxkhw/edit?usp=sharing"",""ฉะเชิงเทรา!M481"")"),0)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IFERROR(__xludf.DUMMYFUNCTION("IMPORTRANGE(""https://docs.google.com/spreadsheets/d/1SX6NBoVAgQJ6U1MVXOaj8PK2l7WJ3RER9xtqwdhxkhw/edit?usp=sharing"",""ฉะเชิงเทรา!M482"")"),0)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IFERROR(__xludf.DUMMYFUNCTION("IMPORTRANGE(""https://docs.google.com/spreadsheets/d/1SX6NBoVAgQJ6U1MVXOaj8PK2l7WJ3RER9xtqwdhxkhw/edit?usp=sharing"",""ฉะเชิงเทรา!M483"")"),0)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IFERROR(__xludf.DUMMYFUNCTION("IMPORTRANGE(""https://docs.google.com/spreadsheets/d/1SX6NBoVAgQJ6U1MVXOaj8PK2l7WJ3RER9xtqwdhxkhw/edit?usp=sharing"",""ฉะเชิงเทรา!I484"")"),200)</f>
        <v>200</v>
      </c>
      <c r="J589" s="218">
        <f ca="1">IFERROR(__xludf.DUMMYFUNCTION("IMPORTRANGE(""https://docs.google.com/spreadsheets/d/1SX6NBoVAgQJ6U1MVXOaj8PK2l7WJ3RER9xtqwdhxkhw/edit?usp=sharing"",""ฉะเชิงเทรา!J484"")"),70)</f>
        <v>70</v>
      </c>
      <c r="K589" s="195">
        <f t="shared" ref="K589:K596" ca="1" si="125">IF(I589&gt;0,J589*100/I589,0)</f>
        <v>35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IFERROR(__xludf.DUMMYFUNCTION("IMPORTRANGE(""https://docs.google.com/spreadsheets/d/1SX6NBoVAgQJ6U1MVXOaj8PK2l7WJ3RER9xtqwdhxkhw/edit?usp=sharing"",""ฉะเชิงเทรา!I485"")"),0)</f>
        <v>0</v>
      </c>
      <c r="J590" s="218">
        <f ca="1">IFERROR(__xludf.DUMMYFUNCTION("IMPORTRANGE(""https://docs.google.com/spreadsheets/d/1SX6NBoVAgQJ6U1MVXOaj8PK2l7WJ3RER9xtqwdhxkhw/edit?usp=sharing"",""ฉะเชิงเทรา!J485"")"),49.89)</f>
        <v>49.89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IFERROR(__xludf.DUMMYFUNCTION("IMPORTRANGE(""https://docs.google.com/spreadsheets/d/1SX6NBoVAgQJ6U1MVXOaj8PK2l7WJ3RER9xtqwdhxkhw/edit?usp=sharing"",""ฉะเชิงเทรา!I486"")"),200)</f>
        <v>200</v>
      </c>
      <c r="J591" s="218">
        <f ca="1">IFERROR(__xludf.DUMMYFUNCTION("IMPORTRANGE(""https://docs.google.com/spreadsheets/d/1SX6NBoVAgQJ6U1MVXOaj8PK2l7WJ3RER9xtqwdhxkhw/edit?usp=sharing"",""ฉะเชิงเทรา!J486"")"),0)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IFERROR(__xludf.DUMMYFUNCTION("IMPORTRANGE(""https://docs.google.com/spreadsheets/d/1SX6NBoVAgQJ6U1MVXOaj8PK2l7WJ3RER9xtqwdhxkhw/edit?usp=sharing"",""ฉะเชิงเทรา!I487"")"),0)</f>
        <v>0</v>
      </c>
      <c r="J592" s="218">
        <f ca="1">IFERROR(__xludf.DUMMYFUNCTION("IMPORTRANGE(""https://docs.google.com/spreadsheets/d/1SX6NBoVAgQJ6U1MVXOaj8PK2l7WJ3RER9xtqwdhxkhw/edit?usp=sharing"",""ฉะเชิงเทรา!J487"")"),0)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IFERROR(__xludf.DUMMYFUNCTION("IMPORTRANGE(""https://docs.google.com/spreadsheets/d/1SX6NBoVAgQJ6U1MVXOaj8PK2l7WJ3RER9xtqwdhxkhw/edit?usp=sharing"",""ฉะเชิงเทรา!I488"")"),200)</f>
        <v>200</v>
      </c>
      <c r="J593" s="218">
        <f ca="1">IFERROR(__xludf.DUMMYFUNCTION("IMPORTRANGE(""https://docs.google.com/spreadsheets/d/1SX6NBoVAgQJ6U1MVXOaj8PK2l7WJ3RER9xtqwdhxkhw/edit?usp=sharing"",""ฉะเชิงเทรา!J488"")"),0)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IFERROR(__xludf.DUMMYFUNCTION("IMPORTRANGE(""https://docs.google.com/spreadsheets/d/1SX6NBoVAgQJ6U1MVXOaj8PK2l7WJ3RER9xtqwdhxkhw/edit?usp=sharing"",""ฉะเชิงเทรา!I489"")"),0)</f>
        <v>0</v>
      </c>
      <c r="J594" s="218">
        <f ca="1">IFERROR(__xludf.DUMMYFUNCTION("IMPORTRANGE(""https://docs.google.com/spreadsheets/d/1SX6NBoVAgQJ6U1MVXOaj8PK2l7WJ3RER9xtqwdhxkhw/edit?usp=sharing"",""ฉะเชิงเทรา!J489"")"),0)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IFERROR(__xludf.DUMMYFUNCTION("IMPORTRANGE(""https://docs.google.com/spreadsheets/d/1SX6NBoVAgQJ6U1MVXOaj8PK2l7WJ3RER9xtqwdhxkhw/edit?usp=sharing"",""ฉะเชิงเทรา!I490"")"),200)</f>
        <v>200</v>
      </c>
      <c r="J595" s="218">
        <f ca="1">IFERROR(__xludf.DUMMYFUNCTION("IMPORTRANGE(""https://docs.google.com/spreadsheets/d/1SX6NBoVAgQJ6U1MVXOaj8PK2l7WJ3RER9xtqwdhxkhw/edit?usp=sharing"",""ฉะเชิงเทรา!J490"")"),0)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IFERROR(__xludf.DUMMYFUNCTION("IMPORTRANGE(""https://docs.google.com/spreadsheets/d/1SX6NBoVAgQJ6U1MVXOaj8PK2l7WJ3RER9xtqwdhxkhw/edit?usp=sharing"",""ฉะเชิงเทรา!I491"")"),0)</f>
        <v>0</v>
      </c>
      <c r="J596" s="265">
        <f ca="1">IFERROR(__xludf.DUMMYFUNCTION("IMPORTRANGE(""https://docs.google.com/spreadsheets/d/1SX6NBoVAgQJ6U1MVXOaj8PK2l7WJ3RER9xtqwdhxkhw/edit?usp=sharing"",""ฉะเชิงเทรา!J491"")"),0)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IFERROR(__xludf.DUMMYFUNCTION("IMPORTRANGE(""https://docs.google.com/spreadsheets/d/1SX6NBoVAgQJ6U1MVXOaj8PK2l7WJ3RER9xtqwdhxkhw/edit?usp=sharing"",""ฉะเชิงเทรา!I492"")"),52)</f>
        <v>52</v>
      </c>
      <c r="J597" s="491">
        <f ca="1">IFERROR(__xludf.DUMMYFUNCTION("IMPORTRANGE(""https://docs.google.com/spreadsheets/d/1SX6NBoVAgQJ6U1MVXOaj8PK2l7WJ3RER9xtqwdhxkhw/edit?usp=sharing"",""ฉะเชิงเทรา!J492"")"),0)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IFERROR(__xludf.DUMMYFUNCTION("IMPORTRANGE(""https://docs.google.com/spreadsheets/d/1SX6NBoVAgQJ6U1MVXOaj8PK2l7WJ3RER9xtqwdhxkhw/edit?usp=sharing"",""ฉะเชิงเทรา!L492"")"),5460)</f>
        <v>5460</v>
      </c>
      <c r="M597" s="422"/>
      <c r="N597" s="422">
        <f ca="1">IFERROR(__xludf.DUMMYFUNCTION("IMPORTRANGE(""https://docs.google.com/spreadsheets/d/1SX6NBoVAgQJ6U1MVXOaj8PK2l7WJ3RER9xtqwdhxkhw/edit?usp=sharing"",""ฉะเชิงเทรา!M492"")"),900)</f>
        <v>900</v>
      </c>
      <c r="O597" s="422">
        <f t="shared" ref="O597:O601" ca="1" si="126">+IF(L597&gt;0,N597*100/L597,0)</f>
        <v>16.483516483516482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IFERROR(__xludf.DUMMYFUNCTION("IMPORTRANGE(""https://docs.google.com/spreadsheets/d/1SX6NBoVAgQJ6U1MVXOaj8PK2l7WJ3RER9xtqwdhxkhw/edit?usp=sharing"",""ฉะเชิงเทรา!L493"")"),0)</f>
        <v>0</v>
      </c>
      <c r="M598" s="196"/>
      <c r="N598" s="198">
        <f ca="1">IFERROR(__xludf.DUMMYFUNCTION("IMPORTRANGE(""https://docs.google.com/spreadsheets/d/1SX6NBoVAgQJ6U1MVXOaj8PK2l7WJ3RER9xtqwdhxkhw/edit?usp=sharing"",""ฉะเชิงเทรา!M493"")"),0)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IFERROR(__xludf.DUMMYFUNCTION("IMPORTRANGE(""https://docs.google.com/spreadsheets/d/1SX6NBoVAgQJ6U1MVXOaj8PK2l7WJ3RER9xtqwdhxkhw/edit?usp=sharing"",""ฉะเชิงเทรา!L494"")"),5460)</f>
        <v>5460</v>
      </c>
      <c r="M599" s="196"/>
      <c r="N599" s="198">
        <f ca="1">IFERROR(__xludf.DUMMYFUNCTION("IMPORTRANGE(""https://docs.google.com/spreadsheets/d/1SX6NBoVAgQJ6U1MVXOaj8PK2l7WJ3RER9xtqwdhxkhw/edit?usp=sharing"",""ฉะเชิงเทรา!M494"")"),900)</f>
        <v>900</v>
      </c>
      <c r="O599" s="198">
        <f t="shared" ca="1" si="126"/>
        <v>16.483516483516482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IFERROR(__xludf.DUMMYFUNCTION("IMPORTRANGE(""https://docs.google.com/spreadsheets/d/1SX6NBoVAgQJ6U1MVXOaj8PK2l7WJ3RER9xtqwdhxkhw/edit?usp=sharing"",""ฉะเชิงเทรา!L495"")"),0)</f>
        <v>0</v>
      </c>
      <c r="M600" s="198"/>
      <c r="N600" s="198">
        <f ca="1">IFERROR(__xludf.DUMMYFUNCTION("IMPORTRANGE(""https://docs.google.com/spreadsheets/d/1SX6NBoVAgQJ6U1MVXOaj8PK2l7WJ3RER9xtqwdhxkhw/edit?usp=sharing"",""ฉะเชิงเทรา!M495"")"),0)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IFERROR(__xludf.DUMMYFUNCTION("IMPORTRANGE(""https://docs.google.com/spreadsheets/d/1SX6NBoVAgQJ6U1MVXOaj8PK2l7WJ3RER9xtqwdhxkhw/edit?usp=sharing"",""ฉะเชิงเทรา!L496"")"),5460)</f>
        <v>5460</v>
      </c>
      <c r="M601" s="198"/>
      <c r="N601" s="198">
        <f ca="1">IFERROR(__xludf.DUMMYFUNCTION("IMPORTRANGE(""https://docs.google.com/spreadsheets/d/1SX6NBoVAgQJ6U1MVXOaj8PK2l7WJ3RER9xtqwdhxkhw/edit?usp=sharing"",""ฉะเชิงเทรา!M496"")"),900)</f>
        <v>900</v>
      </c>
      <c r="O601" s="198">
        <f t="shared" ca="1" si="126"/>
        <v>16.483516483516482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IFERROR(__xludf.DUMMYFUNCTION("IMPORTRANGE(""https://docs.google.com/spreadsheets/d/1SX6NBoVAgQJ6U1MVXOaj8PK2l7WJ3RER9xtqwdhxkhw/edit?usp=sharing"",""ฉะเชิงเทรา!M497"")"),0)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IFERROR(__xludf.DUMMYFUNCTION("IMPORTRANGE(""https://docs.google.com/spreadsheets/d/1SX6NBoVAgQJ6U1MVXOaj8PK2l7WJ3RER9xtqwdhxkhw/edit?usp=sharing"",""ฉะเชิงเทรา!M498"")"),0)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IFERROR(__xludf.DUMMYFUNCTION("IMPORTRANGE(""https://docs.google.com/spreadsheets/d/1SX6NBoVAgQJ6U1MVXOaj8PK2l7WJ3RER9xtqwdhxkhw/edit?usp=sharing"",""ฉะเชิงเทรา!M499"")"),0)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IFERROR(__xludf.DUMMYFUNCTION("IMPORTRANGE(""https://docs.google.com/spreadsheets/d/1SX6NBoVAgQJ6U1MVXOaj8PK2l7WJ3RER9xtqwdhxkhw/edit?usp=sharing"",""ฉะเชิงเทรา!M500"")"),900)</f>
        <v>900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IFERROR(__xludf.DUMMYFUNCTION("IMPORTRANGE(""https://docs.google.com/spreadsheets/d/1SX6NBoVAgQJ6U1MVXOaj8PK2l7WJ3RER9xtqwdhxkhw/edit?usp=sharing"",""ฉะเชิงเทรา!J502"")"),1)</f>
        <v>1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IFERROR(__xludf.DUMMYFUNCTION("IMPORTRANGE(""https://docs.google.com/spreadsheets/d/1SX6NBoVAgQJ6U1MVXOaj8PK2l7WJ3RER9xtqwdhxkhw/edit?usp=sharing"",""ฉะเชิงเทรา!J503"")"),0)</f>
        <v>0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IFERROR(__xludf.DUMMYFUNCTION("IMPORTRANGE(""https://docs.google.com/spreadsheets/d/1SX6NBoVAgQJ6U1MVXOaj8PK2l7WJ3RER9xtqwdhxkhw/edit?usp=sharing"",""ฉะเชิงเทรา!J166"")"),0)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IFERROR(__xludf.DUMMYFUNCTION("IMPORTRANGE(""https://docs.google.com/spreadsheets/d/1SX6NBoVAgQJ6U1MVXOaj8PK2l7WJ3RER9xtqwdhxkhw/edit?usp=sharing"",""ฉะเชิงเทรา!J166"")"),0)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IFERROR(__xludf.DUMMYFUNCTION("IMPORTRANGE(""https://docs.google.com/spreadsheets/d/1SX6NBoVAgQJ6U1MVXOaj8PK2l7WJ3RER9xtqwdhxkhw/edit?usp=sharing"",""ฉะเชิงเทรา!I506"")"),52)</f>
        <v>52</v>
      </c>
      <c r="J611" s="194">
        <f ca="1">IFERROR(__xludf.DUMMYFUNCTION("IMPORTRANGE(""https://docs.google.com/spreadsheets/d/1SX6NBoVAgQJ6U1MVXOaj8PK2l7WJ3RER9xtqwdhxkhw/edit?usp=sharing"",""ฉะเชิงเทรา!J506"")"),0)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IFERROR(__xludf.DUMMYFUNCTION("IMPORTRANGE(""https://docs.google.com/spreadsheets/d/1SX6NBoVAgQJ6U1MVXOaj8PK2l7WJ3RER9xtqwdhxkhw/edit?usp=sharing"",""ฉะเชิงเทรา!I507"")"),0)</f>
        <v>0</v>
      </c>
      <c r="J612" s="219">
        <f ca="1">IFERROR(__xludf.DUMMYFUNCTION("IMPORTRANGE(""https://docs.google.com/spreadsheets/d/1SX6NBoVAgQJ6U1MVXOaj8PK2l7WJ3RER9xtqwdhxkhw/edit?usp=sharing"",""ฉะเชิงเทรา!J507"")"),0)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IFERROR(__xludf.DUMMYFUNCTION("IMPORTRANGE(""https://docs.google.com/spreadsheets/d/1SX6NBoVAgQJ6U1MVXOaj8PK2l7WJ3RER9xtqwdhxkhw/edit?usp=sharing"",""ฉะเชิงเทรา!I508"")"),0)</f>
        <v>0</v>
      </c>
      <c r="J613" s="219">
        <f ca="1">IFERROR(__xludf.DUMMYFUNCTION("IMPORTRANGE(""https://docs.google.com/spreadsheets/d/1SX6NBoVAgQJ6U1MVXOaj8PK2l7WJ3RER9xtqwdhxkhw/edit?usp=sharing"",""ฉะเชิงเทรา!J508"")"),0)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IFERROR(__xludf.DUMMYFUNCTION("IMPORTRANGE(""https://docs.google.com/spreadsheets/d/1SX6NBoVAgQJ6U1MVXOaj8PK2l7WJ3RER9xtqwdhxkhw/edit?usp=sharing"",""ฉะเชิงเทรา!I509"")"),0)</f>
        <v>0</v>
      </c>
      <c r="J614" s="219">
        <f ca="1">IFERROR(__xludf.DUMMYFUNCTION("IMPORTRANGE(""https://docs.google.com/spreadsheets/d/1SX6NBoVAgQJ6U1MVXOaj8PK2l7WJ3RER9xtqwdhxkhw/edit?usp=sharing"",""ฉะเชิงเทรา!J509"")"),0)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IFERROR(__xludf.DUMMYFUNCTION("IMPORTRANGE(""https://docs.google.com/spreadsheets/d/1SX6NBoVAgQJ6U1MVXOaj8PK2l7WJ3RER9xtqwdhxkhw/edit?usp=sharing"",""ฉะเชิงเทรา!I510"")"),0)</f>
        <v>0</v>
      </c>
      <c r="J615" s="219">
        <f ca="1">IFERROR(__xludf.DUMMYFUNCTION("IMPORTRANGE(""https://docs.google.com/spreadsheets/d/1SX6NBoVAgQJ6U1MVXOaj8PK2l7WJ3RER9xtqwdhxkhw/edit?usp=sharing"",""ฉะเชิงเทรา!J510"")"),0)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IFERROR(__xludf.DUMMYFUNCTION("IMPORTRANGE(""https://docs.google.com/spreadsheets/d/1SX6NBoVAgQJ6U1MVXOaj8PK2l7WJ3RER9xtqwdhxkhw/edit?usp=sharing"",""ฉะเชิงเทรา!I511"")"),0)</f>
        <v>0</v>
      </c>
      <c r="J616" s="219">
        <f ca="1">IFERROR(__xludf.DUMMYFUNCTION("IMPORTRANGE(""https://docs.google.com/spreadsheets/d/1SX6NBoVAgQJ6U1MVXOaj8PK2l7WJ3RER9xtqwdhxkhw/edit?usp=sharing"",""ฉะเชิงเทรา!J511"")"),0)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IFERROR(__xludf.DUMMYFUNCTION("IMPORTRANGE(""https://docs.google.com/spreadsheets/d/1SX6NBoVAgQJ6U1MVXOaj8PK2l7WJ3RER9xtqwdhxkhw/edit?usp=sharing"",""ฉะเชิงเทรา!I512"")"),0)</f>
        <v>0</v>
      </c>
      <c r="J617" s="218">
        <f ca="1">IFERROR(__xludf.DUMMYFUNCTION("IMPORTRANGE(""https://docs.google.com/spreadsheets/d/1SX6NBoVAgQJ6U1MVXOaj8PK2l7WJ3RER9xtqwdhxkhw/edit?usp=sharing"",""ฉะเชิงเทรา!J512"")"),0)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IFERROR(__xludf.DUMMYFUNCTION("IMPORTRANGE(""https://docs.google.com/spreadsheets/d/1SX6NBoVAgQJ6U1MVXOaj8PK2l7WJ3RER9xtqwdhxkhw/edit?usp=sharing"",""ฉะเชิงเทรา!I513"")"),0)</f>
        <v>0</v>
      </c>
      <c r="J618" s="219">
        <f ca="1">IFERROR(__xludf.DUMMYFUNCTION("IMPORTRANGE(""https://docs.google.com/spreadsheets/d/1SX6NBoVAgQJ6U1MVXOaj8PK2l7WJ3RER9xtqwdhxkhw/edit?usp=sharing"",""ฉะเชิงเทรา!J513"")"),0)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IFERROR(__xludf.DUMMYFUNCTION("IMPORTRANGE(""https://docs.google.com/spreadsheets/d/1SX6NBoVAgQJ6U1MVXOaj8PK2l7WJ3RER9xtqwdhxkhw/edit?usp=sharing"",""ฉะเชิงเทรา!I514"")"),0)</f>
        <v>0</v>
      </c>
      <c r="J619" s="219">
        <f ca="1">IFERROR(__xludf.DUMMYFUNCTION("IMPORTRANGE(""https://docs.google.com/spreadsheets/d/1SX6NBoVAgQJ6U1MVXOaj8PK2l7WJ3RER9xtqwdhxkhw/edit?usp=sharing"",""ฉะเชิงเทรา!J514"")"),0)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IFERROR(__xludf.DUMMYFUNCTION("IMPORTRANGE(""https://docs.google.com/spreadsheets/d/1SX6NBoVAgQJ6U1MVXOaj8PK2l7WJ3RER9xtqwdhxkhw/edit?usp=sharing"",""ฉะเชิงเทรา!I515"")"),0)</f>
        <v>0</v>
      </c>
      <c r="J620" s="194">
        <f ca="1">IFERROR(__xludf.DUMMYFUNCTION("IMPORTRANGE(""https://docs.google.com/spreadsheets/d/1SX6NBoVAgQJ6U1MVXOaj8PK2l7WJ3RER9xtqwdhxkhw/edit?usp=sharing"",""ฉะเชิงเทรา!J515"")"),0)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IFERROR(__xludf.DUMMYFUNCTION("IMPORTRANGE(""https://docs.google.com/spreadsheets/d/1SX6NBoVAgQJ6U1MVXOaj8PK2l7WJ3RER9xtqwdhxkhw/edit?usp=sharing"",""ฉะเชิงเทรา!I516"")"),0)</f>
        <v>0</v>
      </c>
      <c r="J621" s="194">
        <f ca="1">IFERROR(__xludf.DUMMYFUNCTION("IMPORTRANGE(""https://docs.google.com/spreadsheets/d/1SX6NBoVAgQJ6U1MVXOaj8PK2l7WJ3RER9xtqwdhxkhw/edit?usp=sharing"",""ฉะเชิงเทรา!J516"")"),0)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IFERROR(__xludf.DUMMYFUNCTION("IMPORTRANGE(""https://docs.google.com/spreadsheets/d/1SX6NBoVAgQJ6U1MVXOaj8PK2l7WJ3RER9xtqwdhxkhw/edit?usp=sharing"",""ฉะเชิงเทรา!I517"")"),0)</f>
        <v>0</v>
      </c>
      <c r="J622" s="219">
        <f ca="1">IFERROR(__xludf.DUMMYFUNCTION("IMPORTRANGE(""https://docs.google.com/spreadsheets/d/1SX6NBoVAgQJ6U1MVXOaj8PK2l7WJ3RER9xtqwdhxkhw/edit?usp=sharing"",""ฉะเชิงเทรา!J517"")"),0)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IFERROR(__xludf.DUMMYFUNCTION("IMPORTRANGE(""https://docs.google.com/spreadsheets/d/1SX6NBoVAgQJ6U1MVXOaj8PK2l7WJ3RER9xtqwdhxkhw/edit?usp=sharing"",""ฉะเชิงเทรา!I518"")"),0)</f>
        <v>0</v>
      </c>
      <c r="J623" s="219">
        <f ca="1">IFERROR(__xludf.DUMMYFUNCTION("IMPORTRANGE(""https://docs.google.com/spreadsheets/d/1SX6NBoVAgQJ6U1MVXOaj8PK2l7WJ3RER9xtqwdhxkhw/edit?usp=sharing"",""ฉะเชิงเทรา!J518"")"),0)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IFERROR(__xludf.DUMMYFUNCTION("IMPORTRANGE(""https://docs.google.com/spreadsheets/d/1SX6NBoVAgQJ6U1MVXOaj8PK2l7WJ3RER9xtqwdhxkhw/edit?usp=sharing"",""ฉะเชิงเทรา!I519"")"),0)</f>
        <v>0</v>
      </c>
      <c r="J624" s="218">
        <f ca="1">IFERROR(__xludf.DUMMYFUNCTION("IMPORTRANGE(""https://docs.google.com/spreadsheets/d/1SX6NBoVAgQJ6U1MVXOaj8PK2l7WJ3RER9xtqwdhxkhw/edit?usp=sharing"",""ฉะเชิงเทรา!J519"")"),0)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IFERROR(__xludf.DUMMYFUNCTION("IMPORTRANGE(""https://docs.google.com/spreadsheets/d/1SX6NBoVAgQJ6U1MVXOaj8PK2l7WJ3RER9xtqwdhxkhw/edit?usp=sharing"",""ฉะเชิงเทรา!I520"")"),0)</f>
        <v>0</v>
      </c>
      <c r="J625" s="219">
        <f ca="1">IFERROR(__xludf.DUMMYFUNCTION("IMPORTRANGE(""https://docs.google.com/spreadsheets/d/1SX6NBoVAgQJ6U1MVXOaj8PK2l7WJ3RER9xtqwdhxkhw/edit?usp=sharing"",""ฉะเชิงเทรา!J520"")"),0)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IFERROR(__xludf.DUMMYFUNCTION("IMPORTRANGE(""https://docs.google.com/spreadsheets/d/1SX6NBoVAgQJ6U1MVXOaj8PK2l7WJ3RER9xtqwdhxkhw/edit?usp=sharing"",""ฉะเชิงเทรา!I521"")"),0)</f>
        <v>0</v>
      </c>
      <c r="J626" s="219">
        <f ca="1">IFERROR(__xludf.DUMMYFUNCTION("IMPORTRANGE(""https://docs.google.com/spreadsheets/d/1SX6NBoVAgQJ6U1MVXOaj8PK2l7WJ3RER9xtqwdhxkhw/edit?usp=sharing"",""ฉะเชิงเทรา!J521"")"),0)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59">
        <f ca="1">IFERROR(__xludf.DUMMYFUNCTION("IMPORTRANGE(""https://docs.google.com/spreadsheets/d/1SX6NBoVAgQJ6U1MVXOaj8PK2l7WJ3RER9xtqwdhxkhw/edit?usp=sharing"",""ฉะเชิงเทรา!J523"")"),75000)</f>
        <v>75000</v>
      </c>
      <c r="K628" s="360">
        <f t="shared" ref="K628:K635" ca="1" si="129">IF(I628&gt;0,J628*100/I628,0)</f>
        <v>1.9520894419688668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IFERROR(__xludf.DUMMYFUNCTION("IMPORTRANGE(""https://docs.google.com/spreadsheets/d/1SX6NBoVAgQJ6U1MVXOaj8PK2l7WJ3RER9xtqwdhxkhw/edit?usp=sharing"",""ฉะเชิงเทรา!I524"")"),157)</f>
        <v>157</v>
      </c>
      <c r="J629" s="359">
        <f ca="1">IFERROR(__xludf.DUMMYFUNCTION("IMPORTRANGE(""https://docs.google.com/spreadsheets/d/1SX6NBoVAgQJ6U1MVXOaj8PK2l7WJ3RER9xtqwdhxkhw/edit?usp=sharing"",""ฉะเชิงเทรา!J524"")"),4)</f>
        <v>4</v>
      </c>
      <c r="K629" s="360">
        <f t="shared" ca="1" si="129"/>
        <v>2.5477707006369426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IFERROR(__xludf.DUMMYFUNCTION("IMPORTRANGE(""https://docs.google.com/spreadsheets/d/1SX6NBoVAgQJ6U1MVXOaj8PK2l7WJ3RER9xtqwdhxkhw/edit?usp=sharing"",""ฉะเชิงเทรา!I525"")"),10407385.09)</f>
        <v>10407385.09</v>
      </c>
      <c r="J630" s="359">
        <f ca="1">IFERROR(__xludf.DUMMYFUNCTION("IMPORTRANGE(""https://docs.google.com/spreadsheets/d/1SX6NBoVAgQJ6U1MVXOaj8PK2l7WJ3RER9xtqwdhxkhw/edit?usp=sharing"",""ฉะเชิงเทรา!J525"")"),366883.35)</f>
        <v>366883.35</v>
      </c>
      <c r="K630" s="360">
        <f t="shared" ca="1" si="129"/>
        <v>3.5252212426781644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IFERROR(__xludf.DUMMYFUNCTION("IMPORTRANGE(""https://docs.google.com/spreadsheets/d/1SX6NBoVAgQJ6U1MVXOaj8PK2l7WJ3RER9xtqwdhxkhw/edit?usp=sharing"",""ฉะเชิงเทรา!I526"")"),275)</f>
        <v>275</v>
      </c>
      <c r="J631" s="359">
        <f ca="1">IFERROR(__xludf.DUMMYFUNCTION("IMPORTRANGE(""https://docs.google.com/spreadsheets/d/1SX6NBoVAgQJ6U1MVXOaj8PK2l7WJ3RER9xtqwdhxkhw/edit?usp=sharing"",""ฉะเชิงเทรา!J526"")"),39)</f>
        <v>39</v>
      </c>
      <c r="K631" s="360">
        <f t="shared" ca="1" si="129"/>
        <v>14.181818181818182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IFERROR(__xludf.DUMMYFUNCTION("IMPORTRANGE(""https://docs.google.com/spreadsheets/d/1SX6NBoVAgQJ6U1MVXOaj8PK2l7WJ3RER9xtqwdhxkhw/edit?usp=sharing"",""ฉะเชิงเทรา!I527"")"),4541062.79)</f>
        <v>4541062.79</v>
      </c>
      <c r="J632" s="359">
        <f ca="1">IFERROR(__xludf.DUMMYFUNCTION("IMPORTRANGE(""https://docs.google.com/spreadsheets/d/1SX6NBoVAgQJ6U1MVXOaj8PK2l7WJ3RER9xtqwdhxkhw/edit?usp=sharing"",""ฉะเชิงเทรา!J527"")"),382950.44)</f>
        <v>382950.44</v>
      </c>
      <c r="K632" s="360">
        <f t="shared" ca="1" si="129"/>
        <v>8.4330575838613324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IFERROR(__xludf.DUMMYFUNCTION("IMPORTRANGE(""https://docs.google.com/spreadsheets/d/1SX6NBoVAgQJ6U1MVXOaj8PK2l7WJ3RER9xtqwdhxkhw/edit?usp=sharing"",""ฉะเชิงเทรา!I528"")"),1208)</f>
        <v>1208</v>
      </c>
      <c r="J633" s="359">
        <f ca="1">IFERROR(__xludf.DUMMYFUNCTION("IMPORTRANGE(""https://docs.google.com/spreadsheets/d/1SX6NBoVAgQJ6U1MVXOaj8PK2l7WJ3RER9xtqwdhxkhw/edit?usp=sharing"",""ฉะเชิงเทรา!J528"")"),130)</f>
        <v>130</v>
      </c>
      <c r="K633" s="360">
        <f t="shared" ca="1" si="129"/>
        <v>10.76158940397351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59">
        <f ca="1">IFERROR(__xludf.DUMMYFUNCTION("IMPORTRANGE(""https://docs.google.com/spreadsheets/d/1SX6NBoVAgQJ6U1MVXOaj8PK2l7WJ3RER9xtqwdhxkhw/edit?usp=sharing"",""ฉะเชิงเทรา!J529"")"),0)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IFERROR(__xludf.DUMMYFUNCTION("IMPORTRANGE(""https://docs.google.com/spreadsheets/d/1SX6NBoVAgQJ6U1MVXOaj8PK2l7WJ3RER9xtqwdhxkhw/edit?usp=sharing"",""ฉะเชิงเทรา!I530"")"),100)</f>
        <v>100</v>
      </c>
      <c r="J635" s="489">
        <f ca="1">IFERROR(__xludf.DUMMYFUNCTION("IMPORTRANGE(""https://docs.google.com/spreadsheets/d/1SX6NBoVAgQJ6U1MVXOaj8PK2l7WJ3RER9xtqwdhxkhw/edit?usp=sharing"",""ฉะเชิงเทรา!J530"")"),0)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zoomScale="85" zoomScaleNormal="85" workbookViewId="0">
      <pane ySplit="6" topLeftCell="A605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9.75" style="4" bestFit="1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240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5287494</v>
      </c>
      <c r="M8" s="43">
        <f t="shared" ca="1" si="0"/>
        <v>1715358</v>
      </c>
      <c r="N8" s="43">
        <f t="shared" ca="1" si="0"/>
        <v>1378509</v>
      </c>
      <c r="O8" s="42">
        <f t="shared" ref="O8:O16" ca="1" si="1">IF(L8&gt;0,N8*100/L8,0)</f>
        <v>26.071121782833227</v>
      </c>
      <c r="P8" s="42">
        <f t="shared" ref="P8:P16" ca="1" si="2">IF(M8&gt;0,N8*100/M8,0)</f>
        <v>80.362758094811696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5287494</v>
      </c>
      <c r="M10" s="50">
        <f t="shared" ca="1" si="4"/>
        <v>1715358</v>
      </c>
      <c r="N10" s="50">
        <f t="shared" ca="1" si="4"/>
        <v>1378509</v>
      </c>
      <c r="O10" s="49">
        <f t="shared" ca="1" si="1"/>
        <v>26.071121782833227</v>
      </c>
      <c r="P10" s="49">
        <f t="shared" ca="1" si="2"/>
        <v>80.362758094811696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4798094</v>
      </c>
      <c r="M12" s="60">
        <f t="shared" ca="1" si="6"/>
        <v>1715358</v>
      </c>
      <c r="N12" s="60">
        <f t="shared" ca="1" si="6"/>
        <v>892109</v>
      </c>
      <c r="O12" s="60">
        <f t="shared" ca="1" si="1"/>
        <v>18.592987131973654</v>
      </c>
      <c r="P12" s="60">
        <f t="shared" ca="1" si="2"/>
        <v>52.007161187343982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1866100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2931994</v>
      </c>
      <c r="M14" s="60">
        <f t="shared" si="8"/>
        <v>0</v>
      </c>
      <c r="N14" s="60">
        <f t="shared" ca="1" si="8"/>
        <v>37591</v>
      </c>
      <c r="O14" s="63">
        <f t="shared" ca="1" si="1"/>
        <v>1.2820967573603492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489400</v>
      </c>
      <c r="M16" s="60">
        <f t="shared" si="10"/>
        <v>0</v>
      </c>
      <c r="N16" s="60">
        <f t="shared" ca="1" si="10"/>
        <v>486400</v>
      </c>
      <c r="O16" s="72">
        <f t="shared" ca="1" si="1"/>
        <v>99.387004495300374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3685960</v>
      </c>
      <c r="M18" s="43">
        <f t="shared" ca="1" si="11"/>
        <v>1715358</v>
      </c>
      <c r="N18" s="43">
        <f t="shared" ca="1" si="11"/>
        <v>1340918</v>
      </c>
      <c r="O18" s="42">
        <f t="shared" ref="O18:O20" ca="1" si="12">IF(L18&gt;0,N18*100/L18,0)</f>
        <v>36.37907085264083</v>
      </c>
      <c r="P18" s="42">
        <f t="shared" ref="P18:P26" ca="1" si="13">IF(M18&gt;0,N18*100/M18,0)</f>
        <v>78.17132050569036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3685960</v>
      </c>
      <c r="M20" s="50">
        <f t="shared" ca="1" si="15"/>
        <v>1715358</v>
      </c>
      <c r="N20" s="50">
        <f t="shared" ca="1" si="15"/>
        <v>1340918</v>
      </c>
      <c r="O20" s="49">
        <f t="shared" ca="1" si="12"/>
        <v>36.37907085264083</v>
      </c>
      <c r="P20" s="49">
        <f t="shared" ca="1" si="13"/>
        <v>78.17132050569036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3196560</v>
      </c>
      <c r="M22" s="64">
        <f t="shared" ca="1" si="18"/>
        <v>1715358</v>
      </c>
      <c r="N22" s="63">
        <f t="shared" ca="1" si="18"/>
        <v>854518</v>
      </c>
      <c r="O22" s="63">
        <f t="shared" ca="1" si="17"/>
        <v>26.732424856720975</v>
      </c>
      <c r="P22" s="63">
        <f t="shared" ca="1" si="13"/>
        <v>49.815723598222647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1866100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1330460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489400</v>
      </c>
      <c r="M26" s="72">
        <f t="shared" si="22"/>
        <v>0</v>
      </c>
      <c r="N26" s="72">
        <f t="shared" ca="1" si="22"/>
        <v>486400</v>
      </c>
      <c r="O26" s="72">
        <f t="shared" ca="1" si="17"/>
        <v>99.387004495300374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1601534</v>
      </c>
      <c r="M28" s="43">
        <f t="shared" si="23"/>
        <v>0</v>
      </c>
      <c r="N28" s="43">
        <f t="shared" ca="1" si="23"/>
        <v>37591</v>
      </c>
      <c r="O28" s="42">
        <f t="shared" ref="O28:O30" ca="1" si="24">IF(L28&gt;0,N28*100/L28,0)</f>
        <v>2.3471871343349564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1601534</v>
      </c>
      <c r="M30" s="50">
        <f t="shared" si="27"/>
        <v>0</v>
      </c>
      <c r="N30" s="50">
        <f t="shared" ca="1" si="27"/>
        <v>37591</v>
      </c>
      <c r="O30" s="49">
        <f t="shared" ca="1" si="24"/>
        <v>2.3471871343349564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1601534</v>
      </c>
      <c r="M32" s="63">
        <f t="shared" si="30"/>
        <v>0</v>
      </c>
      <c r="N32" s="63">
        <f t="shared" ca="1" si="30"/>
        <v>37591</v>
      </c>
      <c r="O32" s="63">
        <f t="shared" ca="1" si="29"/>
        <v>2.3471871343349564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1601534</v>
      </c>
      <c r="M34" s="63">
        <f t="shared" si="32"/>
        <v>0</v>
      </c>
      <c r="N34" s="63">
        <f t="shared" ca="1" si="32"/>
        <v>37591</v>
      </c>
      <c r="O34" s="63">
        <f t="shared" ca="1" si="29"/>
        <v>2.3471871343349564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3685960</v>
      </c>
      <c r="M37" s="75">
        <f t="shared" ca="1" si="33"/>
        <v>1715358</v>
      </c>
      <c r="N37" s="75">
        <f t="shared" ca="1" si="33"/>
        <v>1340918</v>
      </c>
      <c r="O37" s="76">
        <f t="shared" ca="1" si="29"/>
        <v>36.37907085264083</v>
      </c>
      <c r="P37" s="76">
        <f t="shared" ca="1" si="25"/>
        <v>78.17132050569036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1074100</v>
      </c>
      <c r="M41" s="102">
        <f t="shared" ca="1" si="34"/>
        <v>352100</v>
      </c>
      <c r="N41" s="102">
        <f t="shared" ca="1" si="34"/>
        <v>617296</v>
      </c>
      <c r="O41" s="101">
        <f t="shared" ref="O41:O43" ca="1" si="35">IF(L41&gt;0,N41*100/L41,0)</f>
        <v>57.470998975886786</v>
      </c>
      <c r="P41" s="101">
        <f t="shared" ref="P41:P43" ca="1" si="36">IF(M41&gt;0,N41*100/M41,0)</f>
        <v>175.31837546151661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1074100</v>
      </c>
      <c r="M43" s="102">
        <f t="shared" ca="1" si="38"/>
        <v>352100</v>
      </c>
      <c r="N43" s="102">
        <f t="shared" ca="1" si="38"/>
        <v>617296</v>
      </c>
      <c r="O43" s="101">
        <f t="shared" ca="1" si="35"/>
        <v>57.470998975886786</v>
      </c>
      <c r="P43" s="101">
        <f t="shared" ca="1" si="36"/>
        <v>175.31837546151661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704100</v>
      </c>
      <c r="M45" s="115">
        <f ca="1">IFERROR(__xludf.DUMMYFUNCTION("IMPORTRANGE(""https://docs.google.com/spreadsheets/d/1Yj_ptqi66GCucihVvJfMjLAmec39IyEx_6qawtMGysU/edit?usp=sharing"",""สบก!Q62"")"),352100)</f>
        <v>352100</v>
      </c>
      <c r="N45" s="115">
        <f ca="1">IFERROR(__xludf.DUMMYFUNCTION("IMPORTRANGE(""https://docs.google.com/spreadsheets/d/1Yj_ptqi66GCucihVvJfMjLAmec39IyEx_6qawtMGysU/edit?usp=sharing"",""สบก!R62"")"),250296)</f>
        <v>250296</v>
      </c>
      <c r="O45" s="116">
        <f ca="1">IF(L45&gt;0,N45*100/L45,0)</f>
        <v>35.548359608010223</v>
      </c>
      <c r="P45" s="116">
        <f ca="1">IF(M45&gt;0,N45*100/M45,0)</f>
        <v>71.086623118432257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115">
        <f ca="1">IFERROR(__xludf.DUMMYFUNCTION("IMPORTRANGE(""https://docs.google.com/spreadsheets/d/1Yj_ptqi66GCucihVvJfMjLAmec39IyEx_6qawtMGysU/edit?usp=sharing"",""สบก!M62"")"),704100)</f>
        <v>704100</v>
      </c>
      <c r="M46" s="117"/>
      <c r="N46" s="63"/>
      <c r="O46" s="116"/>
      <c r="P46" s="116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115">
        <f ca="1">IFERROR(__xludf.DUMMYFUNCTION("IMPORTRANGE(""https://docs.google.com/spreadsheets/d/1Yj_ptqi66GCucihVvJfMjLAmec39IyEx_6qawtMGysU/edit?usp=sharing"",""สบก!N62"")"),0)</f>
        <v>0</v>
      </c>
      <c r="M47" s="117"/>
      <c r="N47" s="63"/>
      <c r="O47" s="116"/>
      <c r="P47" s="116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117"/>
      <c r="N48" s="64"/>
      <c r="O48" s="117"/>
      <c r="P48" s="117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115">
        <f ca="1">IFERROR(__xludf.DUMMYFUNCTION("IMPORTRANGE(""https://docs.google.com/spreadsheets/d/1Yj_ptqi66GCucihVvJfMjLAmec39IyEx_6qawtMGysU/edit?usp=sharing"",""สบก!O62"")"),370000)</f>
        <v>370000</v>
      </c>
      <c r="M49" s="125"/>
      <c r="N49" s="115">
        <f ca="1">IFERROR(__xludf.DUMMYFUNCTION("IMPORTRANGE(""https://docs.google.com/spreadsheets/d/1Yj_ptqi66GCucihVvJfMjLAmec39IyEx_6qawtMGysU/edit?usp=sharing"",""สบก!S62"")"),367000)</f>
        <v>367000</v>
      </c>
      <c r="O49" s="125">
        <f ca="1">IF(L49&gt;0,N49*100/L49,0)</f>
        <v>99.189189189189193</v>
      </c>
      <c r="P49" s="125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560000</v>
      </c>
      <c r="M53" s="151">
        <f t="shared" ca="1" si="39"/>
        <v>288818</v>
      </c>
      <c r="N53" s="151">
        <f t="shared" ca="1" si="39"/>
        <v>192847</v>
      </c>
      <c r="O53" s="150">
        <f t="shared" ref="O53:O55" ca="1" si="40">IF(L53&gt;0,N53*100/L53,0)</f>
        <v>34.436964285714289</v>
      </c>
      <c r="P53" s="150">
        <f t="shared" ref="P53:P55" ca="1" si="41">IF(M53&gt;0,N53*100/M53,0)</f>
        <v>66.771115373695551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560000</v>
      </c>
      <c r="M55" s="151">
        <f t="shared" ca="1" si="43"/>
        <v>288818</v>
      </c>
      <c r="N55" s="151">
        <f t="shared" ca="1" si="43"/>
        <v>192847</v>
      </c>
      <c r="O55" s="150">
        <f t="shared" ca="1" si="40"/>
        <v>34.436964285714289</v>
      </c>
      <c r="P55" s="150">
        <f t="shared" ca="1" si="41"/>
        <v>66.771115373695551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112">
        <v>0</v>
      </c>
      <c r="M56" s="111"/>
      <c r="N56" s="112"/>
      <c r="O56" s="112"/>
      <c r="P56" s="112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560000</v>
      </c>
      <c r="M57" s="115">
        <f ca="1">IFERROR(__xludf.DUMMYFUNCTION("IMPORTRANGE(""https://docs.google.com/spreadsheets/d/1Yj_ptqi66GCucihVvJfMjLAmec39IyEx_6qawtMGysU/edit?usp=sharing"",""สบก!Z62"")"),288818)</f>
        <v>288818</v>
      </c>
      <c r="N57" s="115">
        <f ca="1">IFERROR(__xludf.DUMMYFUNCTION("IMPORTRANGE(""https://docs.google.com/spreadsheets/d/1Yj_ptqi66GCucihVvJfMjLAmec39IyEx_6qawtMGysU/edit?usp=sharing"",""สบก!AA62"")"),192847)</f>
        <v>192847</v>
      </c>
      <c r="O57" s="116">
        <f ca="1">IF(L57&gt;0,N57*100/L57,0)</f>
        <v>34.436964285714289</v>
      </c>
      <c r="P57" s="116">
        <f ca="1">IF(M57&gt;0,N57*100/M57,0)</f>
        <v>66.771115373695551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115">
        <f ca="1">IFERROR(__xludf.DUMMYFUNCTION("IMPORTRANGE(""https://docs.google.com/spreadsheets/d/1Yj_ptqi66GCucihVvJfMjLAmec39IyEx_6qawtMGysU/edit?usp=sharing"",""สบก!V62"")"),560000)</f>
        <v>560000</v>
      </c>
      <c r="M58" s="117"/>
      <c r="N58" s="63"/>
      <c r="O58" s="116"/>
      <c r="P58" s="116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115">
        <f ca="1">IFERROR(__xludf.DUMMYFUNCTION("IMPORTRANGE(""https://docs.google.com/spreadsheets/d/1Yj_ptqi66GCucihVvJfMjLAmec39IyEx_6qawtMGysU/edit?usp=sharing"",""สบก!W62"")"),0)</f>
        <v>0</v>
      </c>
      <c r="M59" s="117"/>
      <c r="N59" s="63"/>
      <c r="O59" s="116"/>
      <c r="P59" s="116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117"/>
      <c r="N60" s="64"/>
      <c r="O60" s="117"/>
      <c r="P60" s="117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115">
        <v>0</v>
      </c>
      <c r="M61" s="125"/>
      <c r="N61" s="115">
        <f ca="1">IFERROR(__xludf.DUMMYFUNCTION("IMPORTRANGE(""https://docs.google.com/spreadsheets/d/1Yj_ptqi66GCucihVvJfMjLAmec39IyEx_6qawtMGysU/edit?usp=sharing"",""สบก!AB62"")"),0)</f>
        <v>0</v>
      </c>
      <c r="O61" s="125">
        <f>IF(L61&gt;0,N61*100/L61,0)</f>
        <v>0</v>
      </c>
      <c r="P61" s="125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IFERROR(__xludf.DUMMYFUNCTION("IMPORTRANGE(""https://docs.google.com/spreadsheets/d/1SX6NBoVAgQJ6U1MVXOaj8PK2l7WJ3RER9xtqwdhxkhw/edit?usp=sharing"",""ชลบุรี!I9"")"),0)</f>
        <v>0</v>
      </c>
      <c r="J64" s="172">
        <f ca="1">IFERROR(__xludf.DUMMYFUNCTION("IMPORTRANGE(""https://docs.google.com/spreadsheets/d/1SX6NBoVAgQJ6U1MVXOaj8PK2l7WJ3RER9xtqwdhxkhw/edit?usp=sharing"",""ชลบุรี!J9"")"),0)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IFERROR(__xludf.DUMMYFUNCTION("IMPORTRANGE(""https://docs.google.com/spreadsheets/d/1SX6NBoVAgQJ6U1MVXOaj8PK2l7WJ3RER9xtqwdhxkhw/edit?usp=sharing"",""ชลบุรี!I10"")"),0)</f>
        <v>0</v>
      </c>
      <c r="J65" s="172">
        <f ca="1">IFERROR(__xludf.DUMMYFUNCTION("IMPORTRANGE(""https://docs.google.com/spreadsheets/d/1SX6NBoVAgQJ6U1MVXOaj8PK2l7WJ3RER9xtqwdhxkhw/edit?usp=sharing"",""ชลบุรี!J10"")"),0)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9">
        <f ca="1">IFERROR(__xludf.DUMMYFUNCTION("IMPORTRANGE(""https://docs.google.com/spreadsheets/d/1Yj_ptqi66GCucihVvJfMjLAmec39IyEx_6qawtMGysU/edit?usp=sharing"",""สบก!AI62"")"),0)</f>
        <v>0</v>
      </c>
      <c r="N70" s="199">
        <f ca="1">IFERROR(__xludf.DUMMYFUNCTION("IMPORTRANGE(""https://docs.google.com/spreadsheets/d/1Yj_ptqi66GCucihVvJfMjLAmec39IyEx_6qawtMGysU/edit?usp=sharing"",""สบก!AJ62"")"),0)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9">
        <f ca="1">IFERROR(__xludf.DUMMYFUNCTION("IMPORTRANGE(""https://docs.google.com/spreadsheets/d/1Yj_ptqi66GCucihVvJfMjLAmec39IyEx_6qawtMGysU/edit?usp=sharing"",""สบก!AE62"")"),0)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9">
        <f ca="1">IFERROR(__xludf.DUMMYFUNCTION("IMPORTRANGE(""https://docs.google.com/spreadsheets/d/1Yj_ptqi66GCucihVvJfMjLAmec39IyEx_6qawtMGysU/edit?usp=sharing"",""สบก!AF62"")"),0)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117">
        <v>0</v>
      </c>
      <c r="M73" s="117"/>
      <c r="N73" s="64"/>
      <c r="O73" s="117"/>
      <c r="P73" s="117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115">
        <f ca="1">IFERROR(__xludf.DUMMYFUNCTION("IMPORTRANGE(""https://docs.google.com/spreadsheets/d/1Yj_ptqi66GCucihVvJfMjLAmec39IyEx_6qawtMGysU/edit?usp=sharing"",""สบก!AG62"")"),0)</f>
        <v>0</v>
      </c>
      <c r="M74" s="125"/>
      <c r="N74" s="115">
        <f ca="1">IFERROR(__xludf.DUMMYFUNCTION("IMPORTRANGE(""https://docs.google.com/spreadsheets/d/1Yj_ptqi66GCucihVvJfMjLAmec39IyEx_6qawtMGysU/edit?usp=sharing"",""สบก!AK62"")"),0)</f>
        <v>0</v>
      </c>
      <c r="O74" s="125">
        <f ca="1">IF(L74&gt;0,N74*100/L74,0)</f>
        <v>0</v>
      </c>
      <c r="P74" s="125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IFERROR(__xludf.DUMMYFUNCTION("IMPORTRANGE(""https://docs.google.com/spreadsheets/d/1SX6NBoVAgQJ6U1MVXOaj8PK2l7WJ3RER9xtqwdhxkhw/edit?usp=sharing"",""ชลบุรี!J16"")"),0)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IFERROR(__xludf.DUMMYFUNCTION("IMPORTRANGE(""https://docs.google.com/spreadsheets/d/1SX6NBoVAgQJ6U1MVXOaj8PK2l7WJ3RER9xtqwdhxkhw/edit?usp=sharing"",""ชลบุรี!J17"")"),0)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IFERROR(__xludf.DUMMYFUNCTION("IMPORTRANGE(""https://docs.google.com/spreadsheets/d/1SX6NBoVAgQJ6U1MVXOaj8PK2l7WJ3RER9xtqwdhxkhw/edit?usp=sharing"",""ชลบุรี!J18"")"),0)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IFERROR(__xludf.DUMMYFUNCTION("IMPORTRANGE(""https://docs.google.com/spreadsheets/d/1SX6NBoVAgQJ6U1MVXOaj8PK2l7WJ3RER9xtqwdhxkhw/edit?usp=sharing"",""ชลบุรี!J19"")"),0)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IFERROR(__xludf.DUMMYFUNCTION("IMPORTRANGE(""https://docs.google.com/spreadsheets/d/1SX6NBoVAgQJ6U1MVXOaj8PK2l7WJ3RER9xtqwdhxkhw/edit?usp=sharing"",""ชลบุรี!I20"")"),0)</f>
        <v>0</v>
      </c>
      <c r="J80" s="230">
        <f ca="1">IFERROR(__xludf.DUMMYFUNCTION("IMPORTRANGE(""https://docs.google.com/spreadsheets/d/1SX6NBoVAgQJ6U1MVXOaj8PK2l7WJ3RER9xtqwdhxkhw/edit?usp=sharing"",""ชลบุรี!J20"")"),0)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IFERROR(__xludf.DUMMYFUNCTION("IMPORTRANGE(""https://docs.google.com/spreadsheets/d/1SX6NBoVAgQJ6U1MVXOaj8PK2l7WJ3RER9xtqwdhxkhw/edit?usp=sharing"",""ชลบุรี!I21"")"),0)</f>
        <v>0</v>
      </c>
      <c r="J81" s="230">
        <f ca="1">IFERROR(__xludf.DUMMYFUNCTION("IMPORTRANGE(""https://docs.google.com/spreadsheets/d/1SX6NBoVAgQJ6U1MVXOaj8PK2l7WJ3RER9xtqwdhxkhw/edit?usp=sharing"",""ชลบุรี!J21"")"),0)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IFERROR(__xludf.DUMMYFUNCTION("IMPORTRANGE(""https://docs.google.com/spreadsheets/d/1SX6NBoVAgQJ6U1MVXOaj8PK2l7WJ3RER9xtqwdhxkhw/edit?usp=sharing"",""ชลบุรี!I22"")"),0)</f>
        <v>0</v>
      </c>
      <c r="J82" s="218">
        <f ca="1">IFERROR(__xludf.DUMMYFUNCTION("IMPORTRANGE(""https://docs.google.com/spreadsheets/d/1SX6NBoVAgQJ6U1MVXOaj8PK2l7WJ3RER9xtqwdhxkhw/edit?usp=sharing"",""ชลบุรี!J22"")"),0)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IFERROR(__xludf.DUMMYFUNCTION("IMPORTRANGE(""https://docs.google.com/spreadsheets/d/1SX6NBoVAgQJ6U1MVXOaj8PK2l7WJ3RER9xtqwdhxkhw/edit?usp=sharing"",""ชลบุรี!I23"")"),0)</f>
        <v>0</v>
      </c>
      <c r="J83" s="218">
        <f ca="1">IFERROR(__xludf.DUMMYFUNCTION("IMPORTRANGE(""https://docs.google.com/spreadsheets/d/1SX6NBoVAgQJ6U1MVXOaj8PK2l7WJ3RER9xtqwdhxkhw/edit?usp=sharing"",""ชลบุรี!J23"")"),0)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IFERROR(__xludf.DUMMYFUNCTION("IMPORTRANGE(""https://docs.google.com/spreadsheets/d/1SX6NBoVAgQJ6U1MVXOaj8PK2l7WJ3RER9xtqwdhxkhw/edit?usp=sharing"",""ชลบุรี!I24"")"),0)</f>
        <v>0</v>
      </c>
      <c r="J84" s="219">
        <f ca="1">IFERROR(__xludf.DUMMYFUNCTION("IMPORTRANGE(""https://docs.google.com/spreadsheets/d/1SX6NBoVAgQJ6U1MVXOaj8PK2l7WJ3RER9xtqwdhxkhw/edit?usp=sharing"",""ชลบุรี!J24"")"),0)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IFERROR(__xludf.DUMMYFUNCTION("IMPORTRANGE(""https://docs.google.com/spreadsheets/d/1SX6NBoVAgQJ6U1MVXOaj8PK2l7WJ3RER9xtqwdhxkhw/edit?usp=sharing"",""ชลบุรี!I25"")"),0)</f>
        <v>0</v>
      </c>
      <c r="J85" s="219">
        <f ca="1">IFERROR(__xludf.DUMMYFUNCTION("IMPORTRANGE(""https://docs.google.com/spreadsheets/d/1SX6NBoVAgQJ6U1MVXOaj8PK2l7WJ3RER9xtqwdhxkhw/edit?usp=sharing"",""ชลบุรี!J25"")"),0)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IFERROR(__xludf.DUMMYFUNCTION("IMPORTRANGE(""https://docs.google.com/spreadsheets/d/1SX6NBoVAgQJ6U1MVXOaj8PK2l7WJ3RER9xtqwdhxkhw/edit?usp=sharing"",""ชลบุรี!I26"")"),0)</f>
        <v>0</v>
      </c>
      <c r="J86" s="218">
        <f ca="1">IFERROR(__xludf.DUMMYFUNCTION("IMPORTRANGE(""https://docs.google.com/spreadsheets/d/1SX6NBoVAgQJ6U1MVXOaj8PK2l7WJ3RER9xtqwdhxkhw/edit?usp=sharing"",""ชลบุรี!J26"")"),0)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IFERROR(__xludf.DUMMYFUNCTION("IMPORTRANGE(""https://docs.google.com/spreadsheets/d/1SX6NBoVAgQJ6U1MVXOaj8PK2l7WJ3RER9xtqwdhxkhw/edit?usp=sharing"",""ชลบุรี!I27"")"),0)</f>
        <v>0</v>
      </c>
      <c r="J87" s="218">
        <f ca="1">IFERROR(__xludf.DUMMYFUNCTION("IMPORTRANGE(""https://docs.google.com/spreadsheets/d/1SX6NBoVAgQJ6U1MVXOaj8PK2l7WJ3RER9xtqwdhxkhw/edit?usp=sharing"",""ชลบุรี!J27"")"),0)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IFERROR(__xludf.DUMMYFUNCTION("IMPORTRANGE(""https://docs.google.com/spreadsheets/d/1SX6NBoVAgQJ6U1MVXOaj8PK2l7WJ3RER9xtqwdhxkhw/edit?usp=sharing"",""ชลบุรี!I28"")"),0)</f>
        <v>0</v>
      </c>
      <c r="J88" s="218">
        <f ca="1">IFERROR(__xludf.DUMMYFUNCTION("IMPORTRANGE(""https://docs.google.com/spreadsheets/d/1SX6NBoVAgQJ6U1MVXOaj8PK2l7WJ3RER9xtqwdhxkhw/edit?usp=sharing"",""ชลบุรี!J28"")"),0)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IFERROR(__xludf.DUMMYFUNCTION("IMPORTRANGE(""https://docs.google.com/spreadsheets/d/1SX6NBoVAgQJ6U1MVXOaj8PK2l7WJ3RER9xtqwdhxkhw/edit?usp=sharing"",""ชลบุรี!J29"")"),0)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IFERROR(__xludf.DUMMYFUNCTION("IMPORTRANGE(""https://docs.google.com/spreadsheets/d/1SX6NBoVAgQJ6U1MVXOaj8PK2l7WJ3RER9xtqwdhxkhw/edit?usp=sharing"",""ชลบุรี!J30"")"),0)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IFERROR(__xludf.DUMMYFUNCTION("IMPORTRANGE(""https://docs.google.com/spreadsheets/d/1SX6NBoVAgQJ6U1MVXOaj8PK2l7WJ3RER9xtqwdhxkhw/edit?usp=sharing"",""ชลบุรี!I32"")"),4)</f>
        <v>4</v>
      </c>
      <c r="J92" s="172">
        <f ca="1">IFERROR(__xludf.DUMMYFUNCTION("IMPORTRANGE(""https://docs.google.com/spreadsheets/d/1SX6NBoVAgQJ6U1MVXOaj8PK2l7WJ3RER9xtqwdhxkhw/edit?usp=sharing"",""ชลบุรี!J32"")"),0)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IFERROR(__xludf.DUMMYFUNCTION("IMPORTRANGE(""https://docs.google.com/spreadsheets/d/1SX6NBoVAgQJ6U1MVXOaj8PK2l7WJ3RER9xtqwdhxkhw/edit?usp=sharing"",""ชลบุรี!I33"")"),1)</f>
        <v>1</v>
      </c>
      <c r="J93" s="172">
        <f ca="1">IFERROR(__xludf.DUMMYFUNCTION("IMPORTRANGE(""https://docs.google.com/spreadsheets/d/1SX6NBoVAgQJ6U1MVXOaj8PK2l7WJ3RER9xtqwdhxkhw/edit?usp=sharing"",""ชลบุรี!J33"")"),0)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214500</v>
      </c>
      <c r="M94" s="182">
        <f t="shared" ca="1" si="52"/>
        <v>68730</v>
      </c>
      <c r="N94" s="182">
        <f t="shared" ca="1" si="52"/>
        <v>133949</v>
      </c>
      <c r="O94" s="181">
        <f t="shared" ref="O94:O96" ca="1" si="53">IF(L94&gt;0,N94*100/L94,0)</f>
        <v>62.447086247086247</v>
      </c>
      <c r="P94" s="181">
        <f t="shared" ref="P94:P96" ca="1" si="54">IF(M94&gt;0,N94*100/M94,0)</f>
        <v>194.89160483049614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214500</v>
      </c>
      <c r="M96" s="187">
        <f t="shared" ca="1" si="56"/>
        <v>68730</v>
      </c>
      <c r="N96" s="187">
        <f t="shared" ca="1" si="56"/>
        <v>133949</v>
      </c>
      <c r="O96" s="186">
        <f t="shared" ca="1" si="53"/>
        <v>62.447086247086247</v>
      </c>
      <c r="P96" s="186">
        <f t="shared" ca="1" si="54"/>
        <v>194.89160483049614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122100</v>
      </c>
      <c r="M98" s="199">
        <f ca="1">IFERROR(__xludf.DUMMYFUNCTION("IMPORTRANGE(""https://docs.google.com/spreadsheets/d/1Yj_ptqi66GCucihVvJfMjLAmec39IyEx_6qawtMGysU/edit?usp=sharing"",""สบก!AR62"")"),68730)</f>
        <v>68730</v>
      </c>
      <c r="N98" s="199">
        <f ca="1">IFERROR(__xludf.DUMMYFUNCTION("IMPORTRANGE(""https://docs.google.com/spreadsheets/d/1Yj_ptqi66GCucihVvJfMjLAmec39IyEx_6qawtMGysU/edit?usp=sharing"",""สบก!AS62"")"),41549)</f>
        <v>41549</v>
      </c>
      <c r="O98" s="198">
        <f ca="1">IF(L98&gt;0,N98*100/L98,0)</f>
        <v>34.028665028665031</v>
      </c>
      <c r="P98" s="198">
        <f ca="1">IF(M98&gt;0,N98*100/M98,0)</f>
        <v>60.452495271351665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9">
        <f ca="1">IFERROR(__xludf.DUMMYFUNCTION("IMPORTRANGE(""https://docs.google.com/spreadsheets/d/1Yj_ptqi66GCucihVvJfMjLAmec39IyEx_6qawtMGysU/edit?usp=sharing"",""สบก!AN62"")"),0)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9">
        <f ca="1">IFERROR(__xludf.DUMMYFUNCTION("IMPORTRANGE(""https://docs.google.com/spreadsheets/d/1Yj_ptqi66GCucihVvJfMjLAmec39IyEx_6qawtMGysU/edit?usp=sharing"",""สบก!AO62"")"),122100)</f>
        <v>122100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117">
        <v>0</v>
      </c>
      <c r="M101" s="117"/>
      <c r="N101" s="64"/>
      <c r="O101" s="117"/>
      <c r="P101" s="117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115">
        <f ca="1">IFERROR(__xludf.DUMMYFUNCTION("IMPORTRANGE(""https://docs.google.com/spreadsheets/d/1Yj_ptqi66GCucihVvJfMjLAmec39IyEx_6qawtMGysU/edit?usp=sharing"",""สบก!AP62"")"),92400)</f>
        <v>92400</v>
      </c>
      <c r="M102" s="125"/>
      <c r="N102" s="115">
        <f ca="1">IFERROR(__xludf.DUMMYFUNCTION("IMPORTRANGE(""https://docs.google.com/spreadsheets/d/1Yj_ptqi66GCucihVvJfMjLAmec39IyEx_6qawtMGysU/edit?usp=sharing"",""สบก!AT62"")"),92400)</f>
        <v>92400</v>
      </c>
      <c r="O102" s="125">
        <f ca="1">IF(L102&gt;0,N102*100/L102,0)</f>
        <v>100</v>
      </c>
      <c r="P102" s="125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IFERROR(__xludf.DUMMYFUNCTION("IMPORTRANGE(""https://docs.google.com/spreadsheets/d/1SX6NBoVAgQJ6U1MVXOaj8PK2l7WJ3RER9xtqwdhxkhw/edit?usp=sharing"",""ชลบุรี!J39"")"),0)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IFERROR(__xludf.DUMMYFUNCTION("IMPORTRANGE(""https://docs.google.com/spreadsheets/d/1SX6NBoVAgQJ6U1MVXOaj8PK2l7WJ3RER9xtqwdhxkhw/edit?usp=sharing"",""ชลบุรี!J40"")"),1)</f>
        <v>1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IFERROR(__xludf.DUMMYFUNCTION("IMPORTRANGE(""https://docs.google.com/spreadsheets/d/1SX6NBoVAgQJ6U1MVXOaj8PK2l7WJ3RER9xtqwdhxkhw/edit?usp=sharing"",""ชลบุรี!J41"")"),1)</f>
        <v>1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IFERROR(__xludf.DUMMYFUNCTION("IMPORTRANGE(""https://docs.google.com/spreadsheets/d/1SX6NBoVAgQJ6U1MVXOaj8PK2l7WJ3RER9xtqwdhxkhw/edit?usp=sharing"",""ชลบุรี!J42"")"),0)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IFERROR(__xludf.DUMMYFUNCTION("IMPORTRANGE(""https://docs.google.com/spreadsheets/d/1SX6NBoVAgQJ6U1MVXOaj8PK2l7WJ3RER9xtqwdhxkhw/edit?usp=sharing"",""ชลบุรี!I43"")"),1)</f>
        <v>1</v>
      </c>
      <c r="J108" s="218">
        <f ca="1">IFERROR(__xludf.DUMMYFUNCTION("IMPORTRANGE(""https://docs.google.com/spreadsheets/d/1SX6NBoVAgQJ6U1MVXOaj8PK2l7WJ3RER9xtqwdhxkhw/edit?usp=sharing"",""ชลบุรี!J43"")"),0)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IFERROR(__xludf.DUMMYFUNCTION("IMPORTRANGE(""https://docs.google.com/spreadsheets/d/1SX6NBoVAgQJ6U1MVXOaj8PK2l7WJ3RER9xtqwdhxkhw/edit?usp=sharing"",""ชลบุรี!I44"")"),4)</f>
        <v>4</v>
      </c>
      <c r="J109" s="218">
        <f ca="1">IFERROR(__xludf.DUMMYFUNCTION("IMPORTRANGE(""https://docs.google.com/spreadsheets/d/1SX6NBoVAgQJ6U1MVXOaj8PK2l7WJ3RER9xtqwdhxkhw/edit?usp=sharing"",""ชลบุรี!J44"")"),0)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IFERROR(__xludf.DUMMYFUNCTION("IMPORTRANGE(""https://docs.google.com/spreadsheets/d/1SX6NBoVAgQJ6U1MVXOaj8PK2l7WJ3RER9xtqwdhxkhw/edit?usp=sharing"",""ชลบุรี!I45"")"),4)</f>
        <v>4</v>
      </c>
      <c r="J110" s="218">
        <f ca="1">IFERROR(__xludf.DUMMYFUNCTION("IMPORTRANGE(""https://docs.google.com/spreadsheets/d/1SX6NBoVAgQJ6U1MVXOaj8PK2l7WJ3RER9xtqwdhxkhw/edit?usp=sharing"",""ชลบุรี!J45"")"),0)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IFERROR(__xludf.DUMMYFUNCTION("IMPORTRANGE(""https://docs.google.com/spreadsheets/d/1SX6NBoVAgQJ6U1MVXOaj8PK2l7WJ3RER9xtqwdhxkhw/edit?usp=sharing"",""ชลบุรี!I46"")"),4)</f>
        <v>4</v>
      </c>
      <c r="J111" s="218">
        <f ca="1">IFERROR(__xludf.DUMMYFUNCTION("IMPORTRANGE(""https://docs.google.com/spreadsheets/d/1SX6NBoVAgQJ6U1MVXOaj8PK2l7WJ3RER9xtqwdhxkhw/edit?usp=sharing"",""ชลบุรี!J46"")"),0)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IFERROR(__xludf.DUMMYFUNCTION("IMPORTRANGE(""https://docs.google.com/spreadsheets/d/1SX6NBoVAgQJ6U1MVXOaj8PK2l7WJ3RER9xtqwdhxkhw/edit?usp=sharing"",""ชลบุรี!I47"")"),4)</f>
        <v>4</v>
      </c>
      <c r="J112" s="218">
        <f ca="1">IFERROR(__xludf.DUMMYFUNCTION("IMPORTRANGE(""https://docs.google.com/spreadsheets/d/1SX6NBoVAgQJ6U1MVXOaj8PK2l7WJ3RER9xtqwdhxkhw/edit?usp=sharing"",""ชลบุรี!J47"")"),0)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IFERROR(__xludf.DUMMYFUNCTION("IMPORTRANGE(""https://docs.google.com/spreadsheets/d/1SX6NBoVAgQJ6U1MVXOaj8PK2l7WJ3RER9xtqwdhxkhw/edit?usp=sharing"",""ชลบุรี!I48"")"),1)</f>
        <v>1</v>
      </c>
      <c r="J113" s="218">
        <f ca="1">IFERROR(__xludf.DUMMYFUNCTION("IMPORTRANGE(""https://docs.google.com/spreadsheets/d/1SX6NBoVAgQJ6U1MVXOaj8PK2l7WJ3RER9xtqwdhxkhw/edit?usp=sharing"",""ชลบุรี!J48"")"),0)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IFERROR(__xludf.DUMMYFUNCTION("IMPORTRANGE(""https://docs.google.com/spreadsheets/d/1SX6NBoVAgQJ6U1MVXOaj8PK2l7WJ3RER9xtqwdhxkhw/edit?usp=sharing"",""ชลบุรี!J49"")"),0)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IFERROR(__xludf.DUMMYFUNCTION("IMPORTRANGE(""https://docs.google.com/spreadsheets/d/1SX6NBoVAgQJ6U1MVXOaj8PK2l7WJ3RER9xtqwdhxkhw/edit?usp=sharing"",""ชลบุรี!J50"")"),0)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IFERROR(__xludf.DUMMYFUNCTION("IMPORTRANGE(""https://docs.google.com/spreadsheets/d/1SX6NBoVAgQJ6U1MVXOaj8PK2l7WJ3RER9xtqwdhxkhw/edit?usp=sharing"",""ชลบุรี!I52"")"),20)</f>
        <v>20</v>
      </c>
      <c r="J117" s="172">
        <f ca="1">IFERROR(__xludf.DUMMYFUNCTION("IMPORTRANGE(""https://docs.google.com/spreadsheets/d/1SX6NBoVAgQJ6U1MVXOaj8PK2l7WJ3RER9xtqwdhxkhw/edit?usp=sharing"",""ชลบุรี!J52"")"),20)</f>
        <v>20</v>
      </c>
      <c r="K117" s="173">
        <f ca="1">IF(I117&gt;0,J117*100/I117,0)</f>
        <v>100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82440</v>
      </c>
      <c r="M118" s="182">
        <f t="shared" ca="1" si="58"/>
        <v>66440</v>
      </c>
      <c r="N118" s="182">
        <f t="shared" ca="1" si="58"/>
        <v>26759</v>
      </c>
      <c r="O118" s="181">
        <f t="shared" ref="O118:O120" ca="1" si="59">IF(L118&gt;0,N118*100/L118,0)</f>
        <v>32.458757884522079</v>
      </c>
      <c r="P118" s="181">
        <f t="shared" ref="P118:P120" ca="1" si="60">IF(M118&gt;0,N118*100/M118,0)</f>
        <v>40.275436484045755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82440</v>
      </c>
      <c r="M120" s="187">
        <f t="shared" ca="1" si="62"/>
        <v>66440</v>
      </c>
      <c r="N120" s="187">
        <f t="shared" ca="1" si="62"/>
        <v>26759</v>
      </c>
      <c r="O120" s="186">
        <f t="shared" ca="1" si="59"/>
        <v>32.458757884522079</v>
      </c>
      <c r="P120" s="186">
        <f t="shared" ca="1" si="60"/>
        <v>40.275436484045755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82440</v>
      </c>
      <c r="M122" s="199">
        <f ca="1">IFERROR(__xludf.DUMMYFUNCTION("IMPORTRANGE(""https://docs.google.com/spreadsheets/d/1Yj_ptqi66GCucihVvJfMjLAmec39IyEx_6qawtMGysU/edit?usp=sharing"",""สบก!BA62"")"),66440)</f>
        <v>66440</v>
      </c>
      <c r="N122" s="199">
        <f ca="1">IFERROR(__xludf.DUMMYFUNCTION("IMPORTRANGE(""https://docs.google.com/spreadsheets/d/1Yj_ptqi66GCucihVvJfMjLAmec39IyEx_6qawtMGysU/edit?usp=sharing"",""สบก!BB62"")"),26759)</f>
        <v>26759</v>
      </c>
      <c r="O122" s="198">
        <f ca="1">IF(L122&gt;0,N122*100/L122,0)</f>
        <v>32.458757884522079</v>
      </c>
      <c r="P122" s="198">
        <f ca="1">IF(M122&gt;0,N122*100/M122,0)</f>
        <v>40.275436484045755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9">
        <f ca="1">IFERROR(__xludf.DUMMYFUNCTION("IMPORTRANGE(""https://docs.google.com/spreadsheets/d/1Yj_ptqi66GCucihVvJfMjLAmec39IyEx_6qawtMGysU/edit?usp=sharing"",""สบก!AW62"")"),0)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9">
        <f ca="1">IFERROR(__xludf.DUMMYFUNCTION("IMPORTRANGE(""https://docs.google.com/spreadsheets/d/1Yj_ptqi66GCucihVvJfMjLAmec39IyEx_6qawtMGysU/edit?usp=sharing"",""สบก!AX62"")"),82440)</f>
        <v>82440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117">
        <v>0</v>
      </c>
      <c r="M125" s="117"/>
      <c r="N125" s="64"/>
      <c r="O125" s="117"/>
      <c r="P125" s="117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115">
        <f ca="1">IFERROR(__xludf.DUMMYFUNCTION("IMPORTRANGE(""https://docs.google.com/spreadsheets/d/1Yj_ptqi66GCucihVvJfMjLAmec39IyEx_6qawtMGysU/edit?usp=sharing"",""สบก!AY62"")"),0)</f>
        <v>0</v>
      </c>
      <c r="M126" s="125"/>
      <c r="N126" s="115">
        <f ca="1">IFERROR(__xludf.DUMMYFUNCTION("IMPORTRANGE(""https://docs.google.com/spreadsheets/d/1Yj_ptqi66GCucihVvJfMjLAmec39IyEx_6qawtMGysU/edit?usp=sharing"",""สบก!BC62"")"),0)</f>
        <v>0</v>
      </c>
      <c r="O126" s="125">
        <f ca="1">IF(L126&gt;0,N126*100/L126,0)</f>
        <v>0</v>
      </c>
      <c r="P126" s="125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IFERROR(__xludf.DUMMYFUNCTION("IMPORTRANGE(""https://docs.google.com/spreadsheets/d/1SX6NBoVAgQJ6U1MVXOaj8PK2l7WJ3RER9xtqwdhxkhw/edit?usp=sharing"",""ชลบุรี!J58"")"),0)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IFERROR(__xludf.DUMMYFUNCTION("IMPORTRANGE(""https://docs.google.com/spreadsheets/d/1SX6NBoVAgQJ6U1MVXOaj8PK2l7WJ3RER9xtqwdhxkhw/edit?usp=sharing"",""ชลบุรี!J59"")"),1)</f>
        <v>1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IFERROR(__xludf.DUMMYFUNCTION("IMPORTRANGE(""https://docs.google.com/spreadsheets/d/1SX6NBoVAgQJ6U1MVXOaj8PK2l7WJ3RER9xtqwdhxkhw/edit?usp=sharing"",""ชลบุรี!J60"")"),1)</f>
        <v>1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IFERROR(__xludf.DUMMYFUNCTION("IMPORTRANGE(""https://docs.google.com/spreadsheets/d/1SX6NBoVAgQJ6U1MVXOaj8PK2l7WJ3RER9xtqwdhxkhw/edit?usp=sharing"",""ชลบุรี!J61"")"),0)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IFERROR(__xludf.DUMMYFUNCTION("IMPORTRANGE(""https://docs.google.com/spreadsheets/d/1SX6NBoVAgQJ6U1MVXOaj8PK2l7WJ3RER9xtqwdhxkhw/edit?usp=sharing"",""ชลบุรี!I62"")"),20)</f>
        <v>20</v>
      </c>
      <c r="J132" s="218">
        <f ca="1">IFERROR(__xludf.DUMMYFUNCTION("IMPORTRANGE(""https://docs.google.com/spreadsheets/d/1SX6NBoVAgQJ6U1MVXOaj8PK2l7WJ3RER9xtqwdhxkhw/edit?usp=sharing"",""ชลบุรี!J62"")"),20)</f>
        <v>20</v>
      </c>
      <c r="K132" s="249">
        <f t="shared" ref="K132:K133" ca="1" si="63">IF(I132&gt;0,J132*100/I132,0)</f>
        <v>100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IFERROR(__xludf.DUMMYFUNCTION("IMPORTRANGE(""https://docs.google.com/spreadsheets/d/1SX6NBoVAgQJ6U1MVXOaj8PK2l7WJ3RER9xtqwdhxkhw/edit?usp=sharing"",""ชลบุรี!I63"")"),20)</f>
        <v>20</v>
      </c>
      <c r="J133" s="218">
        <f ca="1">IFERROR(__xludf.DUMMYFUNCTION("IMPORTRANGE(""https://docs.google.com/spreadsheets/d/1SX6NBoVAgQJ6U1MVXOaj8PK2l7WJ3RER9xtqwdhxkhw/edit?usp=sharing"",""ชลบุรี!J63"")"),0)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IFERROR(__xludf.DUMMYFUNCTION("IMPORTRANGE(""https://docs.google.com/spreadsheets/d/1SX6NBoVAgQJ6U1MVXOaj8PK2l7WJ3RER9xtqwdhxkhw/edit?usp=sharing"",""ชลบุรี!J64"")"),0)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IFERROR(__xludf.DUMMYFUNCTION("IMPORTRANGE(""https://docs.google.com/spreadsheets/d/1SX6NBoVAgQJ6U1MVXOaj8PK2l7WJ3RER9xtqwdhxkhw/edit?usp=sharing"",""ชลบุรี!J65"")"),0)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IFERROR(__xludf.DUMMYFUNCTION("IMPORTRANGE(""https://docs.google.com/spreadsheets/d/1SX6NBoVAgQJ6U1MVXOaj8PK2l7WJ3RER9xtqwdhxkhw/edit?usp=sharing"",""ชลบุรี!I68"")"),55)</f>
        <v>55</v>
      </c>
      <c r="J138" s="291">
        <f ca="1">IFERROR(__xludf.DUMMYFUNCTION("IMPORTRANGE(""https://docs.google.com/spreadsheets/d/1SX6NBoVAgQJ6U1MVXOaj8PK2l7WJ3RER9xtqwdhxkhw/edit?usp=sharing"",""ชลบุรี!J68"")"),0)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323600</v>
      </c>
      <c r="M140" s="182">
        <f t="shared" ca="1" si="64"/>
        <v>192950</v>
      </c>
      <c r="N140" s="182">
        <f t="shared" ca="1" si="64"/>
        <v>80848</v>
      </c>
      <c r="O140" s="181">
        <f t="shared" ref="O140:O142" ca="1" si="65">IF(L140&gt;0,N140*100/L140,0)</f>
        <v>24.983930778739182</v>
      </c>
      <c r="P140" s="181">
        <f t="shared" ref="P140:P142" ca="1" si="66">IF(M140&gt;0,N140*100/M140,0)</f>
        <v>41.901010624514122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323600</v>
      </c>
      <c r="M142" s="187">
        <f t="shared" ca="1" si="68"/>
        <v>192950</v>
      </c>
      <c r="N142" s="187">
        <f t="shared" ca="1" si="68"/>
        <v>80848</v>
      </c>
      <c r="O142" s="186">
        <f t="shared" ca="1" si="65"/>
        <v>24.983930778739182</v>
      </c>
      <c r="P142" s="186">
        <f t="shared" ca="1" si="66"/>
        <v>41.901010624514122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323600</v>
      </c>
      <c r="M144" s="199">
        <f ca="1">IFERROR(__xludf.DUMMYFUNCTION("IMPORTRANGE(""https://docs.google.com/spreadsheets/d/1Yj_ptqi66GCucihVvJfMjLAmec39IyEx_6qawtMGysU/edit?usp=sharing"",""สบก!BJ62"")"),192950)</f>
        <v>192950</v>
      </c>
      <c r="N144" s="199">
        <f ca="1">IFERROR(__xludf.DUMMYFUNCTION("IMPORTRANGE(""https://docs.google.com/spreadsheets/d/1Yj_ptqi66GCucihVvJfMjLAmec39IyEx_6qawtMGysU/edit?usp=sharing"",""สบก!BK62"")"),80848)</f>
        <v>80848</v>
      </c>
      <c r="O144" s="198">
        <f ca="1">IF(L144&gt;0,N144*100/L144,0)</f>
        <v>24.983930778739182</v>
      </c>
      <c r="P144" s="198">
        <f ca="1">IF(M144&gt;0,N144*100/M144,0)</f>
        <v>41.901010624514122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9">
        <f ca="1">IFERROR(__xludf.DUMMYFUNCTION("IMPORTRANGE(""https://docs.google.com/spreadsheets/d/1Yj_ptqi66GCucihVvJfMjLAmec39IyEx_6qawtMGysU/edit?usp=sharing"",""สบก!BF62"")"),132000)</f>
        <v>132000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9">
        <f ca="1">IFERROR(__xludf.DUMMYFUNCTION("IMPORTRANGE(""https://docs.google.com/spreadsheets/d/1Yj_ptqi66GCucihVvJfMjLAmec39IyEx_6qawtMGysU/edit?usp=sharing"",""สบก!BG62"")"),191600)</f>
        <v>191600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117">
        <v>0</v>
      </c>
      <c r="M147" s="117"/>
      <c r="N147" s="64"/>
      <c r="O147" s="117"/>
      <c r="P147" s="117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115">
        <f ca="1">IFERROR(__xludf.DUMMYFUNCTION("IMPORTRANGE(""https://docs.google.com/spreadsheets/d/1Yj_ptqi66GCucihVvJfMjLAmec39IyEx_6qawtMGysU/edit?usp=sharing"",""สบก!BH62"")"),0)</f>
        <v>0</v>
      </c>
      <c r="M148" s="125"/>
      <c r="N148" s="115">
        <f ca="1">IFERROR(__xludf.DUMMYFUNCTION("IMPORTRANGE(""https://docs.google.com/spreadsheets/d/1Yj_ptqi66GCucihVvJfMjLAmec39IyEx_6qawtMGysU/edit?usp=sharing"",""สบก!BL62"")"),0)</f>
        <v>0</v>
      </c>
      <c r="O148" s="125">
        <f ca="1">IF(L148&gt;0,N148*100/L148,0)</f>
        <v>0</v>
      </c>
      <c r="P148" s="125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IFERROR(__xludf.DUMMYFUNCTION("IMPORTRANGE(""https://docs.google.com/spreadsheets/d/1SX6NBoVAgQJ6U1MVXOaj8PK2l7WJ3RER9xtqwdhxkhw/edit?usp=sharing"",""ชลบุรี!I74"")"),4)</f>
        <v>4</v>
      </c>
      <c r="J149" s="299">
        <f ca="1">IFERROR(__xludf.DUMMYFUNCTION("IMPORTRANGE(""https://docs.google.com/spreadsheets/d/1SX6NBoVAgQJ6U1MVXOaj8PK2l7WJ3RER9xtqwdhxkhw/edit?usp=sharing"",""ชลบุรี!J74"")"),0)</f>
        <v>0</v>
      </c>
      <c r="K149" s="300">
        <f ca="1">IF(I149&gt;0,J149*100/I149,0)</f>
        <v>0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IFERROR(__xludf.DUMMYFUNCTION("IMPORTRANGE(""https://docs.google.com/spreadsheets/d/1SX6NBoVAgQJ6U1MVXOaj8PK2l7WJ3RER9xtqwdhxkhw/edit?usp=sharing"",""ชลบุรี!J79"")"),0)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IFERROR(__xludf.DUMMYFUNCTION("IMPORTRANGE(""https://docs.google.com/spreadsheets/d/1SX6NBoVAgQJ6U1MVXOaj8PK2l7WJ3RER9xtqwdhxkhw/edit?usp=sharing"",""ชลบุรี!J80"")"),1)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IFERROR(__xludf.DUMMYFUNCTION("IMPORTRANGE(""https://docs.google.com/spreadsheets/d/1SX6NBoVAgQJ6U1MVXOaj8PK2l7WJ3RER9xtqwdhxkhw/edit?usp=sharing"",""ชลบุรี!J81"")"),1)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IFERROR(__xludf.DUMMYFUNCTION("IMPORTRANGE(""https://docs.google.com/spreadsheets/d/1SX6NBoVAgQJ6U1MVXOaj8PK2l7WJ3RER9xtqwdhxkhw/edit?usp=sharing"",""ชลบุรี!J82"")"),0)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IFERROR(__xludf.DUMMYFUNCTION("IMPORTRANGE(""https://docs.google.com/spreadsheets/d/1SX6NBoVAgQJ6U1MVXOaj8PK2l7WJ3RER9xtqwdhxkhw/edit?usp=sharing"",""ชลบุรี!I83"")"),4)</f>
        <v>4</v>
      </c>
      <c r="J158" s="219">
        <f ca="1">IFERROR(__xludf.DUMMYFUNCTION("IMPORTRANGE(""https://docs.google.com/spreadsheets/d/1SX6NBoVAgQJ6U1MVXOaj8PK2l7WJ3RER9xtqwdhxkhw/edit?usp=sharing"",""ชลบุรี!J83"")"),0)</f>
        <v>0</v>
      </c>
      <c r="K158" s="195">
        <f ca="1">IF(I158&gt;0,J158*100/I158,0)</f>
        <v>0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IFERROR(__xludf.DUMMYFUNCTION("IMPORTRANGE(""https://docs.google.com/spreadsheets/d/1SX6NBoVAgQJ6U1MVXOaj8PK2l7WJ3RER9xtqwdhxkhw/edit?usp=sharing"",""ชลบุรี!J84"")"),0)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IFERROR(__xludf.DUMMYFUNCTION("IMPORTRANGE(""https://docs.google.com/spreadsheets/d/1SX6NBoVAgQJ6U1MVXOaj8PK2l7WJ3RER9xtqwdhxkhw/edit?usp=sharing"",""ชลบุรี!J85"")"),0)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IFERROR(__xludf.DUMMYFUNCTION("IMPORTRANGE(""https://docs.google.com/spreadsheets/d/1SX6NBoVAgQJ6U1MVXOaj8PK2l7WJ3RER9xtqwdhxkhw/edit?usp=sharing"",""ชลบุรี!J86"")"),0)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IFERROR(__xludf.DUMMYFUNCTION("IMPORTRANGE(""https://docs.google.com/spreadsheets/d/1SX6NBoVAgQJ6U1MVXOaj8PK2l7WJ3RER9xtqwdhxkhw/edit?usp=sharing"",""ชลบุรี!J87"")"),0)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IFERROR(__xludf.DUMMYFUNCTION("IMPORTRANGE(""https://docs.google.com/spreadsheets/d/1SX6NBoVAgQJ6U1MVXOaj8PK2l7WJ3RER9xtqwdhxkhw/edit?usp=sharing"",""ชลบุรี!J88"")"),0)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IFERROR(__xludf.DUMMYFUNCTION("IMPORTRANGE(""https://docs.google.com/spreadsheets/d/1SX6NBoVAgQJ6U1MVXOaj8PK2l7WJ3RER9xtqwdhxkhw/edit?usp=sharing"",""ชลบุรี!I89"")"),4)</f>
        <v>4</v>
      </c>
      <c r="J164" s="304">
        <f ca="1">IFERROR(__xludf.DUMMYFUNCTION("IMPORTRANGE(""https://docs.google.com/spreadsheets/d/1SX6NBoVAgQJ6U1MVXOaj8PK2l7WJ3RER9xtqwdhxkhw/edit?usp=sharing"",""ชลบุรี!J89"")"),1)</f>
        <v>1</v>
      </c>
      <c r="K164" s="305">
        <f ca="1">IF(I164&gt;0,J164*100/I164,0)</f>
        <v>25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IFERROR(__xludf.DUMMYFUNCTION("IMPORTRANGE(""https://docs.google.com/spreadsheets/d/1SX6NBoVAgQJ6U1MVXOaj8PK2l7WJ3RER9xtqwdhxkhw/edit?usp=sharing"",""ชลบุรี!J94"")"),0)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IFERROR(__xludf.DUMMYFUNCTION("IMPORTRANGE(""https://docs.google.com/spreadsheets/d/1SX6NBoVAgQJ6U1MVXOaj8PK2l7WJ3RER9xtqwdhxkhw/edit?usp=sharing"",""ชลบุรี!J95"")"),1)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IFERROR(__xludf.DUMMYFUNCTION("IMPORTRANGE(""https://docs.google.com/spreadsheets/d/1SX6NBoVAgQJ6U1MVXOaj8PK2l7WJ3RER9xtqwdhxkhw/edit?usp=sharing"",""ชลบุรี!J96"")"),1)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IFERROR(__xludf.DUMMYFUNCTION("IMPORTRANGE(""https://docs.google.com/spreadsheets/d/1SX6NBoVAgQJ6U1MVXOaj8PK2l7WJ3RER9xtqwdhxkhw/edit?usp=sharing"",""ชลบุรี!J97"")"),0)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IFERROR(__xludf.DUMMYFUNCTION("IMPORTRANGE(""https://docs.google.com/spreadsheets/d/1SX6NBoVAgQJ6U1MVXOaj8PK2l7WJ3RER9xtqwdhxkhw/edit?usp=sharing"",""ชลบุรี!I98"")"),4)</f>
        <v>4</v>
      </c>
      <c r="J173" s="219">
        <f ca="1">IFERROR(__xludf.DUMMYFUNCTION("IMPORTRANGE(""https://docs.google.com/spreadsheets/d/1SX6NBoVAgQJ6U1MVXOaj8PK2l7WJ3RER9xtqwdhxkhw/edit?usp=sharing"",""ชลบุรี!J98"")"),1)</f>
        <v>1</v>
      </c>
      <c r="K173" s="195">
        <f ca="1">IF(I173&gt;0,J173*100/I173,0)</f>
        <v>25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IFERROR(__xludf.DUMMYFUNCTION("IMPORTRANGE(""https://docs.google.com/spreadsheets/d/1SX6NBoVAgQJ6U1MVXOaj8PK2l7WJ3RER9xtqwdhxkhw/edit?usp=sharing"",""ชลบุรี!J99"")"),0)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IFERROR(__xludf.DUMMYFUNCTION("IMPORTRANGE(""https://docs.google.com/spreadsheets/d/1SX6NBoVAgQJ6U1MVXOaj8PK2l7WJ3RER9xtqwdhxkhw/edit?usp=sharing"",""ชลบุรี!J100"")"),0)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IFERROR(__xludf.DUMMYFUNCTION("IMPORTRANGE(""https://docs.google.com/spreadsheets/d/1SX6NBoVAgQJ6U1MVXOaj8PK2l7WJ3RER9xtqwdhxkhw/edit?usp=sharing"",""ชลบุรี!I101"")"),0)</f>
        <v>0</v>
      </c>
      <c r="J176" s="304">
        <f ca="1">IFERROR(__xludf.DUMMYFUNCTION("IMPORTRANGE(""https://docs.google.com/spreadsheets/d/1SX6NBoVAgQJ6U1MVXOaj8PK2l7WJ3RER9xtqwdhxkhw/edit?usp=sharing"",""ชลบุรี!J101"")"),0)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IFERROR(__xludf.DUMMYFUNCTION("IMPORTRANGE(""https://docs.google.com/spreadsheets/d/1SX6NBoVAgQJ6U1MVXOaj8PK2l7WJ3RER9xtqwdhxkhw/edit?usp=sharing"",""ชลบุรี!J106"")"),0)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IFERROR(__xludf.DUMMYFUNCTION("IMPORTRANGE(""https://docs.google.com/spreadsheets/d/1SX6NBoVAgQJ6U1MVXOaj8PK2l7WJ3RER9xtqwdhxkhw/edit?usp=sharing"",""ชลบุรี!J107"")"),0)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IFERROR(__xludf.DUMMYFUNCTION("IMPORTRANGE(""https://docs.google.com/spreadsheets/d/1SX6NBoVAgQJ6U1MVXOaj8PK2l7WJ3RER9xtqwdhxkhw/edit?usp=sharing"",""ชลบุรี!J108"")"),0)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IFERROR(__xludf.DUMMYFUNCTION("IMPORTRANGE(""https://docs.google.com/spreadsheets/d/1SX6NBoVAgQJ6U1MVXOaj8PK2l7WJ3RER9xtqwdhxkhw/edit?usp=sharing"",""ชลบุรี!J109"")"),0)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IFERROR(__xludf.DUMMYFUNCTION("IMPORTRANGE(""https://docs.google.com/spreadsheets/d/1SX6NBoVAgQJ6U1MVXOaj8PK2l7WJ3RER9xtqwdhxkhw/edit?usp=sharing"",""ชลบุรี!I110"")"),0)</f>
        <v>0</v>
      </c>
      <c r="J185" s="218">
        <f ca="1">IFERROR(__xludf.DUMMYFUNCTION("IMPORTRANGE(""https://docs.google.com/spreadsheets/d/1SX6NBoVAgQJ6U1MVXOaj8PK2l7WJ3RER9xtqwdhxkhw/edit?usp=sharing"",""ชลบุรี!J110"")"),0)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IFERROR(__xludf.DUMMYFUNCTION("IMPORTRANGE(""https://docs.google.com/spreadsheets/d/1SX6NBoVAgQJ6U1MVXOaj8PK2l7WJ3RER9xtqwdhxkhw/edit?usp=sharing"",""ชลบุรี!I111"")"),0)</f>
        <v>0</v>
      </c>
      <c r="J186" s="218">
        <f ca="1">IFERROR(__xludf.DUMMYFUNCTION("IMPORTRANGE(""https://docs.google.com/spreadsheets/d/1SX6NBoVAgQJ6U1MVXOaj8PK2l7WJ3RER9xtqwdhxkhw/edit?usp=sharing"",""ชลบุรี!J111"")"),0)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IFERROR(__xludf.DUMMYFUNCTION("IMPORTRANGE(""https://docs.google.com/spreadsheets/d/1SX6NBoVAgQJ6U1MVXOaj8PK2l7WJ3RER9xtqwdhxkhw/edit?usp=sharing"",""ชลบุรี!J112"")"),0)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IFERROR(__xludf.DUMMYFUNCTION("IMPORTRANGE(""https://docs.google.com/spreadsheets/d/1SX6NBoVAgQJ6U1MVXOaj8PK2l7WJ3RER9xtqwdhxkhw/edit?usp=sharing"",""ชลบุรี!J113"")"),0)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IFERROR(__xludf.DUMMYFUNCTION("IMPORTRANGE(""https://docs.google.com/spreadsheets/d/1SX6NBoVAgQJ6U1MVXOaj8PK2l7WJ3RER9xtqwdhxkhw/edit?usp=sharing"",""ชลบุรี!I114"")"),5000)</f>
        <v>5000</v>
      </c>
      <c r="J189" s="304">
        <f ca="1">IFERROR(__xludf.DUMMYFUNCTION("IMPORTRANGE(""https://docs.google.com/spreadsheets/d/1SX6NBoVAgQJ6U1MVXOaj8PK2l7WJ3RER9xtqwdhxkhw/edit?usp=sharing"",""ชลบุรี!J114"")"),0)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IFERROR(__xludf.DUMMYFUNCTION("IMPORTRANGE(""https://docs.google.com/spreadsheets/d/1SX6NBoVAgQJ6U1MVXOaj8PK2l7WJ3RER9xtqwdhxkhw/edit?usp=sharing"",""ชลบุรี!J119"")"),0)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IFERROR(__xludf.DUMMYFUNCTION("IMPORTRANGE(""https://docs.google.com/spreadsheets/d/1SX6NBoVAgQJ6U1MVXOaj8PK2l7WJ3RER9xtqwdhxkhw/edit?usp=sharing"",""ชลบุรี!J120"")"),1)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IFERROR(__xludf.DUMMYFUNCTION("IMPORTRANGE(""https://docs.google.com/spreadsheets/d/1SX6NBoVAgQJ6U1MVXOaj8PK2l7WJ3RER9xtqwdhxkhw/edit?usp=sharing"",""ชลบุรี!J121"")"),1)</f>
        <v>1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IFERROR(__xludf.DUMMYFUNCTION("IMPORTRANGE(""https://docs.google.com/spreadsheets/d/1SX6NBoVAgQJ6U1MVXOaj8PK2l7WJ3RER9xtqwdhxkhw/edit?usp=sharing"",""ชลบุรี!J122"")"),0)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IFERROR(__xludf.DUMMYFUNCTION("IMPORTRANGE(""https://docs.google.com/spreadsheets/d/1SX6NBoVAgQJ6U1MVXOaj8PK2l7WJ3RER9xtqwdhxkhw/edit?usp=sharing"",""ชลบุรี!I124"")"),5000)</f>
        <v>5000</v>
      </c>
      <c r="J199" s="219">
        <f ca="1">IFERROR(__xludf.DUMMYFUNCTION("IMPORTRANGE(""https://docs.google.com/spreadsheets/d/1SX6NBoVAgQJ6U1MVXOaj8PK2l7WJ3RER9xtqwdhxkhw/edit?usp=sharing"",""ชลบุรี!J124"")"),0)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IFERROR(__xludf.DUMMYFUNCTION("IMPORTRANGE(""https://docs.google.com/spreadsheets/d/1SX6NBoVAgQJ6U1MVXOaj8PK2l7WJ3RER9xtqwdhxkhw/edit?usp=sharing"",""ชลบุรี!I125"")"),5000)</f>
        <v>5000</v>
      </c>
      <c r="J200" s="219">
        <f ca="1">IFERROR(__xludf.DUMMYFUNCTION("IMPORTRANGE(""https://docs.google.com/spreadsheets/d/1SX6NBoVAgQJ6U1MVXOaj8PK2l7WJ3RER9xtqwdhxkhw/edit?usp=sharing"",""ชลบุรี!J125"")"),0)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IFERROR(__xludf.DUMMYFUNCTION("IMPORTRANGE(""https://docs.google.com/spreadsheets/d/1SX6NBoVAgQJ6U1MVXOaj8PK2l7WJ3RER9xtqwdhxkhw/edit?usp=sharing"",""ชลบุรี!I126"")"),15)</f>
        <v>15</v>
      </c>
      <c r="J201" s="219">
        <f ca="1">IFERROR(__xludf.DUMMYFUNCTION("IMPORTRANGE(""https://docs.google.com/spreadsheets/d/1SX6NBoVAgQJ6U1MVXOaj8PK2l7WJ3RER9xtqwdhxkhw/edit?usp=sharing"",""ชลบุรี!J126"")"),0)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IFERROR(__xludf.DUMMYFUNCTION("IMPORTRANGE(""https://docs.google.com/spreadsheets/d/1SX6NBoVAgQJ6U1MVXOaj8PK2l7WJ3RER9xtqwdhxkhw/edit?usp=sharing"",""ชลบุรี!J127"")"),0)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IFERROR(__xludf.DUMMYFUNCTION("IMPORTRANGE(""https://docs.google.com/spreadsheets/d/1SX6NBoVAgQJ6U1MVXOaj8PK2l7WJ3RER9xtqwdhxkhw/edit?usp=sharing"",""ชลบุรี!J128"")"),0)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IFERROR(__xludf.DUMMYFUNCTION("IMPORTRANGE(""https://docs.google.com/spreadsheets/d/1SX6NBoVAgQJ6U1MVXOaj8PK2l7WJ3RER9xtqwdhxkhw/edit?usp=sharing"",""ชลบุรี!I129"")"),40)</f>
        <v>40</v>
      </c>
      <c r="J204" s="304">
        <f ca="1">IFERROR(__xludf.DUMMYFUNCTION("IMPORTRANGE(""https://docs.google.com/spreadsheets/d/1SX6NBoVAgQJ6U1MVXOaj8PK2l7WJ3RER9xtqwdhxkhw/edit?usp=sharing"",""ชลบุรี!J129"")"),0)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IFERROR(__xludf.DUMMYFUNCTION("IMPORTRANGE(""https://docs.google.com/spreadsheets/d/1SX6NBoVAgQJ6U1MVXOaj8PK2l7WJ3RER9xtqwdhxkhw/edit?usp=sharing"",""ชลบุรี!J134"")"),0)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IFERROR(__xludf.DUMMYFUNCTION("IMPORTRANGE(""https://docs.google.com/spreadsheets/d/1SX6NBoVAgQJ6U1MVXOaj8PK2l7WJ3RER9xtqwdhxkhw/edit?usp=sharing"",""ชลบุรี!J135"")"),1)</f>
        <v>1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IFERROR(__xludf.DUMMYFUNCTION("IMPORTRANGE(""https://docs.google.com/spreadsheets/d/1SX6NBoVAgQJ6U1MVXOaj8PK2l7WJ3RER9xtqwdhxkhw/edit?usp=sharing"",""ชลบุรี!J136"")"),1)</f>
        <v>1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IFERROR(__xludf.DUMMYFUNCTION("IMPORTRANGE(""https://docs.google.com/spreadsheets/d/1SX6NBoVAgQJ6U1MVXOaj8PK2l7WJ3RER9xtqwdhxkhw/edit?usp=sharing"",""ชลบุรี!J137"")"),0)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IFERROR(__xludf.DUMMYFUNCTION("IMPORTRANGE(""https://docs.google.com/spreadsheets/d/1SX6NBoVAgQJ6U1MVXOaj8PK2l7WJ3RER9xtqwdhxkhw/edit?usp=sharing"",""ชลบุรี!I138"")"),40)</f>
        <v>40</v>
      </c>
      <c r="J213" s="218">
        <f ca="1">IFERROR(__xludf.DUMMYFUNCTION("IMPORTRANGE(""https://docs.google.com/spreadsheets/d/1SX6NBoVAgQJ6U1MVXOaj8PK2l7WJ3RER9xtqwdhxkhw/edit?usp=sharing"",""ชลบุรี!J138"")"),0)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IFERROR(__xludf.DUMMYFUNCTION("IMPORTRANGE(""https://docs.google.com/spreadsheets/d/1SX6NBoVAgQJ6U1MVXOaj8PK2l7WJ3RER9xtqwdhxkhw/edit?usp=sharing"",""ชลบุรี!I140"")"),40)</f>
        <v>40</v>
      </c>
      <c r="J215" s="218">
        <f ca="1">IFERROR(__xludf.DUMMYFUNCTION("IMPORTRANGE(""https://docs.google.com/spreadsheets/d/1SX6NBoVAgQJ6U1MVXOaj8PK2l7WJ3RER9xtqwdhxkhw/edit?usp=sharing"",""ชลบุรี!J140"")"),0)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IFERROR(__xludf.DUMMYFUNCTION("IMPORTRANGE(""https://docs.google.com/spreadsheets/d/1SX6NBoVAgQJ6U1MVXOaj8PK2l7WJ3RER9xtqwdhxkhw/edit?usp=sharing"",""ชลบุรี!I141"")"),0)</f>
        <v>0</v>
      </c>
      <c r="J216" s="218">
        <f ca="1">IFERROR(__xludf.DUMMYFUNCTION("IMPORTRANGE(""https://docs.google.com/spreadsheets/d/1SX6NBoVAgQJ6U1MVXOaj8PK2l7WJ3RER9xtqwdhxkhw/edit?usp=sharing"",""ชลบุรี!J141"")"),0)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IFERROR(__xludf.DUMMYFUNCTION("IMPORTRANGE(""https://docs.google.com/spreadsheets/d/1SX6NBoVAgQJ6U1MVXOaj8PK2l7WJ3RER9xtqwdhxkhw/edit?usp=sharing"",""ชลบุรี!J142"")"),0)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IFERROR(__xludf.DUMMYFUNCTION("IMPORTRANGE(""https://docs.google.com/spreadsheets/d/1SX6NBoVAgQJ6U1MVXOaj8PK2l7WJ3RER9xtqwdhxkhw/edit?usp=sharing"",""ชลบุรี!J143"")"),0)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IFERROR(__xludf.DUMMYFUNCTION("IMPORTRANGE(""https://docs.google.com/spreadsheets/d/1SX6NBoVAgQJ6U1MVXOaj8PK2l7WJ3RER9xtqwdhxkhw/edit?usp=sharing"",""ชลบุรี!I144"")"),0)</f>
        <v>0</v>
      </c>
      <c r="J219" s="291">
        <f ca="1">IFERROR(__xludf.DUMMYFUNCTION("IMPORTRANGE(""https://docs.google.com/spreadsheets/d/1SX6NBoVAgQJ6U1MVXOaj8PK2l7WJ3RER9xtqwdhxkhw/edit?usp=sharing"",""ชลบุรี!J144"")"),0)</f>
        <v>0</v>
      </c>
      <c r="K219" s="292">
        <f ca="1">IF(I219&gt;0,J219*100/I219,0)</f>
        <v>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0</v>
      </c>
      <c r="M220" s="182">
        <f t="shared" ca="1" si="72"/>
        <v>0</v>
      </c>
      <c r="N220" s="182">
        <f t="shared" ca="1" si="72"/>
        <v>0</v>
      </c>
      <c r="O220" s="181">
        <f t="shared" ref="O220:O222" ca="1" si="73">IF(L220&gt;0,N220*100/L220,0)</f>
        <v>0</v>
      </c>
      <c r="P220" s="181">
        <f t="shared" ref="P220:P222" ca="1" si="74">IF(M220&gt;0,N220*100/M220,0)</f>
        <v>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0</v>
      </c>
      <c r="M222" s="187">
        <f t="shared" ca="1" si="76"/>
        <v>0</v>
      </c>
      <c r="N222" s="187">
        <f t="shared" ca="1" si="76"/>
        <v>0</v>
      </c>
      <c r="O222" s="186">
        <f t="shared" ca="1" si="73"/>
        <v>0</v>
      </c>
      <c r="P222" s="186">
        <f t="shared" ca="1" si="74"/>
        <v>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0</v>
      </c>
      <c r="M224" s="199">
        <f ca="1">IFERROR(__xludf.DUMMYFUNCTION("IMPORTRANGE(""https://docs.google.com/spreadsheets/d/1Yj_ptqi66GCucihVvJfMjLAmec39IyEx_6qawtMGysU/edit?usp=sharing"",""สบก!BS62"")"),0)</f>
        <v>0</v>
      </c>
      <c r="N224" s="199">
        <f ca="1">IFERROR(__xludf.DUMMYFUNCTION("IMPORTRANGE(""https://docs.google.com/spreadsheets/d/1Yj_ptqi66GCucihVvJfMjLAmec39IyEx_6qawtMGysU/edit?usp=sharing"",""สบก!BT62"")"),0)</f>
        <v>0</v>
      </c>
      <c r="O224" s="198">
        <f ca="1">IF(L224&gt;0,N224*100/L224,0)</f>
        <v>0</v>
      </c>
      <c r="P224" s="198">
        <f ca="1">IF(M224&gt;0,N224*100/M224,0)</f>
        <v>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9">
        <f ca="1">IFERROR(__xludf.DUMMYFUNCTION("IMPORTRANGE(""https://docs.google.com/spreadsheets/d/1Yj_ptqi66GCucihVvJfMjLAmec39IyEx_6qawtMGysU/edit?usp=sharing"",""สบก!BO62"")"),0)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9">
        <f ca="1">IFERROR(__xludf.DUMMYFUNCTION("IMPORTRANGE(""https://docs.google.com/spreadsheets/d/1Yj_ptqi66GCucihVvJfMjLAmec39IyEx_6qawtMGysU/edit?usp=sharing"",""สบก!BP62"")"),0)</f>
        <v>0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117">
        <v>0</v>
      </c>
      <c r="M227" s="117"/>
      <c r="N227" s="64"/>
      <c r="O227" s="117"/>
      <c r="P227" s="117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115">
        <f ca="1">IFERROR(__xludf.DUMMYFUNCTION("IMPORTRANGE(""https://docs.google.com/spreadsheets/d/1Yj_ptqi66GCucihVvJfMjLAmec39IyEx_6qawtMGysU/edit?usp=sharing"",""สบก!BQ62"")"),0)</f>
        <v>0</v>
      </c>
      <c r="M228" s="125"/>
      <c r="N228" s="115">
        <f ca="1">IFERROR(__xludf.DUMMYFUNCTION("IMPORTRANGE(""https://docs.google.com/spreadsheets/d/1Yj_ptqi66GCucihVvJfMjLAmec39IyEx_6qawtMGysU/edit?usp=sharing"",""สบก!BU62"")"),0)</f>
        <v>0</v>
      </c>
      <c r="O228" s="125">
        <f ca="1">IF(L228&gt;0,N228*100/L228,0)</f>
        <v>0</v>
      </c>
      <c r="P228" s="125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IFERROR(__xludf.DUMMYFUNCTION("IMPORTRANGE(""https://docs.google.com/spreadsheets/d/1SX6NBoVAgQJ6U1MVXOaj8PK2l7WJ3RER9xtqwdhxkhw/edit?usp=sharing"",""ชลบุรี!I149"")"),0)</f>
        <v>0</v>
      </c>
      <c r="J229" s="291">
        <f ca="1">IFERROR(__xludf.DUMMYFUNCTION("IMPORTRANGE(""https://docs.google.com/spreadsheets/d/1SX6NBoVAgQJ6U1MVXOaj8PK2l7WJ3RER9xtqwdhxkhw/edit?usp=sharing"",""ชลบุรี!J149"")"),0)</f>
        <v>0</v>
      </c>
      <c r="K229" s="292">
        <f ca="1">IF(I229&gt;0,J229*100/I229,0)</f>
        <v>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IFERROR(__xludf.DUMMYFUNCTION("IMPORTRANGE(""https://docs.google.com/spreadsheets/d/1SX6NBoVAgQJ6U1MVXOaj8PK2l7WJ3RER9xtqwdhxkhw/edit?usp=sharing"",""ชลบุรี!J151"")"),0)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IFERROR(__xludf.DUMMYFUNCTION("IMPORTRANGE(""https://docs.google.com/spreadsheets/d/1SX6NBoVAgQJ6U1MVXOaj8PK2l7WJ3RER9xtqwdhxkhw/edit?usp=sharing"",""ชลบุรี!J152"")"),0)</f>
        <v>0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IFERROR(__xludf.DUMMYFUNCTION("IMPORTRANGE(""https://docs.google.com/spreadsheets/d/1SX6NBoVAgQJ6U1MVXOaj8PK2l7WJ3RER9xtqwdhxkhw/edit?usp=sharing"",""ชลบุรี!J153"")"),0)</f>
        <v>0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IFERROR(__xludf.DUMMYFUNCTION("IMPORTRANGE(""https://docs.google.com/spreadsheets/d/1SX6NBoVAgQJ6U1MVXOaj8PK2l7WJ3RER9xtqwdhxkhw/edit?usp=sharing"",""ชลบุรี!J154"")"),0)</f>
        <v>0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IFERROR(__xludf.DUMMYFUNCTION("IMPORTRANGE(""https://docs.google.com/spreadsheets/d/1SX6NBoVAgQJ6U1MVXOaj8PK2l7WJ3RER9xtqwdhxkhw/edit?usp=sharing"",""ชลบุรี!I155"")"),0)</f>
        <v>0</v>
      </c>
      <c r="J235" s="219">
        <f ca="1">IFERROR(__xludf.DUMMYFUNCTION("IMPORTRANGE(""https://docs.google.com/spreadsheets/d/1SX6NBoVAgQJ6U1MVXOaj8PK2l7WJ3RER9xtqwdhxkhw/edit?usp=sharing"",""ชลบุรี!J155"")"),0)</f>
        <v>0</v>
      </c>
      <c r="K235" s="195">
        <f ca="1">IF(I235&gt;0,J235*100/I235,0)</f>
        <v>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IFERROR(__xludf.DUMMYFUNCTION("IMPORTRANGE(""https://docs.google.com/spreadsheets/d/1SX6NBoVAgQJ6U1MVXOaj8PK2l7WJ3RER9xtqwdhxkhw/edit?usp=sharing"",""ชลบุรี!J156"")"),0)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IFERROR(__xludf.DUMMYFUNCTION("IMPORTRANGE(""https://docs.google.com/spreadsheets/d/1SX6NBoVAgQJ6U1MVXOaj8PK2l7WJ3RER9xtqwdhxkhw/edit?usp=sharing"",""ชลบุรี!J157"")"),0)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IFERROR(__xludf.DUMMYFUNCTION("IMPORTRANGE(""https://docs.google.com/spreadsheets/d/1SX6NBoVAgQJ6U1MVXOaj8PK2l7WJ3RER9xtqwdhxkhw/edit?usp=sharing"",""ชลบุรี!I158"")"),0)</f>
        <v>0</v>
      </c>
      <c r="J238" s="291">
        <f ca="1">IFERROR(__xludf.DUMMYFUNCTION("IMPORTRANGE(""https://docs.google.com/spreadsheets/d/1SX6NBoVAgQJ6U1MVXOaj8PK2l7WJ3RER9xtqwdhxkhw/edit?usp=sharing"",""ชลบุรี!J158"")"),0)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IFERROR(__xludf.DUMMYFUNCTION("IMPORTRANGE(""https://docs.google.com/spreadsheets/d/1SX6NBoVAgQJ6U1MVXOaj8PK2l7WJ3RER9xtqwdhxkhw/edit?usp=sharing"",""ชลบุรี!J159"")"),"")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IFERROR(__xludf.DUMMYFUNCTION("IMPORTRANGE(""https://docs.google.com/spreadsheets/d/1SX6NBoVAgQJ6U1MVXOaj8PK2l7WJ3RER9xtqwdhxkhw/edit?usp=sharing"",""ชลบุรี!J161"")"),0)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IFERROR(__xludf.DUMMYFUNCTION("IMPORTRANGE(""https://docs.google.com/spreadsheets/d/1SX6NBoVAgQJ6U1MVXOaj8PK2l7WJ3RER9xtqwdhxkhw/edit?usp=sharing"",""ชลบุรี!J162"")"),0)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IFERROR(__xludf.DUMMYFUNCTION("IMPORTRANGE(""https://docs.google.com/spreadsheets/d/1SX6NBoVAgQJ6U1MVXOaj8PK2l7WJ3RER9xtqwdhxkhw/edit?usp=sharing"",""ชลบุรี!J163"")"),0)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IFERROR(__xludf.DUMMYFUNCTION("IMPORTRANGE(""https://docs.google.com/spreadsheets/d/1SX6NBoVAgQJ6U1MVXOaj8PK2l7WJ3RER9xtqwdhxkhw/edit?usp=sharing"",""ชลบุรี!I164"")"),0)</f>
        <v>0</v>
      </c>
      <c r="J244" s="218">
        <f ca="1">IFERROR(__xludf.DUMMYFUNCTION("IMPORTRANGE(""https://docs.google.com/spreadsheets/d/1SX6NBoVAgQJ6U1MVXOaj8PK2l7WJ3RER9xtqwdhxkhw/edit?usp=sharing"",""ชลบุรี!J164"")"),0)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IFERROR(__xludf.DUMMYFUNCTION("IMPORTRANGE(""https://docs.google.com/spreadsheets/d/1SX6NBoVAgQJ6U1MVXOaj8PK2l7WJ3RER9xtqwdhxkhw/edit?usp=sharing"",""ชลบุรี!J165"")"),0)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IFERROR(__xludf.DUMMYFUNCTION("IMPORTRANGE(""https://docs.google.com/spreadsheets/d/1SX6NBoVAgQJ6U1MVXOaj8PK2l7WJ3RER9xtqwdhxkhw/edit?usp=sharing"",""ชลบุรี!J166"")"),0)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IFERROR(__xludf.DUMMYFUNCTION("IMPORTRANGE(""https://docs.google.com/spreadsheets/d/1SX6NBoVAgQJ6U1MVXOaj8PK2l7WJ3RER9xtqwdhxkhw/edit?usp=sharing"",""ชลบุรี!I169"")"),0)</f>
        <v>0</v>
      </c>
      <c r="J249" s="335">
        <f ca="1">IFERROR(__xludf.DUMMYFUNCTION("IMPORTRANGE(""https://docs.google.com/spreadsheets/d/1SX6NBoVAgQJ6U1MVXOaj8PK2l7WJ3RER9xtqwdhxkhw/edit?usp=sharing"",""ชลบุรี!J169"")"),0)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9">
        <f ca="1">IFERROR(__xludf.DUMMYFUNCTION("IMPORTRANGE(""https://docs.google.com/spreadsheets/d/1Yj_ptqi66GCucihVvJfMjLAmec39IyEx_6qawtMGysU/edit?usp=sharing"",""สบก!CB62"")"),0)</f>
        <v>0</v>
      </c>
      <c r="N254" s="199">
        <f ca="1">IFERROR(__xludf.DUMMYFUNCTION("IMPORTRANGE(""https://docs.google.com/spreadsheets/d/1Yj_ptqi66GCucihVvJfMjLAmec39IyEx_6qawtMGysU/edit?usp=sharing"",""สบก!CC62"")"),0)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9">
        <f ca="1">IFERROR(__xludf.DUMMYFUNCTION("IMPORTRANGE(""https://docs.google.com/spreadsheets/d/1Yj_ptqi66GCucihVvJfMjLAmec39IyEx_6qawtMGysU/edit?usp=sharing"",""สบก!BX62"")"),0)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9">
        <f ca="1">IFERROR(__xludf.DUMMYFUNCTION("IMPORTRANGE(""https://docs.google.com/spreadsheets/d/1Yj_ptqi66GCucihVvJfMjLAmec39IyEx_6qawtMGysU/edit?usp=sharing"",""สบก!BY62"")"),0)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117">
        <v>0</v>
      </c>
      <c r="M257" s="117"/>
      <c r="N257" s="64"/>
      <c r="O257" s="117"/>
      <c r="P257" s="117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115">
        <f ca="1">IFERROR(__xludf.DUMMYFUNCTION("IMPORTRANGE(""https://docs.google.com/spreadsheets/d/1Yj_ptqi66GCucihVvJfMjLAmec39IyEx_6qawtMGysU/edit?usp=sharing"",""สบก!BZ62"")"),0)</f>
        <v>0</v>
      </c>
      <c r="M258" s="125"/>
      <c r="N258" s="115">
        <f ca="1">IFERROR(__xludf.DUMMYFUNCTION("IMPORTRANGE(""https://docs.google.com/spreadsheets/d/1Yj_ptqi66GCucihVvJfMjLAmec39IyEx_6qawtMGysU/edit?usp=sharing"",""สบก!CD62"")"),0)</f>
        <v>0</v>
      </c>
      <c r="O258" s="125">
        <f ca="1">IF(L258&gt;0,N258*100/L258,0)</f>
        <v>0</v>
      </c>
      <c r="P258" s="125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IFERROR(__xludf.DUMMYFUNCTION("IMPORTRANGE(""https://docs.google.com/spreadsheets/d/1SX6NBoVAgQJ6U1MVXOaj8PK2l7WJ3RER9xtqwdhxkhw/edit?usp=sharing"",""ชลบุรี!J175"")"),0)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IFERROR(__xludf.DUMMYFUNCTION("IMPORTRANGE(""https://docs.google.com/spreadsheets/d/1SX6NBoVAgQJ6U1MVXOaj8PK2l7WJ3RER9xtqwdhxkhw/edit?usp=sharing"",""ชลบุรี!J176"")"),0)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IFERROR(__xludf.DUMMYFUNCTION("IMPORTRANGE(""https://docs.google.com/spreadsheets/d/1SX6NBoVAgQJ6U1MVXOaj8PK2l7WJ3RER9xtqwdhxkhw/edit?usp=sharing"",""ชลบุรี!J177"")"),0)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IFERROR(__xludf.DUMMYFUNCTION("IMPORTRANGE(""https://docs.google.com/spreadsheets/d/1SX6NBoVAgQJ6U1MVXOaj8PK2l7WJ3RER9xtqwdhxkhw/edit?usp=sharing"",""ชลบุรี!J178"")"),0)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IFERROR(__xludf.DUMMYFUNCTION("IMPORTRANGE(""https://docs.google.com/spreadsheets/d/1SX6NBoVAgQJ6U1MVXOaj8PK2l7WJ3RER9xtqwdhxkhw/edit?usp=sharing"",""ชลบุรี!I179"")"),0)</f>
        <v>0</v>
      </c>
      <c r="J264" s="219">
        <f ca="1">IFERROR(__xludf.DUMMYFUNCTION("IMPORTRANGE(""https://docs.google.com/spreadsheets/d/1SX6NBoVAgQJ6U1MVXOaj8PK2l7WJ3RER9xtqwdhxkhw/edit?usp=sharing"",""ชลบุรี!J179"")"),0)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IFERROR(__xludf.DUMMYFUNCTION("IMPORTRANGE(""https://docs.google.com/spreadsheets/d/1SX6NBoVAgQJ6U1MVXOaj8PK2l7WJ3RER9xtqwdhxkhw/edit?usp=sharing"",""ชลบุรี!I180"")"),0)</f>
        <v>0</v>
      </c>
      <c r="J265" s="219">
        <f ca="1">IFERROR(__xludf.DUMMYFUNCTION("IMPORTRANGE(""https://docs.google.com/spreadsheets/d/1SX6NBoVAgQJ6U1MVXOaj8PK2l7WJ3RER9xtqwdhxkhw/edit?usp=sharing"",""ชลบุรี!J180"")"),0)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IFERROR(__xludf.DUMMYFUNCTION("IMPORTRANGE(""https://docs.google.com/spreadsheets/d/1SX6NBoVAgQJ6U1MVXOaj8PK2l7WJ3RER9xtqwdhxkhw/edit?usp=sharing"",""ชลบุรี!I181"")"),0)</f>
        <v>0</v>
      </c>
      <c r="J266" s="219">
        <f ca="1">IFERROR(__xludf.DUMMYFUNCTION("IMPORTRANGE(""https://docs.google.com/spreadsheets/d/1SX6NBoVAgQJ6U1MVXOaj8PK2l7WJ3RER9xtqwdhxkhw/edit?usp=sharing"",""ชลบุรี!J181"")"),0)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IFERROR(__xludf.DUMMYFUNCTION("IMPORTRANGE(""https://docs.google.com/spreadsheets/d/1SX6NBoVAgQJ6U1MVXOaj8PK2l7WJ3RER9xtqwdhxkhw/edit?usp=sharing"",""ชลบุรี!I182"")"),0)</f>
        <v>0</v>
      </c>
      <c r="J267" s="219">
        <f ca="1">IFERROR(__xludf.DUMMYFUNCTION("IMPORTRANGE(""https://docs.google.com/spreadsheets/d/1SX6NBoVAgQJ6U1MVXOaj8PK2l7WJ3RER9xtqwdhxkhw/edit?usp=sharing"",""ชลบุรี!J182"")"),0)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IFERROR(__xludf.DUMMYFUNCTION("IMPORTRANGE(""https://docs.google.com/spreadsheets/d/1SX6NBoVAgQJ6U1MVXOaj8PK2l7WJ3RER9xtqwdhxkhw/edit?usp=sharing"",""ชลบุรี!J183"")"),0)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IFERROR(__xludf.DUMMYFUNCTION("IMPORTRANGE(""https://docs.google.com/spreadsheets/d/1SX6NBoVAgQJ6U1MVXOaj8PK2l7WJ3RER9xtqwdhxkhw/edit?usp=sharing"",""ชลบุรี!J184"")"),0)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IFERROR(__xludf.DUMMYFUNCTION("IMPORTRANGE(""https://docs.google.com/spreadsheets/d/1SX6NBoVAgQJ6U1MVXOaj8PK2l7WJ3RER9xtqwdhxkhw/edit?usp=sharing"",""ชลบุรี!I185"")"),15)</f>
        <v>15</v>
      </c>
      <c r="J270" s="335">
        <f ca="1">IFERROR(__xludf.DUMMYFUNCTION("IMPORTRANGE(""https://docs.google.com/spreadsheets/d/1SX6NBoVAgQJ6U1MVXOaj8PK2l7WJ3RER9xtqwdhxkhw/edit?usp=sharing"",""ชลบุรี!J185"")"),0)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55200</v>
      </c>
      <c r="M271" s="182">
        <f t="shared" ca="1" si="83"/>
        <v>32250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55200</v>
      </c>
      <c r="M273" s="187">
        <f t="shared" ca="1" si="87"/>
        <v>32250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55200</v>
      </c>
      <c r="M275" s="199">
        <f ca="1">IFERROR(__xludf.DUMMYFUNCTION("IMPORTRANGE(""https://docs.google.com/spreadsheets/d/1Yj_ptqi66GCucihVvJfMjLAmec39IyEx_6qawtMGysU/edit?usp=sharing"",""สบก!CK62"")"),32250)</f>
        <v>32250</v>
      </c>
      <c r="N275" s="199">
        <f ca="1">IFERROR(__xludf.DUMMYFUNCTION("IMPORTRANGE(""https://docs.google.com/spreadsheets/d/1Yj_ptqi66GCucihVvJfMjLAmec39IyEx_6qawtMGysU/edit?usp=sharing"",""สบก!CL62"")"),0)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9">
        <f ca="1">IFERROR(__xludf.DUMMYFUNCTION("IMPORTRANGE(""https://docs.google.com/spreadsheets/d/1Yj_ptqi66GCucihVvJfMjLAmec39IyEx_6qawtMGysU/edit?usp=sharing"",""สบก!CG62"")"),0)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9">
        <f ca="1">IFERROR(__xludf.DUMMYFUNCTION("IMPORTRANGE(""https://docs.google.com/spreadsheets/d/1Yj_ptqi66GCucihVvJfMjLAmec39IyEx_6qawtMGysU/edit?usp=sharing"",""สบก!CH62"")"),55200)</f>
        <v>55200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117">
        <v>0</v>
      </c>
      <c r="M278" s="117"/>
      <c r="N278" s="64"/>
      <c r="O278" s="117"/>
      <c r="P278" s="117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115">
        <f ca="1">IFERROR(__xludf.DUMMYFUNCTION("IMPORTRANGE(""https://docs.google.com/spreadsheets/d/1Yj_ptqi66GCucihVvJfMjLAmec39IyEx_6qawtMGysU/edit?usp=sharing"",""สบก!CI62"")"),0)</f>
        <v>0</v>
      </c>
      <c r="M279" s="125"/>
      <c r="N279" s="115">
        <f ca="1">IFERROR(__xludf.DUMMYFUNCTION("IMPORTRANGE(""https://docs.google.com/spreadsheets/d/1Yj_ptqi66GCucihVvJfMjLAmec39IyEx_6qawtMGysU/edit?usp=sharing"",""สบก!CM62"")"),0)</f>
        <v>0</v>
      </c>
      <c r="O279" s="125">
        <f ca="1">IF(L279&gt;0,N279*100/L279,0)</f>
        <v>0</v>
      </c>
      <c r="P279" s="125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IFERROR(__xludf.DUMMYFUNCTION("IMPORTRANGE(""https://docs.google.com/spreadsheets/d/1SX6NBoVAgQJ6U1MVXOaj8PK2l7WJ3RER9xtqwdhxkhw/edit?usp=sharing"",""ชลบุรี!J192"")"),1)</f>
        <v>1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IFERROR(__xludf.DUMMYFUNCTION("IMPORTRANGE(""https://docs.google.com/spreadsheets/d/1SX6NBoVAgQJ6U1MVXOaj8PK2l7WJ3RER9xtqwdhxkhw/edit?usp=sharing"",""ชลบุรี!J193"")"),1)</f>
        <v>1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IFERROR(__xludf.DUMMYFUNCTION("IMPORTRANGE(""https://docs.google.com/spreadsheets/d/1SX6NBoVAgQJ6U1MVXOaj8PK2l7WJ3RER9xtqwdhxkhw/edit?usp=sharing"",""ชลบุรี!J194"")"),0)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IFERROR(__xludf.DUMMYFUNCTION("IMPORTRANGE(""https://docs.google.com/spreadsheets/d/1SX6NBoVAgQJ6U1MVXOaj8PK2l7WJ3RER9xtqwdhxkhw/edit?usp=sharing"",""ชลบุรี!I195"")"),15)</f>
        <v>15</v>
      </c>
      <c r="J285" s="219">
        <f ca="1">IFERROR(__xludf.DUMMYFUNCTION("IMPORTRANGE(""https://docs.google.com/spreadsheets/d/1SX6NBoVAgQJ6U1MVXOaj8PK2l7WJ3RER9xtqwdhxkhw/edit?usp=sharing"",""ชลบุรี!J195"")"),0)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IFERROR(__xludf.DUMMYFUNCTION("IMPORTRANGE(""https://docs.google.com/spreadsheets/d/1SX6NBoVAgQJ6U1MVXOaj8PK2l7WJ3RER9xtqwdhxkhw/edit?usp=sharing"",""ชลบุรี!J196"")"),0)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IFERROR(__xludf.DUMMYFUNCTION("IMPORTRANGE(""https://docs.google.com/spreadsheets/d/1SX6NBoVAgQJ6U1MVXOaj8PK2l7WJ3RER9xtqwdhxkhw/edit?usp=sharing"",""ชลบุรี!J197"")"),0)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IFERROR(__xludf.DUMMYFUNCTION("IMPORTRANGE(""https://docs.google.com/spreadsheets/d/1SX6NBoVAgQJ6U1MVXOaj8PK2l7WJ3RER9xtqwdhxkhw/edit?usp=sharing"",""ชลบุรี!I199"")"),30)</f>
        <v>30</v>
      </c>
      <c r="J289" s="335">
        <f ca="1">IFERROR(__xludf.DUMMYFUNCTION("IMPORTRANGE(""https://docs.google.com/spreadsheets/d/1SX6NBoVAgQJ6U1MVXOaj8PK2l7WJ3RER9xtqwdhxkhw/edit?usp=sharing"",""ชลบุรี!J199"")"),0)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96320</v>
      </c>
      <c r="M290" s="182">
        <f t="shared" ca="1" si="88"/>
        <v>46060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96320</v>
      </c>
      <c r="M292" s="187">
        <f t="shared" ca="1" si="92"/>
        <v>46060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96320</v>
      </c>
      <c r="M294" s="199">
        <f ca="1">IFERROR(__xludf.DUMMYFUNCTION("IMPORTRANGE(""https://docs.google.com/spreadsheets/d/1Yj_ptqi66GCucihVvJfMjLAmec39IyEx_6qawtMGysU/edit?usp=sharing"",""สบก!CT62"")"),46060)</f>
        <v>46060</v>
      </c>
      <c r="N294" s="199">
        <f ca="1">IFERROR(__xludf.DUMMYFUNCTION("IMPORTRANGE(""https://docs.google.com/spreadsheets/d/1Yj_ptqi66GCucihVvJfMjLAmec39IyEx_6qawtMGysU/edit?usp=sharing"",""สบก!CU62"")"),0)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9">
        <f ca="1">IFERROR(__xludf.DUMMYFUNCTION("IMPORTRANGE(""https://docs.google.com/spreadsheets/d/1Yj_ptqi66GCucihVvJfMjLAmec39IyEx_6qawtMGysU/edit?usp=sharing"",""สบก!CP62"")"),0)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9">
        <f ca="1">IFERROR(__xludf.DUMMYFUNCTION("IMPORTRANGE(""https://docs.google.com/spreadsheets/d/1Yj_ptqi66GCucihVvJfMjLAmec39IyEx_6qawtMGysU/edit?usp=sharing"",""สบก!CQ62"")"),96320)</f>
        <v>96320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117">
        <v>0</v>
      </c>
      <c r="M297" s="117"/>
      <c r="N297" s="64"/>
      <c r="O297" s="117"/>
      <c r="P297" s="117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115">
        <f ca="1">IFERROR(__xludf.DUMMYFUNCTION("IMPORTRANGE(""https://docs.google.com/spreadsheets/d/1Yj_ptqi66GCucihVvJfMjLAmec39IyEx_6qawtMGysU/edit?usp=sharing"",""สบก!CR62"")"),0)</f>
        <v>0</v>
      </c>
      <c r="M298" s="125"/>
      <c r="N298" s="115">
        <f ca="1">IFERROR(__xludf.DUMMYFUNCTION("IMPORTRANGE(""https://docs.google.com/spreadsheets/d/1Yj_ptqi66GCucihVvJfMjLAmec39IyEx_6qawtMGysU/edit?usp=sharing"",""สบก!CV62"")"),0)</f>
        <v>0</v>
      </c>
      <c r="O298" s="125">
        <f ca="1">IF(L298&gt;0,N298*100/L298,0)</f>
        <v>0</v>
      </c>
      <c r="P298" s="125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IFERROR(__xludf.DUMMYFUNCTION("IMPORTRANGE(""https://docs.google.com/spreadsheets/d/1SX6NBoVAgQJ6U1MVXOaj8PK2l7WJ3RER9xtqwdhxkhw/edit?usp=sharing"",""ชลบุรี!J205"")"),1)</f>
        <v>1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IFERROR(__xludf.DUMMYFUNCTION("IMPORTRANGE(""https://docs.google.com/spreadsheets/d/1SX6NBoVAgQJ6U1MVXOaj8PK2l7WJ3RER9xtqwdhxkhw/edit?usp=sharing"",""ชลบุรี!J206"")"),0)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IFERROR(__xludf.DUMMYFUNCTION("IMPORTRANGE(""https://docs.google.com/spreadsheets/d/1SX6NBoVAgQJ6U1MVXOaj8PK2l7WJ3RER9xtqwdhxkhw/edit?usp=sharing"",""ชลบุรี!J207"")"),0)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IFERROR(__xludf.DUMMYFUNCTION("IMPORTRANGE(""https://docs.google.com/spreadsheets/d/1SX6NBoVAgQJ6U1MVXOaj8PK2l7WJ3RER9xtqwdhxkhw/edit?usp=sharing"",""ชลบุรี!J208"")"),0)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IFERROR(__xludf.DUMMYFUNCTION("IMPORTRANGE(""https://docs.google.com/spreadsheets/d/1SX6NBoVAgQJ6U1MVXOaj8PK2l7WJ3RER9xtqwdhxkhw/edit?usp=sharing"",""ชลบุรี!I209"")"),30)</f>
        <v>30</v>
      </c>
      <c r="J304" s="218">
        <f ca="1">IFERROR(__xludf.DUMMYFUNCTION("IMPORTRANGE(""https://docs.google.com/spreadsheets/d/1SX6NBoVAgQJ6U1MVXOaj8PK2l7WJ3RER9xtqwdhxkhw/edit?usp=sharing"",""ชลบุรี!J209"")"),0)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IFERROR(__xludf.DUMMYFUNCTION("IMPORTRANGE(""https://docs.google.com/spreadsheets/d/1SX6NBoVAgQJ6U1MVXOaj8PK2l7WJ3RER9xtqwdhxkhw/edit?usp=sharing"",""ชลบุรี!I211"")"),30)</f>
        <v>30</v>
      </c>
      <c r="J306" s="218">
        <f ca="1">IFERROR(__xludf.DUMMYFUNCTION("IMPORTRANGE(""https://docs.google.com/spreadsheets/d/1SX6NBoVAgQJ6U1MVXOaj8PK2l7WJ3RER9xtqwdhxkhw/edit?usp=sharing"",""ชลบุรี!J211"")"),0)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IFERROR(__xludf.DUMMYFUNCTION("IMPORTRANGE(""https://docs.google.com/spreadsheets/d/1SX6NBoVAgQJ6U1MVXOaj8PK2l7WJ3RER9xtqwdhxkhw/edit?usp=sharing"",""ชลบุรี!J212"")"),0)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IFERROR(__xludf.DUMMYFUNCTION("IMPORTRANGE(""https://docs.google.com/spreadsheets/d/1SX6NBoVAgQJ6U1MVXOaj8PK2l7WJ3RER9xtqwdhxkhw/edit?usp=sharing"",""ชลบุรี!J213"")"),0)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IFERROR(__xludf.DUMMYFUNCTION("IMPORTRANGE(""https://docs.google.com/spreadsheets/d/1SX6NBoVAgQJ6U1MVXOaj8PK2l7WJ3RER9xtqwdhxkhw/edit?usp=sharing"",""ชลบุรี!I214"")"),2)</f>
        <v>2</v>
      </c>
      <c r="J309" s="352">
        <f ca="1">IFERROR(__xludf.DUMMYFUNCTION("IMPORTRANGE(""https://docs.google.com/spreadsheets/d/1SX6NBoVAgQJ6U1MVXOaj8PK2l7WJ3RER9xtqwdhxkhw/edit?usp=sharing"",""ชลบุรี!J214"")"),0)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359600</v>
      </c>
      <c r="M310" s="182">
        <f t="shared" ca="1" si="93"/>
        <v>179800</v>
      </c>
      <c r="N310" s="182">
        <f t="shared" ca="1" si="93"/>
        <v>53840</v>
      </c>
      <c r="O310" s="181">
        <f t="shared" ref="O310:O312" ca="1" si="94">IF(L310&gt;0,N310*100/L310,0)</f>
        <v>14.972191323692993</v>
      </c>
      <c r="P310" s="181">
        <f t="shared" ref="P310:P312" ca="1" si="95">IF(M310&gt;0,N310*100/M310,0)</f>
        <v>29.944382647385986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359600</v>
      </c>
      <c r="M312" s="187">
        <f t="shared" ca="1" si="97"/>
        <v>179800</v>
      </c>
      <c r="N312" s="187">
        <f t="shared" ca="1" si="97"/>
        <v>53840</v>
      </c>
      <c r="O312" s="186">
        <f t="shared" ca="1" si="94"/>
        <v>14.972191323692993</v>
      </c>
      <c r="P312" s="186">
        <f t="shared" ca="1" si="95"/>
        <v>29.944382647385986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359600</v>
      </c>
      <c r="M314" s="199">
        <f ca="1">IFERROR(__xludf.DUMMYFUNCTION("IMPORTRANGE(""https://docs.google.com/spreadsheets/d/1Yj_ptqi66GCucihVvJfMjLAmec39IyEx_6qawtMGysU/edit?usp=sharing"",""สบก!DC62"")"),179800)</f>
        <v>179800</v>
      </c>
      <c r="N314" s="199">
        <f ca="1">IFERROR(__xludf.DUMMYFUNCTION("IMPORTRANGE(""https://docs.google.com/spreadsheets/d/1Yj_ptqi66GCucihVvJfMjLAmec39IyEx_6qawtMGysU/edit?usp=sharing"",""สบก!DD62"")"),53840)</f>
        <v>53840</v>
      </c>
      <c r="O314" s="198">
        <f ca="1">IF(L314&gt;0,N314*100/L314,0)</f>
        <v>14.972191323692993</v>
      </c>
      <c r="P314" s="198">
        <f ca="1">IF(M314&gt;0,N314*100/M314,0)</f>
        <v>29.944382647385986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9">
        <f ca="1">IFERROR(__xludf.DUMMYFUNCTION("IMPORTRANGE(""https://docs.google.com/spreadsheets/d/1Yj_ptqi66GCucihVvJfMjLAmec39IyEx_6qawtMGysU/edit?usp=sharing"",""สบก!CY62"")"),0)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9">
        <f ca="1">IFERROR(__xludf.DUMMYFUNCTION("IMPORTRANGE(""https://docs.google.com/spreadsheets/d/1Yj_ptqi66GCucihVvJfMjLAmec39IyEx_6qawtMGysU/edit?usp=sharing"",""สบก!CZ62"")"),359600)</f>
        <v>359600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117">
        <v>0</v>
      </c>
      <c r="M317" s="117"/>
      <c r="N317" s="64"/>
      <c r="O317" s="117"/>
      <c r="P317" s="117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115">
        <f ca="1">IFERROR(__xludf.DUMMYFUNCTION("IMPORTRANGE(""https://docs.google.com/spreadsheets/d/1Yj_ptqi66GCucihVvJfMjLAmec39IyEx_6qawtMGysU/edit?usp=sharing"",""สบก!DA62"")"),0)</f>
        <v>0</v>
      </c>
      <c r="M318" s="125"/>
      <c r="N318" s="115">
        <f ca="1">IFERROR(__xludf.DUMMYFUNCTION("IMPORTRANGE(""https://docs.google.com/spreadsheets/d/1Yj_ptqi66GCucihVvJfMjLAmec39IyEx_6qawtMGysU/edit?usp=sharing"",""สบก!DE62"")"),0)</f>
        <v>0</v>
      </c>
      <c r="O318" s="125">
        <f ca="1">IF(L318&gt;0,N318*100/L318,0)</f>
        <v>0</v>
      </c>
      <c r="P318" s="125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IFERROR(__xludf.DUMMYFUNCTION("IMPORTRANGE(""https://docs.google.com/spreadsheets/d/1SX6NBoVAgQJ6U1MVXOaj8PK2l7WJ3RER9xtqwdhxkhw/edit?usp=sharing"",""ชลบุรี!J220"")"),1)</f>
        <v>1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IFERROR(__xludf.DUMMYFUNCTION("IMPORTRANGE(""https://docs.google.com/spreadsheets/d/1SX6NBoVAgQJ6U1MVXOaj8PK2l7WJ3RER9xtqwdhxkhw/edit?usp=sharing"",""ชลบุรี!J221"")"),0)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IFERROR(__xludf.DUMMYFUNCTION("IMPORTRANGE(""https://docs.google.com/spreadsheets/d/1SX6NBoVAgQJ6U1MVXOaj8PK2l7WJ3RER9xtqwdhxkhw/edit?usp=sharing"",""ชลบุรี!J222"")"),0)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IFERROR(__xludf.DUMMYFUNCTION("IMPORTRANGE(""https://docs.google.com/spreadsheets/d/1SX6NBoVAgQJ6U1MVXOaj8PK2l7WJ3RER9xtqwdhxkhw/edit?usp=sharing"",""ชลบุรี!J223"")"),0)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IFERROR(__xludf.DUMMYFUNCTION("IMPORTRANGE(""https://docs.google.com/spreadsheets/d/1SX6NBoVAgQJ6U1MVXOaj8PK2l7WJ3RER9xtqwdhxkhw/edit?usp=sharing"",""ชลบุรี!I224"")"),2)</f>
        <v>2</v>
      </c>
      <c r="J324" s="218">
        <f ca="1">IFERROR(__xludf.DUMMYFUNCTION("IMPORTRANGE(""https://docs.google.com/spreadsheets/d/1SX6NBoVAgQJ6U1MVXOaj8PK2l7WJ3RER9xtqwdhxkhw/edit?usp=sharing"",""ชลบุรี!J224"")"),0)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IFERROR(__xludf.DUMMYFUNCTION("IMPORTRANGE(""https://docs.google.com/spreadsheets/d/1SX6NBoVAgQJ6U1MVXOaj8PK2l7WJ3RER9xtqwdhxkhw/edit?usp=sharing"",""ชลบุรี!J225"")"),0)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IFERROR(__xludf.DUMMYFUNCTION("IMPORTRANGE(""https://docs.google.com/spreadsheets/d/1SX6NBoVAgQJ6U1MVXOaj8PK2l7WJ3RER9xtqwdhxkhw/edit?usp=sharing"",""ชลบุรี!J226"")"),0)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IFERROR(__xludf.DUMMYFUNCTION("IMPORTRANGE(""https://docs.google.com/spreadsheets/d/1SX6NBoVAgQJ6U1MVXOaj8PK2l7WJ3RER9xtqwdhxkhw/edit?usp=sharing"",""ชลบุรี!I228"")"),190)</f>
        <v>190</v>
      </c>
      <c r="J328" s="357">
        <f ca="1">IFERROR(__xludf.DUMMYFUNCTION("IMPORTRANGE(""https://docs.google.com/spreadsheets/d/1SX6NBoVAgQJ6U1MVXOaj8PK2l7WJ3RER9xtqwdhxkhw/edit?usp=sharing"",""ชลบุรี!J228"")"),125)</f>
        <v>125</v>
      </c>
      <c r="K328" s="336">
        <f ca="1">IF(I328&gt;0,J328*100/I328,0)</f>
        <v>65.78947368421052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920200</v>
      </c>
      <c r="M329" s="182">
        <f t="shared" ca="1" si="98"/>
        <v>488210</v>
      </c>
      <c r="N329" s="182">
        <f t="shared" ca="1" si="98"/>
        <v>235379</v>
      </c>
      <c r="O329" s="181">
        <f t="shared" ref="O329:O331" ca="1" si="99">IF(L329&gt;0,N329*100/L329,0)</f>
        <v>25.57911323625299</v>
      </c>
      <c r="P329" s="181">
        <f t="shared" ref="P329:P331" ca="1" si="100">IF(M329&gt;0,N329*100/M329,0)</f>
        <v>48.212654390528662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920200</v>
      </c>
      <c r="M331" s="187">
        <f t="shared" ca="1" si="102"/>
        <v>488210</v>
      </c>
      <c r="N331" s="187">
        <f t="shared" ca="1" si="102"/>
        <v>235379</v>
      </c>
      <c r="O331" s="186">
        <f t="shared" ca="1" si="99"/>
        <v>25.57911323625299</v>
      </c>
      <c r="P331" s="186">
        <f t="shared" ca="1" si="100"/>
        <v>48.212654390528662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893200</v>
      </c>
      <c r="M333" s="199">
        <f ca="1">IFERROR(__xludf.DUMMYFUNCTION("IMPORTRANGE(""https://docs.google.com/spreadsheets/d/1Yj_ptqi66GCucihVvJfMjLAmec39IyEx_6qawtMGysU/edit?usp=sharing"",""สบก!DL62"")"),488210)</f>
        <v>488210</v>
      </c>
      <c r="N333" s="199">
        <f ca="1">IFERROR(__xludf.DUMMYFUNCTION("IMPORTRANGE(""https://docs.google.com/spreadsheets/d/1Yj_ptqi66GCucihVvJfMjLAmec39IyEx_6qawtMGysU/edit?usp=sharing"",""สบก!DM62"")"),208379)</f>
        <v>208379</v>
      </c>
      <c r="O333" s="198">
        <f ca="1">IF(L333&gt;0,N333*100/L333,0)</f>
        <v>23.3294894760412</v>
      </c>
      <c r="P333" s="198">
        <f ca="1">IF(M333&gt;0,N333*100/M333,0)</f>
        <v>42.682247393539669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9">
        <f ca="1">IFERROR(__xludf.DUMMYFUNCTION("IMPORTRANGE(""https://docs.google.com/spreadsheets/d/1Yj_ptqi66GCucihVvJfMjLAmec39IyEx_6qawtMGysU/edit?usp=sharing"",""สบก!DH62"")"),470000)</f>
        <v>470000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9">
        <f ca="1">IFERROR(__xludf.DUMMYFUNCTION("IMPORTRANGE(""https://docs.google.com/spreadsheets/d/1Yj_ptqi66GCucihVvJfMjLAmec39IyEx_6qawtMGysU/edit?usp=sharing"",""สบก!DI62"")"),423200)</f>
        <v>423200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117">
        <v>0</v>
      </c>
      <c r="M336" s="117"/>
      <c r="N336" s="64"/>
      <c r="O336" s="117"/>
      <c r="P336" s="117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115">
        <f ca="1">IFERROR(__xludf.DUMMYFUNCTION("IMPORTRANGE(""https://docs.google.com/spreadsheets/d/1Yj_ptqi66GCucihVvJfMjLAmec39IyEx_6qawtMGysU/edit?usp=sharing"",""สบก!DJ62"")"),27000)</f>
        <v>27000</v>
      </c>
      <c r="M337" s="125"/>
      <c r="N337" s="115">
        <f ca="1">IFERROR(__xludf.DUMMYFUNCTION("IMPORTRANGE(""https://docs.google.com/spreadsheets/d/1Yj_ptqi66GCucihVvJfMjLAmec39IyEx_6qawtMGysU/edit?usp=sharing"",""สบก!DN62"")"),27000)</f>
        <v>27000</v>
      </c>
      <c r="O337" s="125">
        <f ca="1">IF(L337&gt;0,N337*100/L337,0)</f>
        <v>100</v>
      </c>
      <c r="P337" s="125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IFERROR(__xludf.DUMMYFUNCTION("IMPORTRANGE(""https://docs.google.com/spreadsheets/d/1SX6NBoVAgQJ6U1MVXOaj8PK2l7WJ3RER9xtqwdhxkhw/edit?usp=sharing"",""ชลบุรี!I234"")"),0)</f>
        <v>0</v>
      </c>
      <c r="J339" s="218">
        <f ca="1">IFERROR(__xludf.DUMMYFUNCTION("IMPORTRANGE(""https://docs.google.com/spreadsheets/d/1SX6NBoVAgQJ6U1MVXOaj8PK2l7WJ3RER9xtqwdhxkhw/edit?usp=sharing"",""ชลบุรี!J234"")"),137)</f>
        <v>137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IFERROR(__xludf.DUMMYFUNCTION("IMPORTRANGE(""https://docs.google.com/spreadsheets/d/1SX6NBoVAgQJ6U1MVXOaj8PK2l7WJ3RER9xtqwdhxkhw/edit?usp=sharing"",""ชลบุรี!I235"")"),2700)</f>
        <v>2700</v>
      </c>
      <c r="J340" s="218">
        <f ca="1">IFERROR(__xludf.DUMMYFUNCTION("IMPORTRANGE(""https://docs.google.com/spreadsheets/d/1SX6NBoVAgQJ6U1MVXOaj8PK2l7WJ3RER9xtqwdhxkhw/edit?usp=sharing"",""ชลบุรี!J235"")"),1215.04)</f>
        <v>1215.04</v>
      </c>
      <c r="K340" s="360">
        <f t="shared" ca="1" si="103"/>
        <v>45.001481481481484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IFERROR(__xludf.DUMMYFUNCTION("IMPORTRANGE(""https://docs.google.com/spreadsheets/d/1SX6NBoVAgQJ6U1MVXOaj8PK2l7WJ3RER9xtqwdhxkhw/edit?usp=sharing"",""ชลบุรี!I236"")"),190)</f>
        <v>190</v>
      </c>
      <c r="J341" s="218">
        <f ca="1">IFERROR(__xludf.DUMMYFUNCTION("IMPORTRANGE(""https://docs.google.com/spreadsheets/d/1SX6NBoVAgQJ6U1MVXOaj8PK2l7WJ3RER9xtqwdhxkhw/edit?usp=sharing"",""ชลบุรี!J236"")"),127)</f>
        <v>127</v>
      </c>
      <c r="K341" s="360">
        <f t="shared" ca="1" si="103"/>
        <v>66.84210526315789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IFERROR(__xludf.DUMMYFUNCTION("IMPORTRANGE(""https://docs.google.com/spreadsheets/d/1SX6NBoVAgQJ6U1MVXOaj8PK2l7WJ3RER9xtqwdhxkhw/edit?usp=sharing"",""ชลบุรี!I237"")"),0)</f>
        <v>0</v>
      </c>
      <c r="J342" s="218">
        <f ca="1">IFERROR(__xludf.DUMMYFUNCTION("IMPORTRANGE(""https://docs.google.com/spreadsheets/d/1SX6NBoVAgQJ6U1MVXOaj8PK2l7WJ3RER9xtqwdhxkhw/edit?usp=sharing"",""ชลบุรี!J237"")"),1467.56)</f>
        <v>1467.56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IFERROR(__xludf.DUMMYFUNCTION("IMPORTRANGE(""https://docs.google.com/spreadsheets/d/1SX6NBoVAgQJ6U1MVXOaj8PK2l7WJ3RER9xtqwdhxkhw/edit?usp=sharing"",""ชลบุรี!I238"")"),190)</f>
        <v>190</v>
      </c>
      <c r="J343" s="218">
        <f ca="1">IFERROR(__xludf.DUMMYFUNCTION("IMPORTRANGE(""https://docs.google.com/spreadsheets/d/1SX6NBoVAgQJ6U1MVXOaj8PK2l7WJ3RER9xtqwdhxkhw/edit?usp=sharing"",""ชลบุรี!J238"")"),0)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IFERROR(__xludf.DUMMYFUNCTION("IMPORTRANGE(""https://docs.google.com/spreadsheets/d/1SX6NBoVAgQJ6U1MVXOaj8PK2l7WJ3RER9xtqwdhxkhw/edit?usp=sharing"",""ชลบุรี!I239"")"),0)</f>
        <v>0</v>
      </c>
      <c r="J344" s="218">
        <f ca="1">IFERROR(__xludf.DUMMYFUNCTION("IMPORTRANGE(""https://docs.google.com/spreadsheets/d/1SX6NBoVAgQJ6U1MVXOaj8PK2l7WJ3RER9xtqwdhxkhw/edit?usp=sharing"",""ชลบุรี!J239"")"),0)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IFERROR(__xludf.DUMMYFUNCTION("IMPORTRANGE(""https://docs.google.com/spreadsheets/d/1SX6NBoVAgQJ6U1MVXOaj8PK2l7WJ3RER9xtqwdhxkhw/edit?usp=sharing"",""ชลบุรี!I240"")"),190)</f>
        <v>190</v>
      </c>
      <c r="J345" s="218">
        <f ca="1">IFERROR(__xludf.DUMMYFUNCTION("IMPORTRANGE(""https://docs.google.com/spreadsheets/d/1SX6NBoVAgQJ6U1MVXOaj8PK2l7WJ3RER9xtqwdhxkhw/edit?usp=sharing"",""ชลบุรี!J240"")"),125)</f>
        <v>125</v>
      </c>
      <c r="K345" s="360">
        <f t="shared" ca="1" si="103"/>
        <v>65.78947368421052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IFERROR(__xludf.DUMMYFUNCTION("IMPORTRANGE(""https://docs.google.com/spreadsheets/d/1SX6NBoVAgQJ6U1MVXOaj8PK2l7WJ3RER9xtqwdhxkhw/edit?usp=sharing"",""ชลบุรี!I241"")"),0)</f>
        <v>0</v>
      </c>
      <c r="J346" s="218">
        <f ca="1">IFERROR(__xludf.DUMMYFUNCTION("IMPORTRANGE(""https://docs.google.com/spreadsheets/d/1SX6NBoVAgQJ6U1MVXOaj8PK2l7WJ3RER9xtqwdhxkhw/edit?usp=sharing"",""ชลบุรี!J241"")"),1400.8)</f>
        <v>1400.8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IFERROR(__xludf.DUMMYFUNCTION("IMPORTRANGE(""https://docs.google.com/spreadsheets/d/1SX6NBoVAgQJ6U1MVXOaj8PK2l7WJ3RER9xtqwdhxkhw/edit?usp=sharing"",""ชลบุรี!L242"")"),1601534)</f>
        <v>1601534</v>
      </c>
      <c r="M347" s="374"/>
      <c r="N347" s="374">
        <f ca="1">IFERROR(__xludf.DUMMYFUNCTION("IMPORTRANGE(""https://docs.google.com/spreadsheets/d/1SX6NBoVAgQJ6U1MVXOaj8PK2l7WJ3RER9xtqwdhxkhw/edit?usp=sharing"",""ชลบุรี!M242"")"),37591)</f>
        <v>37591</v>
      </c>
      <c r="O347" s="374">
        <f ca="1">+IF(L347&gt;0,N347*100/L347,0)</f>
        <v>2.3471871343349564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IFERROR(__xludf.DUMMYFUNCTION("IMPORTRANGE(""https://docs.google.com/spreadsheets/d/1SX6NBoVAgQJ6U1MVXOaj8PK2l7WJ3RER9xtqwdhxkhw/edit?usp=sharing"",""ชลบุรี!I244"")"),20)</f>
        <v>20</v>
      </c>
      <c r="J349" s="387">
        <f ca="1">IFERROR(__xludf.DUMMYFUNCTION("IMPORTRANGE(""https://docs.google.com/spreadsheets/d/1SX6NBoVAgQJ6U1MVXOaj8PK2l7WJ3RER9xtqwdhxkhw/edit?usp=sharing"",""ชลบุรี!J244"")"),0)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IFERROR(__xludf.DUMMYFUNCTION("IMPORTRANGE(""https://docs.google.com/spreadsheets/d/1SX6NBoVAgQJ6U1MVXOaj8PK2l7WJ3RER9xtqwdhxkhw/edit?usp=sharing"",""ชลบุรี!L244"")"),221120)</f>
        <v>221120</v>
      </c>
      <c r="M349" s="389"/>
      <c r="N349" s="389">
        <f ca="1">IFERROR(__xludf.DUMMYFUNCTION("IMPORTRANGE(""https://docs.google.com/spreadsheets/d/1SX6NBoVAgQJ6U1MVXOaj8PK2l7WJ3RER9xtqwdhxkhw/edit?usp=sharing"",""ชลบุรี!M244"")"),23713)</f>
        <v>23713</v>
      </c>
      <c r="O349" s="389">
        <f ca="1">+IF(L349&gt;0,N349*100/L349,0)</f>
        <v>10.724041244573083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IFERROR(__xludf.DUMMYFUNCTION("IMPORTRANGE(""https://docs.google.com/spreadsheets/d/1SX6NBoVAgQJ6U1MVXOaj8PK2l7WJ3RER9xtqwdhxkhw/edit?usp=sharing"",""ชลบุรี!I245"")"),20)</f>
        <v>20</v>
      </c>
      <c r="J350" s="387">
        <f ca="1">IFERROR(__xludf.DUMMYFUNCTION("IMPORTRANGE(""https://docs.google.com/spreadsheets/d/1SX6NBoVAgQJ6U1MVXOaj8PK2l7WJ3RER9xtqwdhxkhw/edit?usp=sharing"",""ชลบุรี!J245"")"),0)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IFERROR(__xludf.DUMMYFUNCTION("IMPORTRANGE(""https://docs.google.com/spreadsheets/d/1SX6NBoVAgQJ6U1MVXOaj8PK2l7WJ3RER9xtqwdhxkhw/edit?usp=sharing"",""ชลบุรี!L246"")"),0)</f>
        <v>0</v>
      </c>
      <c r="M351" s="196"/>
      <c r="N351" s="196">
        <f ca="1">IFERROR(__xludf.DUMMYFUNCTION("IMPORTRANGE(""https://docs.google.com/spreadsheets/d/1SX6NBoVAgQJ6U1MVXOaj8PK2l7WJ3RER9xtqwdhxkhw/edit?usp=sharing"",""ชลบุรี!M246"")"),0)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IFERROR(__xludf.DUMMYFUNCTION("IMPORTRANGE(""https://docs.google.com/spreadsheets/d/1SX6NBoVAgQJ6U1MVXOaj8PK2l7WJ3RER9xtqwdhxkhw/edit?usp=sharing"",""ชลบุรี!L247"")"),221120)</f>
        <v>221120</v>
      </c>
      <c r="M352" s="196"/>
      <c r="N352" s="196">
        <f ca="1">IFERROR(__xludf.DUMMYFUNCTION("IMPORTRANGE(""https://docs.google.com/spreadsheets/d/1SX6NBoVAgQJ6U1MVXOaj8PK2l7WJ3RER9xtqwdhxkhw/edit?usp=sharing"",""ชลบุรี!M247"")"),23713)</f>
        <v>23713</v>
      </c>
      <c r="O352" s="196">
        <f t="shared" ca="1" si="105"/>
        <v>10.724041244573083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IFERROR(__xludf.DUMMYFUNCTION("IMPORTRANGE(""https://docs.google.com/spreadsheets/d/1SX6NBoVAgQJ6U1MVXOaj8PK2l7WJ3RER9xtqwdhxkhw/edit?usp=sharing"",""ชลบุรี!L248"")"),0)</f>
        <v>0</v>
      </c>
      <c r="M353" s="198"/>
      <c r="N353" s="198">
        <f ca="1">IFERROR(__xludf.DUMMYFUNCTION("IMPORTRANGE(""https://docs.google.com/spreadsheets/d/1SX6NBoVAgQJ6U1MVXOaj8PK2l7WJ3RER9xtqwdhxkhw/edit?usp=sharing"",""ชลบุรี!M248"")"),0)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IFERROR(__xludf.DUMMYFUNCTION("IMPORTRANGE(""https://docs.google.com/spreadsheets/d/1SX6NBoVAgQJ6U1MVXOaj8PK2l7WJ3RER9xtqwdhxkhw/edit?usp=sharing"",""ชลบุรี!L249"")"),221120)</f>
        <v>221120</v>
      </c>
      <c r="M354" s="198"/>
      <c r="N354" s="198">
        <f ca="1">IFERROR(__xludf.DUMMYFUNCTION("IMPORTRANGE(""https://docs.google.com/spreadsheets/d/1SX6NBoVAgQJ6U1MVXOaj8PK2l7WJ3RER9xtqwdhxkhw/edit?usp=sharing"",""ชลบุรี!M249"")"),23713)</f>
        <v>23713</v>
      </c>
      <c r="O354" s="198">
        <f t="shared" ca="1" si="105"/>
        <v>10.724041244573083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IFERROR(__xludf.DUMMYFUNCTION("IMPORTRANGE(""https://docs.google.com/spreadsheets/d/1SX6NBoVAgQJ6U1MVXOaj8PK2l7WJ3RER9xtqwdhxkhw/edit?usp=sharing"",""ชลบุรี!M250"")"),0)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IFERROR(__xludf.DUMMYFUNCTION("IMPORTRANGE(""https://docs.google.com/spreadsheets/d/1SX6NBoVAgQJ6U1MVXOaj8PK2l7WJ3RER9xtqwdhxkhw/edit?usp=sharing"",""ชลบุรี!M251"")"),0)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IFERROR(__xludf.DUMMYFUNCTION("IMPORTRANGE(""https://docs.google.com/spreadsheets/d/1SX6NBoVAgQJ6U1MVXOaj8PK2l7WJ3RER9xtqwdhxkhw/edit?usp=sharing"",""ชลบุรี!M252"")"),21633)</f>
        <v>21633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IFERROR(__xludf.DUMMYFUNCTION("IMPORTRANGE(""https://docs.google.com/spreadsheets/d/1SX6NBoVAgQJ6U1MVXOaj8PK2l7WJ3RER9xtqwdhxkhw/edit?usp=sharing"",""ชลบุรี!M253"")"),2080)</f>
        <v>2080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IFERROR(__xludf.DUMMYFUNCTION("IMPORTRANGE(""https://docs.google.com/spreadsheets/d/1SX6NBoVAgQJ6U1MVXOaj8PK2l7WJ3RER9xtqwdhxkhw/edit?usp=sharing"",""ชลบุรี!J255"")"),1)</f>
        <v>1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IFERROR(__xludf.DUMMYFUNCTION("IMPORTRANGE(""https://docs.google.com/spreadsheets/d/1SX6NBoVAgQJ6U1MVXOaj8PK2l7WJ3RER9xtqwdhxkhw/edit?usp=sharing"",""ชลบุรี!J256"")"),0)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IFERROR(__xludf.DUMMYFUNCTION("IMPORTRANGE(""https://docs.google.com/spreadsheets/d/1SX6NBoVAgQJ6U1MVXOaj8PK2l7WJ3RER9xtqwdhxkhw/edit?usp=sharing"",""ชลบุรี!J257"")"),0)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IFERROR(__xludf.DUMMYFUNCTION("IMPORTRANGE(""https://docs.google.com/spreadsheets/d/1SX6NBoVAgQJ6U1MVXOaj8PK2l7WJ3RER9xtqwdhxkhw/edit?usp=sharing"",""ชลบุรี!J258"")"),0)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IFERROR(__xludf.DUMMYFUNCTION("IMPORTRANGE(""https://docs.google.com/spreadsheets/d/1SX6NBoVAgQJ6U1MVXOaj8PK2l7WJ3RER9xtqwdhxkhw/edit?usp=sharing"",""ชลบุรี!J166"")"),0)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IFERROR(__xludf.DUMMYFUNCTION("IMPORTRANGE(""https://docs.google.com/spreadsheets/d/1SX6NBoVAgQJ6U1MVXOaj8PK2l7WJ3RER9xtqwdhxkhw/edit?usp=sharing"",""ชลบุรี!J166"")"),0)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IFERROR(__xludf.DUMMYFUNCTION("IMPORTRANGE(""https://docs.google.com/spreadsheets/d/1SX6NBoVAgQJ6U1MVXOaj8PK2l7WJ3RER9xtqwdhxkhw/edit?usp=sharing"",""ชลบุรี!J166"")"),0)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IFERROR(__xludf.DUMMYFUNCTION("IMPORTRANGE(""https://docs.google.com/spreadsheets/d/1SX6NBoVAgQJ6U1MVXOaj8PK2l7WJ3RER9xtqwdhxkhw/edit?usp=sharing"",""ชลบุรี!J166"")"),0)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IFERROR(__xludf.DUMMYFUNCTION("IMPORTRANGE(""https://docs.google.com/spreadsheets/d/1SX6NBoVAgQJ6U1MVXOaj8PK2l7WJ3RER9xtqwdhxkhw/edit?usp=sharing"",""ชลบุรี!I263"")"),20)</f>
        <v>20</v>
      </c>
      <c r="J368" s="218">
        <f ca="1">IFERROR(__xludf.DUMMYFUNCTION("IMPORTRANGE(""https://docs.google.com/spreadsheets/d/1SX6NBoVAgQJ6U1MVXOaj8PK2l7WJ3RER9xtqwdhxkhw/edit?usp=sharing"",""ชลบุรี!J263"")"),0)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IFERROR(__xludf.DUMMYFUNCTION("IMPORTRANGE(""https://docs.google.com/spreadsheets/d/1SX6NBoVAgQJ6U1MVXOaj8PK2l7WJ3RER9xtqwdhxkhw/edit?usp=sharing"",""ชลบุรี!I164"")"),0)</f>
        <v>0</v>
      </c>
      <c r="J369" s="218">
        <f ca="1">IFERROR(__xludf.DUMMYFUNCTION("IMPORTRANGE(""https://docs.google.com/spreadsheets/d/1SX6NBoVAgQJ6U1MVXOaj8PK2l7WJ3RER9xtqwdhxkhw/edit?usp=sharing"",""ชลบุรี!J164"")"),0)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IFERROR(__xludf.DUMMYFUNCTION("IMPORTRANGE(""https://docs.google.com/spreadsheets/d/1SX6NBoVAgQJ6U1MVXOaj8PK2l7WJ3RER9xtqwdhxkhw/edit?usp=sharing"",""ชลบุรี!I265"")"),20)</f>
        <v>20</v>
      </c>
      <c r="J370" s="218">
        <f ca="1">IFERROR(__xludf.DUMMYFUNCTION("IMPORTRANGE(""https://docs.google.com/spreadsheets/d/1SX6NBoVAgQJ6U1MVXOaj8PK2l7WJ3RER9xtqwdhxkhw/edit?usp=sharing"",""ชลบุรี!J265"")"),0)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IFERROR(__xludf.DUMMYFUNCTION("IMPORTRANGE(""https://docs.google.com/spreadsheets/d/1SX6NBoVAgQJ6U1MVXOaj8PK2l7WJ3RER9xtqwdhxkhw/edit?usp=sharing"",""ชลบุรี!I164"")"),0)</f>
        <v>0</v>
      </c>
      <c r="J371" s="219">
        <f ca="1">IFERROR(__xludf.DUMMYFUNCTION("IMPORTRANGE(""https://docs.google.com/spreadsheets/d/1SX6NBoVAgQJ6U1MVXOaj8PK2l7WJ3RER9xtqwdhxkhw/edit?usp=sharing"",""ชลบุรี!J164"")"),0)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IFERROR(__xludf.DUMMYFUNCTION("IMPORTRANGE(""https://docs.google.com/spreadsheets/d/1SX6NBoVAgQJ6U1MVXOaj8PK2l7WJ3RER9xtqwdhxkhw/edit?usp=sharing"",""ชลบุรี!I267"")"),20)</f>
        <v>20</v>
      </c>
      <c r="J372" s="219">
        <f ca="1">IFERROR(__xludf.DUMMYFUNCTION("IMPORTRANGE(""https://docs.google.com/spreadsheets/d/1SX6NBoVAgQJ6U1MVXOaj8PK2l7WJ3RER9xtqwdhxkhw/edit?usp=sharing"",""ชลบุรี!J267"")"),0)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IFERROR(__xludf.DUMMYFUNCTION("IMPORTRANGE(""https://docs.google.com/spreadsheets/d/1SX6NBoVAgQJ6U1MVXOaj8PK2l7WJ3RER9xtqwdhxkhw/edit?usp=sharing"",""ชลบุรี!I164"")"),0)</f>
        <v>0</v>
      </c>
      <c r="J373" s="218">
        <f ca="1">IFERROR(__xludf.DUMMYFUNCTION("IMPORTRANGE(""https://docs.google.com/spreadsheets/d/1SX6NBoVAgQJ6U1MVXOaj8PK2l7WJ3RER9xtqwdhxkhw/edit?usp=sharing"",""ชลบุรี!J164"")"),0)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IFERROR(__xludf.DUMMYFUNCTION("IMPORTRANGE(""https://docs.google.com/spreadsheets/d/1SX6NBoVAgQJ6U1MVXOaj8PK2l7WJ3RER9xtqwdhxkhw/edit?usp=sharing"",""ชลบุรี!I164"")"),0)</f>
        <v>0</v>
      </c>
      <c r="J374" s="218">
        <f ca="1">IFERROR(__xludf.DUMMYFUNCTION("IMPORTRANGE(""https://docs.google.com/spreadsheets/d/1SX6NBoVAgQJ6U1MVXOaj8PK2l7WJ3RER9xtqwdhxkhw/edit?usp=sharing"",""ชลบุรี!J164"")"),0)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IFERROR(__xludf.DUMMYFUNCTION("IMPORTRANGE(""https://docs.google.com/spreadsheets/d/1SX6NBoVAgQJ6U1MVXOaj8PK2l7WJ3RER9xtqwdhxkhw/edit?usp=sharing"",""ชลบุรี!I270"")"),20)</f>
        <v>20</v>
      </c>
      <c r="J375" s="218">
        <f ca="1">IFERROR(__xludf.DUMMYFUNCTION("IMPORTRANGE(""https://docs.google.com/spreadsheets/d/1SX6NBoVAgQJ6U1MVXOaj8PK2l7WJ3RER9xtqwdhxkhw/edit?usp=sharing"",""ชลบุรี!J270"")"),0)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IFERROR(__xludf.DUMMYFUNCTION("IMPORTRANGE(""https://docs.google.com/spreadsheets/d/1SX6NBoVAgQJ6U1MVXOaj8PK2l7WJ3RER9xtqwdhxkhw/edit?usp=sharing"",""ชลบุรี!I271"")"),0)</f>
        <v>0</v>
      </c>
      <c r="J376" s="219">
        <f ca="1">IFERROR(__xludf.DUMMYFUNCTION("IMPORTRANGE(""https://docs.google.com/spreadsheets/d/1SX6NBoVAgQJ6U1MVXOaj8PK2l7WJ3RER9xtqwdhxkhw/edit?usp=sharing"",""ชลบุรี!J271"")"),0)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IFERROR(__xludf.DUMMYFUNCTION("IMPORTRANGE(""https://docs.google.com/spreadsheets/d/1SX6NBoVAgQJ6U1MVXOaj8PK2l7WJ3RER9xtqwdhxkhw/edit?usp=sharing"",""ชลบุรี!I272"")"),20)</f>
        <v>20</v>
      </c>
      <c r="J377" s="218">
        <f ca="1">IFERROR(__xludf.DUMMYFUNCTION("IMPORTRANGE(""https://docs.google.com/spreadsheets/d/1SX6NBoVAgQJ6U1MVXOaj8PK2l7WJ3RER9xtqwdhxkhw/edit?usp=sharing"",""ชลบุรี!J272"")"),0)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IFERROR(__xludf.DUMMYFUNCTION("IMPORTRANGE(""https://docs.google.com/spreadsheets/d/1SX6NBoVAgQJ6U1MVXOaj8PK2l7WJ3RER9xtqwdhxkhw/edit?usp=sharing"",""ชลบุรี!J273"")"),0)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IFERROR(__xludf.DUMMYFUNCTION("IMPORTRANGE(""https://docs.google.com/spreadsheets/d/1SX6NBoVAgQJ6U1MVXOaj8PK2l7WJ3RER9xtqwdhxkhw/edit?usp=sharing"",""ชลบุรี!J274"")"),0)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IFERROR(__xludf.DUMMYFUNCTION("IMPORTRANGE(""https://docs.google.com/spreadsheets/d/1SX6NBoVAgQJ6U1MVXOaj8PK2l7WJ3RER9xtqwdhxkhw/edit?usp=sharing"",""ชลบุรี!I275"")"),500)</f>
        <v>500</v>
      </c>
      <c r="J380" s="387">
        <f ca="1">IFERROR(__xludf.DUMMYFUNCTION("IMPORTRANGE(""https://docs.google.com/spreadsheets/d/1SX6NBoVAgQJ6U1MVXOaj8PK2l7WJ3RER9xtqwdhxkhw/edit?usp=sharing"",""ชลบุรี!J275"")"),0)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IFERROR(__xludf.DUMMYFUNCTION("IMPORTRANGE(""https://docs.google.com/spreadsheets/d/1SX6NBoVAgQJ6U1MVXOaj8PK2l7WJ3RER9xtqwdhxkhw/edit?usp=sharing"",""ชลบุรี!L275"")"),460140)</f>
        <v>460140</v>
      </c>
      <c r="M380" s="389"/>
      <c r="N380" s="389">
        <f ca="1">IFERROR(__xludf.DUMMYFUNCTION("IMPORTRANGE(""https://docs.google.com/spreadsheets/d/1SX6NBoVAgQJ6U1MVXOaj8PK2l7WJ3RER9xtqwdhxkhw/edit?usp=sharing"",""ชลบุรี!M275"")"),1720)</f>
        <v>1720</v>
      </c>
      <c r="O380" s="389">
        <f ca="1">+IF(L380&gt;0,N380*100/L380,0)</f>
        <v>0.37379927848046246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IFERROR(__xludf.DUMMYFUNCTION("IMPORTRANGE(""https://docs.google.com/spreadsheets/d/1SX6NBoVAgQJ6U1MVXOaj8PK2l7WJ3RER9xtqwdhxkhw/edit?usp=sharing"",""ชลบุรี!I276"")"),50)</f>
        <v>50</v>
      </c>
      <c r="J381" s="387">
        <f ca="1">IFERROR(__xludf.DUMMYFUNCTION("IMPORTRANGE(""https://docs.google.com/spreadsheets/d/1SX6NBoVAgQJ6U1MVXOaj8PK2l7WJ3RER9xtqwdhxkhw/edit?usp=sharing"",""ชลบุรี!J276"")"),0)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IFERROR(__xludf.DUMMYFUNCTION("IMPORTRANGE(""https://docs.google.com/spreadsheets/d/1SX6NBoVAgQJ6U1MVXOaj8PK2l7WJ3RER9xtqwdhxkhw/edit?usp=sharing"",""ชลบุรี!L277"")"),0)</f>
        <v>0</v>
      </c>
      <c r="M382" s="196"/>
      <c r="N382" s="196">
        <f ca="1">IFERROR(__xludf.DUMMYFUNCTION("IMPORTRANGE(""https://docs.google.com/spreadsheets/d/1SX6NBoVAgQJ6U1MVXOaj8PK2l7WJ3RER9xtqwdhxkhw/edit?usp=sharing"",""ชลบุรี!M277"")"),0)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IFERROR(__xludf.DUMMYFUNCTION("IMPORTRANGE(""https://docs.google.com/spreadsheets/d/1SX6NBoVAgQJ6U1MVXOaj8PK2l7WJ3RER9xtqwdhxkhw/edit?usp=sharing"",""ชลบุรี!L278"")"),460140)</f>
        <v>460140</v>
      </c>
      <c r="M383" s="196"/>
      <c r="N383" s="196">
        <f ca="1">IFERROR(__xludf.DUMMYFUNCTION("IMPORTRANGE(""https://docs.google.com/spreadsheets/d/1SX6NBoVAgQJ6U1MVXOaj8PK2l7WJ3RER9xtqwdhxkhw/edit?usp=sharing"",""ชลบุรี!M278"")"),1720)</f>
        <v>1720</v>
      </c>
      <c r="O383" s="196">
        <f t="shared" ca="1" si="109"/>
        <v>0.37379927848046246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IFERROR(__xludf.DUMMYFUNCTION("IMPORTRANGE(""https://docs.google.com/spreadsheets/d/1SX6NBoVAgQJ6U1MVXOaj8PK2l7WJ3RER9xtqwdhxkhw/edit?usp=sharing"",""ชลบุรี!L279"")"),0)</f>
        <v>0</v>
      </c>
      <c r="M384" s="198"/>
      <c r="N384" s="198">
        <f ca="1">IFERROR(__xludf.DUMMYFUNCTION("IMPORTRANGE(""https://docs.google.com/spreadsheets/d/1SX6NBoVAgQJ6U1MVXOaj8PK2l7WJ3RER9xtqwdhxkhw/edit?usp=sharing"",""ชลบุรี!M279"")"),0)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IFERROR(__xludf.DUMMYFUNCTION("IMPORTRANGE(""https://docs.google.com/spreadsheets/d/1SX6NBoVAgQJ6U1MVXOaj8PK2l7WJ3RER9xtqwdhxkhw/edit?usp=sharing"",""ชลบุรี!L280"")"),460140)</f>
        <v>460140</v>
      </c>
      <c r="M385" s="198"/>
      <c r="N385" s="198">
        <f ca="1">IFERROR(__xludf.DUMMYFUNCTION("IMPORTRANGE(""https://docs.google.com/spreadsheets/d/1SX6NBoVAgQJ6U1MVXOaj8PK2l7WJ3RER9xtqwdhxkhw/edit?usp=sharing"",""ชลบุรี!M280"")"),1720)</f>
        <v>1720</v>
      </c>
      <c r="O385" s="198">
        <f t="shared" ca="1" si="109"/>
        <v>0.37379927848046246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IFERROR(__xludf.DUMMYFUNCTION("IMPORTRANGE(""https://docs.google.com/spreadsheets/d/1SX6NBoVAgQJ6U1MVXOaj8PK2l7WJ3RER9xtqwdhxkhw/edit?usp=sharing"",""ชลบุรี!M281"")"),0)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IFERROR(__xludf.DUMMYFUNCTION("IMPORTRANGE(""https://docs.google.com/spreadsheets/d/1SX6NBoVAgQJ6U1MVXOaj8PK2l7WJ3RER9xtqwdhxkhw/edit?usp=sharing"",""ชลบุรี!M282"")"),0)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IFERROR(__xludf.DUMMYFUNCTION("IMPORTRANGE(""https://docs.google.com/spreadsheets/d/1SX6NBoVAgQJ6U1MVXOaj8PK2l7WJ3RER9xtqwdhxkhw/edit?usp=sharing"",""ชลบุรี!M283"")"),0)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IFERROR(__xludf.DUMMYFUNCTION("IMPORTRANGE(""https://docs.google.com/spreadsheets/d/1SX6NBoVAgQJ6U1MVXOaj8PK2l7WJ3RER9xtqwdhxkhw/edit?usp=sharing"",""ชลบุรี!M284"")"),1720)</f>
        <v>1720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IFERROR(__xludf.DUMMYFUNCTION("IMPORTRANGE(""https://docs.google.com/spreadsheets/d/1SX6NBoVAgQJ6U1MVXOaj8PK2l7WJ3RER9xtqwdhxkhw/edit?usp=sharing"",""ชลบุรี!J286"")"),0)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IFERROR(__xludf.DUMMYFUNCTION("IMPORTRANGE(""https://docs.google.com/spreadsheets/d/1SX6NBoVAgQJ6U1MVXOaj8PK2l7WJ3RER9xtqwdhxkhw/edit?usp=sharing"",""ชลบุรี!J287"")"),0)</f>
        <v>0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IFERROR(__xludf.DUMMYFUNCTION("IMPORTRANGE(""https://docs.google.com/spreadsheets/d/1SX6NBoVAgQJ6U1MVXOaj8PK2l7WJ3RER9xtqwdhxkhw/edit?usp=sharing"",""ชลบุรี!J288"")"),0)</f>
        <v>0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IFERROR(__xludf.DUMMYFUNCTION("IMPORTRANGE(""https://docs.google.com/spreadsheets/d/1SX6NBoVAgQJ6U1MVXOaj8PK2l7WJ3RER9xtqwdhxkhw/edit?usp=sharing"",""ชลบุรี!J289"")"),0)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IFERROR(__xludf.DUMMYFUNCTION("IMPORTRANGE(""https://docs.google.com/spreadsheets/d/1SX6NBoVAgQJ6U1MVXOaj8PK2l7WJ3RER9xtqwdhxkhw/edit?usp=sharing"",""ชลบุรี!I291"")"),50)</f>
        <v>50</v>
      </c>
      <c r="J396" s="219">
        <f ca="1">IFERROR(__xludf.DUMMYFUNCTION("IMPORTRANGE(""https://docs.google.com/spreadsheets/d/1SX6NBoVAgQJ6U1MVXOaj8PK2l7WJ3RER9xtqwdhxkhw/edit?usp=sharing"",""ชลบุรี!J291"")"),0)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IFERROR(__xludf.DUMMYFUNCTION("IMPORTRANGE(""https://docs.google.com/spreadsheets/d/1SX6NBoVAgQJ6U1MVXOaj8PK2l7WJ3RER9xtqwdhxkhw/edit?usp=sharing"",""ชลบุรี!I292"")"),500)</f>
        <v>500</v>
      </c>
      <c r="J397" s="219">
        <f ca="1">IFERROR(__xludf.DUMMYFUNCTION("IMPORTRANGE(""https://docs.google.com/spreadsheets/d/1SX6NBoVAgQJ6U1MVXOaj8PK2l7WJ3RER9xtqwdhxkhw/edit?usp=sharing"",""ชลบุรี!J292"")"),0)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IFERROR(__xludf.DUMMYFUNCTION("IMPORTRANGE(""https://docs.google.com/spreadsheets/d/1SX6NBoVAgQJ6U1MVXOaj8PK2l7WJ3RER9xtqwdhxkhw/edit?usp=sharing"",""ชลบุรี!I293"")"),50)</f>
        <v>50</v>
      </c>
      <c r="J398" s="219">
        <f ca="1">IFERROR(__xludf.DUMMYFUNCTION("IMPORTRANGE(""https://docs.google.com/spreadsheets/d/1SX6NBoVAgQJ6U1MVXOaj8PK2l7WJ3RER9xtqwdhxkhw/edit?usp=sharing"",""ชลบุรี!J293"")"),0)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IFERROR(__xludf.DUMMYFUNCTION("IMPORTRANGE(""https://docs.google.com/spreadsheets/d/1SX6NBoVAgQJ6U1MVXOaj8PK2l7WJ3RER9xtqwdhxkhw/edit?usp=sharing"",""ชลบุรี!J294"")"),0)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IFERROR(__xludf.DUMMYFUNCTION("IMPORTRANGE(""https://docs.google.com/spreadsheets/d/1SX6NBoVAgQJ6U1MVXOaj8PK2l7WJ3RER9xtqwdhxkhw/edit?usp=sharing"",""ชลบุรี!J295"")"),0)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IFERROR(__xludf.DUMMYFUNCTION("IMPORTRANGE(""https://docs.google.com/spreadsheets/d/1SX6NBoVAgQJ6U1MVXOaj8PK2l7WJ3RER9xtqwdhxkhw/edit?usp=sharing"",""ชลบุรี!I296"")"),90)</f>
        <v>90</v>
      </c>
      <c r="J401" s="387">
        <f ca="1">IFERROR(__xludf.DUMMYFUNCTION("IMPORTRANGE(""https://docs.google.com/spreadsheets/d/1SX6NBoVAgQJ6U1MVXOaj8PK2l7WJ3RER9xtqwdhxkhw/edit?usp=sharing"",""ชลบุรี!J296"")"),0)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IFERROR(__xludf.DUMMYFUNCTION("IMPORTRANGE(""https://docs.google.com/spreadsheets/d/1SX6NBoVAgQJ6U1MVXOaj8PK2l7WJ3RER9xtqwdhxkhw/edit?usp=sharing"",""ชลบุรี!L296"")"),101920)</f>
        <v>101920</v>
      </c>
      <c r="M401" s="389"/>
      <c r="N401" s="389">
        <f ca="1">IFERROR(__xludf.DUMMYFUNCTION("IMPORTRANGE(""https://docs.google.com/spreadsheets/d/1SX6NBoVAgQJ6U1MVXOaj8PK2l7WJ3RER9xtqwdhxkhw/edit?usp=sharing"",""ชลบุรี!M296"")"),5260)</f>
        <v>5260</v>
      </c>
      <c r="O401" s="389">
        <f ca="1">+IF(L401&gt;0,N401*100/L401,0)</f>
        <v>5.1609105180533756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IFERROR(__xludf.DUMMYFUNCTION("IMPORTRANGE(""https://docs.google.com/spreadsheets/d/1SX6NBoVAgQJ6U1MVXOaj8PK2l7WJ3RER9xtqwdhxkhw/edit?usp=sharing"",""ชลบุรี!I297"")"),30)</f>
        <v>30</v>
      </c>
      <c r="J402" s="387">
        <f ca="1">IFERROR(__xludf.DUMMYFUNCTION("IMPORTRANGE(""https://docs.google.com/spreadsheets/d/1SX6NBoVAgQJ6U1MVXOaj8PK2l7WJ3RER9xtqwdhxkhw/edit?usp=sharing"",""ชลบุรี!J297"")"),20)</f>
        <v>20</v>
      </c>
      <c r="K402" s="388">
        <f t="shared" ca="1" si="111"/>
        <v>66.666666666666671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IFERROR(__xludf.DUMMYFUNCTION("IMPORTRANGE(""https://docs.google.com/spreadsheets/d/1SX6NBoVAgQJ6U1MVXOaj8PK2l7WJ3RER9xtqwdhxkhw/edit?usp=sharing"",""ชลบุรี!L298"")"),0)</f>
        <v>0</v>
      </c>
      <c r="M403" s="196"/>
      <c r="N403" s="198">
        <f ca="1">IFERROR(__xludf.DUMMYFUNCTION("IMPORTRANGE(""https://docs.google.com/spreadsheets/d/1SX6NBoVAgQJ6U1MVXOaj8PK2l7WJ3RER9xtqwdhxkhw/edit?usp=sharing"",""ชลบุรี!M298"")"),0)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IFERROR(__xludf.DUMMYFUNCTION("IMPORTRANGE(""https://docs.google.com/spreadsheets/d/1SX6NBoVAgQJ6U1MVXOaj8PK2l7WJ3RER9xtqwdhxkhw/edit?usp=sharing"",""ชลบุรี!L299"")"),101920)</f>
        <v>101920</v>
      </c>
      <c r="M404" s="196"/>
      <c r="N404" s="198">
        <f ca="1">IFERROR(__xludf.DUMMYFUNCTION("IMPORTRANGE(""https://docs.google.com/spreadsheets/d/1SX6NBoVAgQJ6U1MVXOaj8PK2l7WJ3RER9xtqwdhxkhw/edit?usp=sharing"",""ชลบุรี!M299"")"),5260)</f>
        <v>5260</v>
      </c>
      <c r="O404" s="198">
        <f t="shared" ca="1" si="112"/>
        <v>5.1609105180533756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IFERROR(__xludf.DUMMYFUNCTION("IMPORTRANGE(""https://docs.google.com/spreadsheets/d/1SX6NBoVAgQJ6U1MVXOaj8PK2l7WJ3RER9xtqwdhxkhw/edit?usp=sharing"",""ชลบุรี!L300"")"),0)</f>
        <v>0</v>
      </c>
      <c r="M405" s="198"/>
      <c r="N405" s="198">
        <f ca="1">IFERROR(__xludf.DUMMYFUNCTION("IMPORTRANGE(""https://docs.google.com/spreadsheets/d/1SX6NBoVAgQJ6U1MVXOaj8PK2l7WJ3RER9xtqwdhxkhw/edit?usp=sharing"",""ชลบุรี!M300"")"),0)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IFERROR(__xludf.DUMMYFUNCTION("IMPORTRANGE(""https://docs.google.com/spreadsheets/d/1SX6NBoVAgQJ6U1MVXOaj8PK2l7WJ3RER9xtqwdhxkhw/edit?usp=sharing"",""ชลบุรี!L301"")"),101920)</f>
        <v>101920</v>
      </c>
      <c r="M406" s="198"/>
      <c r="N406" s="198">
        <f ca="1">IFERROR(__xludf.DUMMYFUNCTION("IMPORTRANGE(""https://docs.google.com/spreadsheets/d/1SX6NBoVAgQJ6U1MVXOaj8PK2l7WJ3RER9xtqwdhxkhw/edit?usp=sharing"",""ชลบุรี!M301"")"),5260)</f>
        <v>5260</v>
      </c>
      <c r="O406" s="198">
        <f t="shared" ca="1" si="112"/>
        <v>5.1609105180533756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IFERROR(__xludf.DUMMYFUNCTION("IMPORTRANGE(""https://docs.google.com/spreadsheets/d/1SX6NBoVAgQJ6U1MVXOaj8PK2l7WJ3RER9xtqwdhxkhw/edit?usp=sharing"",""ชลบุรี!M302"")"),0)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IFERROR(__xludf.DUMMYFUNCTION("IMPORTRANGE(""https://docs.google.com/spreadsheets/d/1SX6NBoVAgQJ6U1MVXOaj8PK2l7WJ3RER9xtqwdhxkhw/edit?usp=sharing"",""ชลบุรี!M303"")"),0)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IFERROR(__xludf.DUMMYFUNCTION("IMPORTRANGE(""https://docs.google.com/spreadsheets/d/1SX6NBoVAgQJ6U1MVXOaj8PK2l7WJ3RER9xtqwdhxkhw/edit?usp=sharing"",""ชลบุรี!M304"")"),0)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IFERROR(__xludf.DUMMYFUNCTION("IMPORTRANGE(""https://docs.google.com/spreadsheets/d/1SX6NBoVAgQJ6U1MVXOaj8PK2l7WJ3RER9xtqwdhxkhw/edit?usp=sharing"",""ชลบุรี!M305"")"),5260)</f>
        <v>5260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IFERROR(__xludf.DUMMYFUNCTION("IMPORTRANGE(""https://docs.google.com/spreadsheets/d/1SX6NBoVAgQJ6U1MVXOaj8PK2l7WJ3RER9xtqwdhxkhw/edit?usp=sharing"",""ชลบุรี!J307"")"),0)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IFERROR(__xludf.DUMMYFUNCTION("IMPORTRANGE(""https://docs.google.com/spreadsheets/d/1SX6NBoVAgQJ6U1MVXOaj8PK2l7WJ3RER9xtqwdhxkhw/edit?usp=sharing"",""ชลบุรี!J308"")"),1)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IFERROR(__xludf.DUMMYFUNCTION("IMPORTRANGE(""https://docs.google.com/spreadsheets/d/1SX6NBoVAgQJ6U1MVXOaj8PK2l7WJ3RER9xtqwdhxkhw/edit?usp=sharing"",""ชลบุรี!J309"")"),1)</f>
        <v>1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IFERROR(__xludf.DUMMYFUNCTION("IMPORTRANGE(""https://docs.google.com/spreadsheets/d/1SX6NBoVAgQJ6U1MVXOaj8PK2l7WJ3RER9xtqwdhxkhw/edit?usp=sharing"",""ชลบุรี!J310"")"),1)</f>
        <v>1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IFERROR(__xludf.DUMMYFUNCTION("IMPORTRANGE(""https://docs.google.com/spreadsheets/d/1SX6NBoVAgQJ6U1MVXOaj8PK2l7WJ3RER9xtqwdhxkhw/edit?usp=sharing"",""ชลบุรี!I311"")"),30)</f>
        <v>30</v>
      </c>
      <c r="J416" s="230">
        <f ca="1">IFERROR(__xludf.DUMMYFUNCTION("IMPORTRANGE(""https://docs.google.com/spreadsheets/d/1SX6NBoVAgQJ6U1MVXOaj8PK2l7WJ3RER9xtqwdhxkhw/edit?usp=sharing"",""ชลบุรี!J311"")"),20)</f>
        <v>20</v>
      </c>
      <c r="K416" s="231">
        <f t="shared" ref="K416:K432" ca="1" si="113">IF(I416&gt;0,J416*100/I416,0)</f>
        <v>66.666666666666671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IFERROR(__xludf.DUMMYFUNCTION("IMPORTRANGE(""https://docs.google.com/spreadsheets/d/1SX6NBoVAgQJ6U1MVXOaj8PK2l7WJ3RER9xtqwdhxkhw/edit?usp=sharing"",""ชลบุรี!I312"")"),0)</f>
        <v>0</v>
      </c>
      <c r="J417" s="406">
        <f ca="1">IFERROR(__xludf.DUMMYFUNCTION("IMPORTRANGE(""https://docs.google.com/spreadsheets/d/1SX6NBoVAgQJ6U1MVXOaj8PK2l7WJ3RER9xtqwdhxkhw/edit?usp=sharing"",""ชลบุรี!J312"")"),0)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IFERROR(__xludf.DUMMYFUNCTION("IMPORTRANGE(""https://docs.google.com/spreadsheets/d/1SX6NBoVAgQJ6U1MVXOaj8PK2l7WJ3RER9xtqwdhxkhw/edit?usp=sharing"",""ชลบุรี!I313"")"),0)</f>
        <v>0</v>
      </c>
      <c r="J418" s="407">
        <f ca="1">IFERROR(__xludf.DUMMYFUNCTION("IMPORTRANGE(""https://docs.google.com/spreadsheets/d/1SX6NBoVAgQJ6U1MVXOaj8PK2l7WJ3RER9xtqwdhxkhw/edit?usp=sharing"",""ชลบุรี!J313"")"),0)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IFERROR(__xludf.DUMMYFUNCTION("IMPORTRANGE(""https://docs.google.com/spreadsheets/d/1SX6NBoVAgQJ6U1MVXOaj8PK2l7WJ3RER9xtqwdhxkhw/edit?usp=sharing"",""ชลบุรี!I314"")"),0)</f>
        <v>0</v>
      </c>
      <c r="J419" s="302">
        <f ca="1">IFERROR(__xludf.DUMMYFUNCTION("IMPORTRANGE(""https://docs.google.com/spreadsheets/d/1SX6NBoVAgQJ6U1MVXOaj8PK2l7WJ3RER9xtqwdhxkhw/edit?usp=sharing"",""ชลบุรี!J314"")"),0)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IFERROR(__xludf.DUMMYFUNCTION("IMPORTRANGE(""https://docs.google.com/spreadsheets/d/1SX6NBoVAgQJ6U1MVXOaj8PK2l7WJ3RER9xtqwdhxkhw/edit?usp=sharing"",""ชลบุรี!I315"")"),0)</f>
        <v>0</v>
      </c>
      <c r="J420" s="302">
        <f ca="1">IFERROR(__xludf.DUMMYFUNCTION("IMPORTRANGE(""https://docs.google.com/spreadsheets/d/1SX6NBoVAgQJ6U1MVXOaj8PK2l7WJ3RER9xtqwdhxkhw/edit?usp=sharing"",""ชลบุรี!J315"")"),0)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IFERROR(__xludf.DUMMYFUNCTION("IMPORTRANGE(""https://docs.google.com/spreadsheets/d/1SX6NBoVAgQJ6U1MVXOaj8PK2l7WJ3RER9xtqwdhxkhw/edit?usp=sharing"",""ชลบุรี!I316"")"),20)</f>
        <v>20</v>
      </c>
      <c r="J421" s="406">
        <f ca="1">IFERROR(__xludf.DUMMYFUNCTION("IMPORTRANGE(""https://docs.google.com/spreadsheets/d/1SX6NBoVAgQJ6U1MVXOaj8PK2l7WJ3RER9xtqwdhxkhw/edit?usp=sharing"",""ชลบุรี!J316"")"),20)</f>
        <v>20</v>
      </c>
      <c r="K421" s="231">
        <f t="shared" ca="1" si="113"/>
        <v>100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IFERROR(__xludf.DUMMYFUNCTION("IMPORTRANGE(""https://docs.google.com/spreadsheets/d/1SX6NBoVAgQJ6U1MVXOaj8PK2l7WJ3RER9xtqwdhxkhw/edit?usp=sharing"",""ชลบุรี!I317"")"),60)</f>
        <v>60</v>
      </c>
      <c r="J422" s="407">
        <f ca="1">IFERROR(__xludf.DUMMYFUNCTION("IMPORTRANGE(""https://docs.google.com/spreadsheets/d/1SX6NBoVAgQJ6U1MVXOaj8PK2l7WJ3RER9xtqwdhxkhw/edit?usp=sharing"",""ชลบุรี!J317"")"),0)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IFERROR(__xludf.DUMMYFUNCTION("IMPORTRANGE(""https://docs.google.com/spreadsheets/d/1SX6NBoVAgQJ6U1MVXOaj8PK2l7WJ3RER9xtqwdhxkhw/edit?usp=sharing"",""ชลบุรี!I318"")"),20)</f>
        <v>20</v>
      </c>
      <c r="J423" s="302">
        <f ca="1">IFERROR(__xludf.DUMMYFUNCTION("IMPORTRANGE(""https://docs.google.com/spreadsheets/d/1SX6NBoVAgQJ6U1MVXOaj8PK2l7WJ3RER9xtqwdhxkhw/edit?usp=sharing"",""ชลบุรี!J318"")"),20)</f>
        <v>20</v>
      </c>
      <c r="K423" s="195">
        <f t="shared" ca="1" si="113"/>
        <v>100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IFERROR(__xludf.DUMMYFUNCTION("IMPORTRANGE(""https://docs.google.com/spreadsheets/d/1SX6NBoVAgQJ6U1MVXOaj8PK2l7WJ3RER9xtqwdhxkhw/edit?usp=sharing"",""ชลบุรี!I319"")"),20)</f>
        <v>20</v>
      </c>
      <c r="J424" s="302">
        <f ca="1">IFERROR(__xludf.DUMMYFUNCTION("IMPORTRANGE(""https://docs.google.com/spreadsheets/d/1SX6NBoVAgQJ6U1MVXOaj8PK2l7WJ3RER9xtqwdhxkhw/edit?usp=sharing"",""ชลบุรี!J319"")"),20)</f>
        <v>20</v>
      </c>
      <c r="K424" s="195">
        <f t="shared" ca="1" si="113"/>
        <v>100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IFERROR(__xludf.DUMMYFUNCTION("IMPORTRANGE(""https://docs.google.com/spreadsheets/d/1SX6NBoVAgQJ6U1MVXOaj8PK2l7WJ3RER9xtqwdhxkhw/edit?usp=sharing"",""ชลบุรี!I320"")"),20)</f>
        <v>20</v>
      </c>
      <c r="J425" s="302">
        <f ca="1">IFERROR(__xludf.DUMMYFUNCTION("IMPORTRANGE(""https://docs.google.com/spreadsheets/d/1SX6NBoVAgQJ6U1MVXOaj8PK2l7WJ3RER9xtqwdhxkhw/edit?usp=sharing"",""ชลบุรี!J320"")"),20)</f>
        <v>20</v>
      </c>
      <c r="K425" s="195">
        <f t="shared" ca="1" si="113"/>
        <v>100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IFERROR(__xludf.DUMMYFUNCTION("IMPORTRANGE(""https://docs.google.com/spreadsheets/d/1SX6NBoVAgQJ6U1MVXOaj8PK2l7WJ3RER9xtqwdhxkhw/edit?usp=sharing"",""ชลบุรี!I321"")"),10)</f>
        <v>10</v>
      </c>
      <c r="J426" s="406">
        <f ca="1">IFERROR(__xludf.DUMMYFUNCTION("IMPORTRANGE(""https://docs.google.com/spreadsheets/d/1SX6NBoVAgQJ6U1MVXOaj8PK2l7WJ3RER9xtqwdhxkhw/edit?usp=sharing"",""ชลบุรี!J321"")"),0)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IFERROR(__xludf.DUMMYFUNCTION("IMPORTRANGE(""https://docs.google.com/spreadsheets/d/1SX6NBoVAgQJ6U1MVXOaj8PK2l7WJ3RER9xtqwdhxkhw/edit?usp=sharing"",""ชลบุรี!I322"")"),30)</f>
        <v>30</v>
      </c>
      <c r="J427" s="407">
        <f ca="1">IFERROR(__xludf.DUMMYFUNCTION("IMPORTRANGE(""https://docs.google.com/spreadsheets/d/1SX6NBoVAgQJ6U1MVXOaj8PK2l7WJ3RER9xtqwdhxkhw/edit?usp=sharing"",""ชลบุรี!J322"")"),0)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IFERROR(__xludf.DUMMYFUNCTION("IMPORTRANGE(""https://docs.google.com/spreadsheets/d/1SX6NBoVAgQJ6U1MVXOaj8PK2l7WJ3RER9xtqwdhxkhw/edit?usp=sharing"",""ชลบุรี!I323"")"),10)</f>
        <v>10</v>
      </c>
      <c r="J428" s="302"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IFERROR(__xludf.DUMMYFUNCTION("IMPORTRANGE(""https://docs.google.com/spreadsheets/d/1SX6NBoVAgQJ6U1MVXOaj8PK2l7WJ3RER9xtqwdhxkhw/edit?usp=sharing"",""ชลบุรี!I324"")"),10)</f>
        <v>10</v>
      </c>
      <c r="J429" s="302">
        <f ca="1">IFERROR(__xludf.DUMMYFUNCTION("IMPORTRANGE(""https://docs.google.com/spreadsheets/d/1SX6NBoVAgQJ6U1MVXOaj8PK2l7WJ3RER9xtqwdhxkhw/edit?usp=sharing"",""ชลบุรี!J324"")"),10)</f>
        <v>10</v>
      </c>
      <c r="K429" s="195">
        <f t="shared" ca="1" si="113"/>
        <v>100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IFERROR(__xludf.DUMMYFUNCTION("IMPORTRANGE(""https://docs.google.com/spreadsheets/d/1SX6NBoVAgQJ6U1MVXOaj8PK2l7WJ3RER9xtqwdhxkhw/edit?usp=sharing"",""ชลบุรี!I325"")"),20)</f>
        <v>20</v>
      </c>
      <c r="J430" s="406">
        <f ca="1">IFERROR(__xludf.DUMMYFUNCTION("IMPORTRANGE(""https://docs.google.com/spreadsheets/d/1SX6NBoVAgQJ6U1MVXOaj8PK2l7WJ3RER9xtqwdhxkhw/edit?usp=sharing"",""ชลบุรี!J325"")"),0)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IFERROR(__xludf.DUMMYFUNCTION("IMPORTRANGE(""https://docs.google.com/spreadsheets/d/1SX6NBoVAgQJ6U1MVXOaj8PK2l7WJ3RER9xtqwdhxkhw/edit?usp=sharing"",""ชลบุรี!I326"")"),0)</f>
        <v>0</v>
      </c>
      <c r="J431" s="302">
        <f ca="1">IFERROR(__xludf.DUMMYFUNCTION("IMPORTRANGE(""https://docs.google.com/spreadsheets/d/1SX6NBoVAgQJ6U1MVXOaj8PK2l7WJ3RER9xtqwdhxkhw/edit?usp=sharing"",""ชลบุรี!J326"")"),0)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IFERROR(__xludf.DUMMYFUNCTION("IMPORTRANGE(""https://docs.google.com/spreadsheets/d/1SX6NBoVAgQJ6U1MVXOaj8PK2l7WJ3RER9xtqwdhxkhw/edit?usp=sharing"",""ชลบุรี!I327"")"),20)</f>
        <v>20</v>
      </c>
      <c r="J432" s="302">
        <f ca="1">IFERROR(__xludf.DUMMYFUNCTION("IMPORTRANGE(""https://docs.google.com/spreadsheets/d/1SX6NBoVAgQJ6U1MVXOaj8PK2l7WJ3RER9xtqwdhxkhw/edit?usp=sharing"",""ชลบุรี!J327"")"),0)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IFERROR(__xludf.DUMMYFUNCTION("IMPORTRANGE(""https://docs.google.com/spreadsheets/d/1SX6NBoVAgQJ6U1MVXOaj8PK2l7WJ3RER9xtqwdhxkhw/edit?usp=sharing"",""ชลบุรี!J328"")"),0)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IFERROR(__xludf.DUMMYFUNCTION("IMPORTRANGE(""https://docs.google.com/spreadsheets/d/1SX6NBoVAgQJ6U1MVXOaj8PK2l7WJ3RER9xtqwdhxkhw/edit?usp=sharing"",""ชลบุรี!J329"")"),0)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IFERROR(__xludf.DUMMYFUNCTION("IMPORTRANGE(""https://docs.google.com/spreadsheets/d/1SX6NBoVAgQJ6U1MVXOaj8PK2l7WJ3RER9xtqwdhxkhw/edit?usp=sharing"",""ชลบุรี!I330"")"),15)</f>
        <v>15</v>
      </c>
      <c r="J435" s="420">
        <f ca="1">IFERROR(__xludf.DUMMYFUNCTION("IMPORTRANGE(""https://docs.google.com/spreadsheets/d/1SX6NBoVAgQJ6U1MVXOaj8PK2l7WJ3RER9xtqwdhxkhw/edit?usp=sharing"",""ชลบุรี!J330"")"),0)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IFERROR(__xludf.DUMMYFUNCTION("IMPORTRANGE(""https://docs.google.com/spreadsheets/d/1SX6NBoVAgQJ6U1MVXOaj8PK2l7WJ3RER9xtqwdhxkhw/edit?usp=sharing"",""ชลบุรี!L330"")"),83000)</f>
        <v>83000</v>
      </c>
      <c r="M435" s="422"/>
      <c r="N435" s="422">
        <f ca="1">IFERROR(__xludf.DUMMYFUNCTION("IMPORTRANGE(""https://docs.google.com/spreadsheets/d/1SX6NBoVAgQJ6U1MVXOaj8PK2l7WJ3RER9xtqwdhxkhw/edit?usp=sharing"",""ชลบุรี!M330"")"),0)</f>
        <v>0</v>
      </c>
      <c r="O435" s="422">
        <f t="shared" ref="O435:O439" ca="1" si="114">+IF(L435&gt;0,N435*100/L435,0)</f>
        <v>0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IFERROR(__xludf.DUMMYFUNCTION("IMPORTRANGE(""https://docs.google.com/spreadsheets/d/1SX6NBoVAgQJ6U1MVXOaj8PK2l7WJ3RER9xtqwdhxkhw/edit?usp=sharing"",""ชลบุรี!L331"")"),0)</f>
        <v>0</v>
      </c>
      <c r="M436" s="196"/>
      <c r="N436" s="198">
        <f ca="1">IFERROR(__xludf.DUMMYFUNCTION("IMPORTRANGE(""https://docs.google.com/spreadsheets/d/1SX6NBoVAgQJ6U1MVXOaj8PK2l7WJ3RER9xtqwdhxkhw/edit?usp=sharing"",""ชลบุรี!M331"")"),0)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IFERROR(__xludf.DUMMYFUNCTION("IMPORTRANGE(""https://docs.google.com/spreadsheets/d/1SX6NBoVAgQJ6U1MVXOaj8PK2l7WJ3RER9xtqwdhxkhw/edit?usp=sharing"",""ชลบุรี!L332"")"),83000)</f>
        <v>83000</v>
      </c>
      <c r="M437" s="196"/>
      <c r="N437" s="198">
        <f ca="1">IFERROR(__xludf.DUMMYFUNCTION("IMPORTRANGE(""https://docs.google.com/spreadsheets/d/1SX6NBoVAgQJ6U1MVXOaj8PK2l7WJ3RER9xtqwdhxkhw/edit?usp=sharing"",""ชลบุรี!M332"")"),0)</f>
        <v>0</v>
      </c>
      <c r="O437" s="198">
        <f t="shared" ca="1" si="114"/>
        <v>0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IFERROR(__xludf.DUMMYFUNCTION("IMPORTRANGE(""https://docs.google.com/spreadsheets/d/1SX6NBoVAgQJ6U1MVXOaj8PK2l7WJ3RER9xtqwdhxkhw/edit?usp=sharing"",""ชลบุรี!L333"")"),0)</f>
        <v>0</v>
      </c>
      <c r="M438" s="198"/>
      <c r="N438" s="198">
        <f ca="1">IFERROR(__xludf.DUMMYFUNCTION("IMPORTRANGE(""https://docs.google.com/spreadsheets/d/1SX6NBoVAgQJ6U1MVXOaj8PK2l7WJ3RER9xtqwdhxkhw/edit?usp=sharing"",""ชลบุรี!M333"")"),0)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IFERROR(__xludf.DUMMYFUNCTION("IMPORTRANGE(""https://docs.google.com/spreadsheets/d/1SX6NBoVAgQJ6U1MVXOaj8PK2l7WJ3RER9xtqwdhxkhw/edit?usp=sharing"",""ชลบุรี!L334"")"),83000)</f>
        <v>83000</v>
      </c>
      <c r="M439" s="198"/>
      <c r="N439" s="198">
        <f ca="1">IFERROR(__xludf.DUMMYFUNCTION("IMPORTRANGE(""https://docs.google.com/spreadsheets/d/1SX6NBoVAgQJ6U1MVXOaj8PK2l7WJ3RER9xtqwdhxkhw/edit?usp=sharing"",""ชลบุรี!M334"")"),0)</f>
        <v>0</v>
      </c>
      <c r="O439" s="198">
        <f t="shared" ca="1" si="114"/>
        <v>0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IFERROR(__xludf.DUMMYFUNCTION("IMPORTRANGE(""https://docs.google.com/spreadsheets/d/1SX6NBoVAgQJ6U1MVXOaj8PK2l7WJ3RER9xtqwdhxkhw/edit?usp=sharing"",""ชลบุรี!M335"")"),0)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IFERROR(__xludf.DUMMYFUNCTION("IMPORTRANGE(""https://docs.google.com/spreadsheets/d/1SX6NBoVAgQJ6U1MVXOaj8PK2l7WJ3RER9xtqwdhxkhw/edit?usp=sharing"",""ชลบุรี!M336"")"),0)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IFERROR(__xludf.DUMMYFUNCTION("IMPORTRANGE(""https://docs.google.com/spreadsheets/d/1SX6NBoVAgQJ6U1MVXOaj8PK2l7WJ3RER9xtqwdhxkhw/edit?usp=sharing"",""ชลบุรี!M337"")"),0)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IFERROR(__xludf.DUMMYFUNCTION("IMPORTRANGE(""https://docs.google.com/spreadsheets/d/1SX6NBoVAgQJ6U1MVXOaj8PK2l7WJ3RER9xtqwdhxkhw/edit?usp=sharing"",""ชลบุรี!M338"")"),0)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IFERROR(__xludf.DUMMYFUNCTION("IMPORTRANGE(""https://docs.google.com/spreadsheets/d/1SX6NBoVAgQJ6U1MVXOaj8PK2l7WJ3RER9xtqwdhxkhw/edit?usp=sharing"",""ชลบุรี!J340"")"),0)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IFERROR(__xludf.DUMMYFUNCTION("IMPORTRANGE(""https://docs.google.com/spreadsheets/d/1SX6NBoVAgQJ6U1MVXOaj8PK2l7WJ3RER9xtqwdhxkhw/edit?usp=sharing"",""ชลบุรี!J341"")"),1)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IFERROR(__xludf.DUMMYFUNCTION("IMPORTRANGE(""https://docs.google.com/spreadsheets/d/1SX6NBoVAgQJ6U1MVXOaj8PK2l7WJ3RER9xtqwdhxkhw/edit?usp=sharing"",""ชลบุรี!J342"")"),1)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IFERROR(__xludf.DUMMYFUNCTION("IMPORTRANGE(""https://docs.google.com/spreadsheets/d/1SX6NBoVAgQJ6U1MVXOaj8PK2l7WJ3RER9xtqwdhxkhw/edit?usp=sharing"",""ชลบุรี!J343"")"),1)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IFERROR(__xludf.DUMMYFUNCTION("IMPORTRANGE(""https://docs.google.com/spreadsheets/d/1SX6NBoVAgQJ6U1MVXOaj8PK2l7WJ3RER9xtqwdhxkhw/edit?usp=sharing"",""ชลบุรี!I344"")"),15)</f>
        <v>15</v>
      </c>
      <c r="J449" s="230">
        <f ca="1">IFERROR(__xludf.DUMMYFUNCTION("IMPORTRANGE(""https://docs.google.com/spreadsheets/d/1SX6NBoVAgQJ6U1MVXOaj8PK2l7WJ3RER9xtqwdhxkhw/edit?usp=sharing"",""ชลบุรี!J344"")"),0)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IFERROR(__xludf.DUMMYFUNCTION("IMPORTRANGE(""https://docs.google.com/spreadsheets/d/1SX6NBoVAgQJ6U1MVXOaj8PK2l7WJ3RER9xtqwdhxkhw/edit?usp=sharing"",""ชลบุรี!I345"")"),15)</f>
        <v>15</v>
      </c>
      <c r="J450" s="219">
        <f ca="1">IFERROR(__xludf.DUMMYFUNCTION("IMPORTRANGE(""https://docs.google.com/spreadsheets/d/1SX6NBoVAgQJ6U1MVXOaj8PK2l7WJ3RER9xtqwdhxkhw/edit?usp=sharing"",""ชลบุรี!J345"")"),0)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IFERROR(__xludf.DUMMYFUNCTION("IMPORTRANGE(""https://docs.google.com/spreadsheets/d/1SX6NBoVAgQJ6U1MVXOaj8PK2l7WJ3RER9xtqwdhxkhw/edit?usp=sharing"",""ชลบุรี!I346"")"),0)</f>
        <v>0</v>
      </c>
      <c r="J451" s="218">
        <f ca="1">IFERROR(__xludf.DUMMYFUNCTION("IMPORTRANGE(""https://docs.google.com/spreadsheets/d/1SX6NBoVAgQJ6U1MVXOaj8PK2l7WJ3RER9xtqwdhxkhw/edit?usp=sharing"",""ชลบุรี!J346"")"),0)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IFERROR(__xludf.DUMMYFUNCTION("IMPORTRANGE(""https://docs.google.com/spreadsheets/d/1SX6NBoVAgQJ6U1MVXOaj8PK2l7WJ3RER9xtqwdhxkhw/edit?usp=sharing"",""ชลบุรี!I347"")"),0)</f>
        <v>0</v>
      </c>
      <c r="J452" s="218">
        <f ca="1">IFERROR(__xludf.DUMMYFUNCTION("IMPORTRANGE(""https://docs.google.com/spreadsheets/d/1SX6NBoVAgQJ6U1MVXOaj8PK2l7WJ3RER9xtqwdhxkhw/edit?usp=sharing"",""ชลบุรี!J347"")"),0)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IFERROR(__xludf.DUMMYFUNCTION("IMPORTRANGE(""https://docs.google.com/spreadsheets/d/1SX6NBoVAgQJ6U1MVXOaj8PK2l7WJ3RER9xtqwdhxkhw/edit?usp=sharing"",""ชลบุรี!J348"")"),0)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IFERROR(__xludf.DUMMYFUNCTION("IMPORTRANGE(""https://docs.google.com/spreadsheets/d/1SX6NBoVAgQJ6U1MVXOaj8PK2l7WJ3RER9xtqwdhxkhw/edit?usp=sharing"",""ชลบุรี!J349"")"),0)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IFERROR(__xludf.DUMMYFUNCTION("IMPORTRANGE(""https://docs.google.com/spreadsheets/d/1SX6NBoVAgQJ6U1MVXOaj8PK2l7WJ3RER9xtqwdhxkhw/edit?usp=sharing"",""ชลบุรี!I350"")"),69028)</f>
        <v>69028</v>
      </c>
      <c r="J455" s="387">
        <f ca="1">IFERROR(__xludf.DUMMYFUNCTION("IMPORTRANGE(""https://docs.google.com/spreadsheets/d/1SX6NBoVAgQJ6U1MVXOaj8PK2l7WJ3RER9xtqwdhxkhw/edit?usp=sharing"",""ชลบุรี!J350"")"),0)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IFERROR(__xludf.DUMMYFUNCTION("IMPORTRANGE(""https://docs.google.com/spreadsheets/d/1SX6NBoVAgQJ6U1MVXOaj8PK2l7WJ3RER9xtqwdhxkhw/edit?usp=sharing"",""ชลบุรี!L350"")"),577044)</f>
        <v>577044</v>
      </c>
      <c r="M455" s="389"/>
      <c r="N455" s="389">
        <f ca="1">IFERROR(__xludf.DUMMYFUNCTION("IMPORTRANGE(""https://docs.google.com/spreadsheets/d/1SX6NBoVAgQJ6U1MVXOaj8PK2l7WJ3RER9xtqwdhxkhw/edit?usp=sharing"",""ชลบุรี!M350"")"),6298)</f>
        <v>6298</v>
      </c>
      <c r="O455" s="389">
        <f t="shared" ref="O455:O459" ca="1" si="116">+IF(L455&gt;0,N455*100/L455,0)</f>
        <v>1.0914245707433055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IFERROR(__xludf.DUMMYFUNCTION("IMPORTRANGE(""https://docs.google.com/spreadsheets/d/1SX6NBoVAgQJ6U1MVXOaj8PK2l7WJ3RER9xtqwdhxkhw/edit?usp=sharing"",""ชลบุรี!L351"")"),0)</f>
        <v>0</v>
      </c>
      <c r="M456" s="196"/>
      <c r="N456" s="198">
        <f ca="1">IFERROR(__xludf.DUMMYFUNCTION("IMPORTRANGE(""https://docs.google.com/spreadsheets/d/1SX6NBoVAgQJ6U1MVXOaj8PK2l7WJ3RER9xtqwdhxkhw/edit?usp=sharing"",""ชลบุรี!M351"")"),0)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IFERROR(__xludf.DUMMYFUNCTION("IMPORTRANGE(""https://docs.google.com/spreadsheets/d/1SX6NBoVAgQJ6U1MVXOaj8PK2l7WJ3RER9xtqwdhxkhw/edit?usp=sharing"",""ชลบุรี!L352"")"),577044)</f>
        <v>577044</v>
      </c>
      <c r="M457" s="196"/>
      <c r="N457" s="198">
        <f ca="1">IFERROR(__xludf.DUMMYFUNCTION("IMPORTRANGE(""https://docs.google.com/spreadsheets/d/1SX6NBoVAgQJ6U1MVXOaj8PK2l7WJ3RER9xtqwdhxkhw/edit?usp=sharing"",""ชลบุรี!M352"")"),6298)</f>
        <v>6298</v>
      </c>
      <c r="O457" s="198">
        <f t="shared" ca="1" si="116"/>
        <v>1.0914245707433055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IFERROR(__xludf.DUMMYFUNCTION("IMPORTRANGE(""https://docs.google.com/spreadsheets/d/1SX6NBoVAgQJ6U1MVXOaj8PK2l7WJ3RER9xtqwdhxkhw/edit?usp=sharing"",""ชลบุรี!L353"")"),0)</f>
        <v>0</v>
      </c>
      <c r="M458" s="198"/>
      <c r="N458" s="198">
        <f ca="1">IFERROR(__xludf.DUMMYFUNCTION("IMPORTRANGE(""https://docs.google.com/spreadsheets/d/1SX6NBoVAgQJ6U1MVXOaj8PK2l7WJ3RER9xtqwdhxkhw/edit?usp=sharing"",""ชลบุรี!M353"")"),0)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IFERROR(__xludf.DUMMYFUNCTION("IMPORTRANGE(""https://docs.google.com/spreadsheets/d/1SX6NBoVAgQJ6U1MVXOaj8PK2l7WJ3RER9xtqwdhxkhw/edit?usp=sharing"",""ชลบุรี!L354"")"),577044)</f>
        <v>577044</v>
      </c>
      <c r="M459" s="198"/>
      <c r="N459" s="198">
        <f ca="1">IFERROR(__xludf.DUMMYFUNCTION("IMPORTRANGE(""https://docs.google.com/spreadsheets/d/1SX6NBoVAgQJ6U1MVXOaj8PK2l7WJ3RER9xtqwdhxkhw/edit?usp=sharing"",""ชลบุรี!M354"")"),6298)</f>
        <v>6298</v>
      </c>
      <c r="O459" s="198">
        <f t="shared" ca="1" si="116"/>
        <v>1.0914245707433055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IFERROR(__xludf.DUMMYFUNCTION("IMPORTRANGE(""https://docs.google.com/spreadsheets/d/1SX6NBoVAgQJ6U1MVXOaj8PK2l7WJ3RER9xtqwdhxkhw/edit?usp=sharing"",""ชลบุรี!M355"")"),0)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IFERROR(__xludf.DUMMYFUNCTION("IMPORTRANGE(""https://docs.google.com/spreadsheets/d/1SX6NBoVAgQJ6U1MVXOaj8PK2l7WJ3RER9xtqwdhxkhw/edit?usp=sharing"",""ชลบุรี!M356"")"),0)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IFERROR(__xludf.DUMMYFUNCTION("IMPORTRANGE(""https://docs.google.com/spreadsheets/d/1SX6NBoVAgQJ6U1MVXOaj8PK2l7WJ3RER9xtqwdhxkhw/edit?usp=sharing"",""ชลบุรี!M357"")"),0)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IFERROR(__xludf.DUMMYFUNCTION("IMPORTRANGE(""https://docs.google.com/spreadsheets/d/1SX6NBoVAgQJ6U1MVXOaj8PK2l7WJ3RER9xtqwdhxkhw/edit?usp=sharing"",""ชลบุรี!M358"")"),6298)</f>
        <v>6298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IFERROR(__xludf.DUMMYFUNCTION("IMPORTRANGE(""https://docs.google.com/spreadsheets/d/1SX6NBoVAgQJ6U1MVXOaj8PK2l7WJ3RER9xtqwdhxkhw/edit?usp=sharing"",""ชลบุรี!I359"")"),69028)</f>
        <v>69028</v>
      </c>
      <c r="J464" s="291">
        <f ca="1">IFERROR(__xludf.DUMMYFUNCTION("IMPORTRANGE(""https://docs.google.com/spreadsheets/d/1SX6NBoVAgQJ6U1MVXOaj8PK2l7WJ3RER9xtqwdhxkhw/edit?usp=sharing"",""ชลบุรี!J359"")"),0)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IFERROR(__xludf.DUMMYFUNCTION("IMPORTRANGE(""https://docs.google.com/spreadsheets/d/1SX6NBoVAgQJ6U1MVXOaj8PK2l7WJ3RER9xtqwdhxkhw/edit?usp=sharing"",""ชลบุรี!I360"")"),69028)</f>
        <v>69028</v>
      </c>
      <c r="J465" s="428">
        <f ca="1">IFERROR(__xludf.DUMMYFUNCTION("IMPORTRANGE(""https://docs.google.com/spreadsheets/d/1SX6NBoVAgQJ6U1MVXOaj8PK2l7WJ3RER9xtqwdhxkhw/edit?usp=sharing"",""ชลบุรี!J360"")"),0)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IFERROR(__xludf.DUMMYFUNCTION("IMPORTRANGE(""https://docs.google.com/spreadsheets/d/1SX6NBoVAgQJ6U1MVXOaj8PK2l7WJ3RER9xtqwdhxkhw/edit?usp=sharing"",""ชลบุรี!I361"")"),5288)</f>
        <v>5288</v>
      </c>
      <c r="J466" s="428">
        <f ca="1">IFERROR(__xludf.DUMMYFUNCTION("IMPORTRANGE(""https://docs.google.com/spreadsheets/d/1SX6NBoVAgQJ6U1MVXOaj8PK2l7WJ3RER9xtqwdhxkhw/edit?usp=sharing"",""ชลบุรี!J361"")"),0)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IFERROR(__xludf.DUMMYFUNCTION("IMPORTRANGE(""https://docs.google.com/spreadsheets/d/1SX6NBoVAgQJ6U1MVXOaj8PK2l7WJ3RER9xtqwdhxkhw/edit?usp=sharing"",""ชลบุรี!I362"")"),0)</f>
        <v>0</v>
      </c>
      <c r="J467" s="219">
        <f ca="1">IFERROR(__xludf.DUMMYFUNCTION("IMPORTRANGE(""https://docs.google.com/spreadsheets/d/1SX6NBoVAgQJ6U1MVXOaj8PK2l7WJ3RER9xtqwdhxkhw/edit?usp=sharing"",""ชลบุรี!J362"")"),0)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IFERROR(__xludf.DUMMYFUNCTION("IMPORTRANGE(""https://docs.google.com/spreadsheets/d/1SX6NBoVAgQJ6U1MVXOaj8PK2l7WJ3RER9xtqwdhxkhw/edit?usp=sharing"",""ชลบุรี!I363"")"),0)</f>
        <v>0</v>
      </c>
      <c r="J468" s="219">
        <f ca="1">IFERROR(__xludf.DUMMYFUNCTION("IMPORTRANGE(""https://docs.google.com/spreadsheets/d/1SX6NBoVAgQJ6U1MVXOaj8PK2l7WJ3RER9xtqwdhxkhw/edit?usp=sharing"",""ชลบุรี!J363"")"),0)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IFERROR(__xludf.DUMMYFUNCTION("IMPORTRANGE(""https://docs.google.com/spreadsheets/d/1SX6NBoVAgQJ6U1MVXOaj8PK2l7WJ3RER9xtqwdhxkhw/edit?usp=sharing"",""ชลบุรี!I364"")"),0)</f>
        <v>0</v>
      </c>
      <c r="J469" s="219">
        <f ca="1">IFERROR(__xludf.DUMMYFUNCTION("IMPORTRANGE(""https://docs.google.com/spreadsheets/d/1SX6NBoVAgQJ6U1MVXOaj8PK2l7WJ3RER9xtqwdhxkhw/edit?usp=sharing"",""ชลบุรี!J364"")"),0)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IFERROR(__xludf.DUMMYFUNCTION("IMPORTRANGE(""https://docs.google.com/spreadsheets/d/1SX6NBoVAgQJ6U1MVXOaj8PK2l7WJ3RER9xtqwdhxkhw/edit?usp=sharing"",""ชลบุรี!I365"")"),0)</f>
        <v>0</v>
      </c>
      <c r="J470" s="219">
        <f ca="1">IFERROR(__xludf.DUMMYFUNCTION("IMPORTRANGE(""https://docs.google.com/spreadsheets/d/1SX6NBoVAgQJ6U1MVXOaj8PK2l7WJ3RER9xtqwdhxkhw/edit?usp=sharing"",""ชลบุรี!J365"")"),0)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IFERROR(__xludf.DUMMYFUNCTION("IMPORTRANGE(""https://docs.google.com/spreadsheets/d/1SX6NBoVAgQJ6U1MVXOaj8PK2l7WJ3RER9xtqwdhxkhw/edit?usp=sharing"",""ชลบุรี!I366"")"),0)</f>
        <v>0</v>
      </c>
      <c r="J471" s="219">
        <f ca="1">IFERROR(__xludf.DUMMYFUNCTION("IMPORTRANGE(""https://docs.google.com/spreadsheets/d/1SX6NBoVAgQJ6U1MVXOaj8PK2l7WJ3RER9xtqwdhxkhw/edit?usp=sharing"",""ชลบุรี!J366"")"),0)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IFERROR(__xludf.DUMMYFUNCTION("IMPORTRANGE(""https://docs.google.com/spreadsheets/d/1SX6NBoVAgQJ6U1MVXOaj8PK2l7WJ3RER9xtqwdhxkhw/edit?usp=sharing"",""ชลบุรี!I367"")"),0)</f>
        <v>0</v>
      </c>
      <c r="J472" s="219">
        <f ca="1">IFERROR(__xludf.DUMMYFUNCTION("IMPORTRANGE(""https://docs.google.com/spreadsheets/d/1SX6NBoVAgQJ6U1MVXOaj8PK2l7WJ3RER9xtqwdhxkhw/edit?usp=sharing"",""ชลบุรี!J367"")"),0)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IFERROR(__xludf.DUMMYFUNCTION("IMPORTRANGE(""https://docs.google.com/spreadsheets/d/1SX6NBoVAgQJ6U1MVXOaj8PK2l7WJ3RER9xtqwdhxkhw/edit?usp=sharing"",""ชลบุรี!I368"")"),69028)</f>
        <v>69028</v>
      </c>
      <c r="J473" s="428">
        <f ca="1">IFERROR(__xludf.DUMMYFUNCTION("IMPORTRANGE(""https://docs.google.com/spreadsheets/d/1SX6NBoVAgQJ6U1MVXOaj8PK2l7WJ3RER9xtqwdhxkhw/edit?usp=sharing"",""ชลบุรี!J368"")"),0)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IFERROR(__xludf.DUMMYFUNCTION("IMPORTRANGE(""https://docs.google.com/spreadsheets/d/1SX6NBoVAgQJ6U1MVXOaj8PK2l7WJ3RER9xtqwdhxkhw/edit?usp=sharing"",""ชลบุรี!I369"")"),5288)</f>
        <v>5288</v>
      </c>
      <c r="J474" s="428">
        <f ca="1">IFERROR(__xludf.DUMMYFUNCTION("IMPORTRANGE(""https://docs.google.com/spreadsheets/d/1SX6NBoVAgQJ6U1MVXOaj8PK2l7WJ3RER9xtqwdhxkhw/edit?usp=sharing"",""ชลบุรี!J369"")"),0)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IFERROR(__xludf.DUMMYFUNCTION("IMPORTRANGE(""https://docs.google.com/spreadsheets/d/1SX6NBoVAgQJ6U1MVXOaj8PK2l7WJ3RER9xtqwdhxkhw/edit?usp=sharing"",""ชลบุรี!I370"")"),0)</f>
        <v>0</v>
      </c>
      <c r="J475" s="219">
        <f ca="1">IFERROR(__xludf.DUMMYFUNCTION("IMPORTRANGE(""https://docs.google.com/spreadsheets/d/1SX6NBoVAgQJ6U1MVXOaj8PK2l7WJ3RER9xtqwdhxkhw/edit?usp=sharing"",""ชลบุรี!J370"")"),0)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IFERROR(__xludf.DUMMYFUNCTION("IMPORTRANGE(""https://docs.google.com/spreadsheets/d/1SX6NBoVAgQJ6U1MVXOaj8PK2l7WJ3RER9xtqwdhxkhw/edit?usp=sharing"",""ชลบุรี!I371"")"),0)</f>
        <v>0</v>
      </c>
      <c r="J476" s="219">
        <f ca="1">IFERROR(__xludf.DUMMYFUNCTION("IMPORTRANGE(""https://docs.google.com/spreadsheets/d/1SX6NBoVAgQJ6U1MVXOaj8PK2l7WJ3RER9xtqwdhxkhw/edit?usp=sharing"",""ชลบุรี!J371"")"),0)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IFERROR(__xludf.DUMMYFUNCTION("IMPORTRANGE(""https://docs.google.com/spreadsheets/d/1SX6NBoVAgQJ6U1MVXOaj8PK2l7WJ3RER9xtqwdhxkhw/edit?usp=sharing"",""ชลบุรี!I372"")"),0)</f>
        <v>0</v>
      </c>
      <c r="J477" s="219">
        <f ca="1">IFERROR(__xludf.DUMMYFUNCTION("IMPORTRANGE(""https://docs.google.com/spreadsheets/d/1SX6NBoVAgQJ6U1MVXOaj8PK2l7WJ3RER9xtqwdhxkhw/edit?usp=sharing"",""ชลบุรี!J372"")"),0)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IFERROR(__xludf.DUMMYFUNCTION("IMPORTRANGE(""https://docs.google.com/spreadsheets/d/1SX6NBoVAgQJ6U1MVXOaj8PK2l7WJ3RER9xtqwdhxkhw/edit?usp=sharing"",""ชลบุรี!I373"")"),0)</f>
        <v>0</v>
      </c>
      <c r="J478" s="219">
        <f ca="1">IFERROR(__xludf.DUMMYFUNCTION("IMPORTRANGE(""https://docs.google.com/spreadsheets/d/1SX6NBoVAgQJ6U1MVXOaj8PK2l7WJ3RER9xtqwdhxkhw/edit?usp=sharing"",""ชลบุรี!J373"")"),0)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IFERROR(__xludf.DUMMYFUNCTION("IMPORTRANGE(""https://docs.google.com/spreadsheets/d/1SX6NBoVAgQJ6U1MVXOaj8PK2l7WJ3RER9xtqwdhxkhw/edit?usp=sharing"",""ชลบุรี!I374"")"),0)</f>
        <v>0</v>
      </c>
      <c r="J479" s="219">
        <f ca="1">IFERROR(__xludf.DUMMYFUNCTION("IMPORTRANGE(""https://docs.google.com/spreadsheets/d/1SX6NBoVAgQJ6U1MVXOaj8PK2l7WJ3RER9xtqwdhxkhw/edit?usp=sharing"",""ชลบุรี!J374"")"),0)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IFERROR(__xludf.DUMMYFUNCTION("IMPORTRANGE(""https://docs.google.com/spreadsheets/d/1SX6NBoVAgQJ6U1MVXOaj8PK2l7WJ3RER9xtqwdhxkhw/edit?usp=sharing"",""ชลบุรี!I375"")"),0)</f>
        <v>0</v>
      </c>
      <c r="J480" s="219">
        <f ca="1">IFERROR(__xludf.DUMMYFUNCTION("IMPORTRANGE(""https://docs.google.com/spreadsheets/d/1SX6NBoVAgQJ6U1MVXOaj8PK2l7WJ3RER9xtqwdhxkhw/edit?usp=sharing"",""ชลบุรี!J375"")"),0)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IFERROR(__xludf.DUMMYFUNCTION("IMPORTRANGE(""https://docs.google.com/spreadsheets/d/1SX6NBoVAgQJ6U1MVXOaj8PK2l7WJ3RER9xtqwdhxkhw/edit?usp=sharing"",""ชลบุรี!I376"")"),69028)</f>
        <v>69028</v>
      </c>
      <c r="J481" s="428">
        <f ca="1">IFERROR(__xludf.DUMMYFUNCTION("IMPORTRANGE(""https://docs.google.com/spreadsheets/d/1SX6NBoVAgQJ6U1MVXOaj8PK2l7WJ3RER9xtqwdhxkhw/edit?usp=sharing"",""ชลบุรี!J376"")"),0)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IFERROR(__xludf.DUMMYFUNCTION("IMPORTRANGE(""https://docs.google.com/spreadsheets/d/1SX6NBoVAgQJ6U1MVXOaj8PK2l7WJ3RER9xtqwdhxkhw/edit?usp=sharing"",""ชลบุรี!I377"")"),5288)</f>
        <v>5288</v>
      </c>
      <c r="J482" s="428">
        <f ca="1">IFERROR(__xludf.DUMMYFUNCTION("IMPORTRANGE(""https://docs.google.com/spreadsheets/d/1SX6NBoVAgQJ6U1MVXOaj8PK2l7WJ3RER9xtqwdhxkhw/edit?usp=sharing"",""ชลบุรี!J377"")"),0)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IFERROR(__xludf.DUMMYFUNCTION("IMPORTRANGE(""https://docs.google.com/spreadsheets/d/1SX6NBoVAgQJ6U1MVXOaj8PK2l7WJ3RER9xtqwdhxkhw/edit?usp=sharing"",""ชลบุรี!I378"")"),0)</f>
        <v>0</v>
      </c>
      <c r="J483" s="219">
        <f ca="1">IFERROR(__xludf.DUMMYFUNCTION("IMPORTRANGE(""https://docs.google.com/spreadsheets/d/1SX6NBoVAgQJ6U1MVXOaj8PK2l7WJ3RER9xtqwdhxkhw/edit?usp=sharing"",""ชลบุรี!J378"")"),0)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IFERROR(__xludf.DUMMYFUNCTION("IMPORTRANGE(""https://docs.google.com/spreadsheets/d/1SX6NBoVAgQJ6U1MVXOaj8PK2l7WJ3RER9xtqwdhxkhw/edit?usp=sharing"",""ชลบุรี!I379"")"),0)</f>
        <v>0</v>
      </c>
      <c r="J484" s="219">
        <f ca="1">IFERROR(__xludf.DUMMYFUNCTION("IMPORTRANGE(""https://docs.google.com/spreadsheets/d/1SX6NBoVAgQJ6U1MVXOaj8PK2l7WJ3RER9xtqwdhxkhw/edit?usp=sharing"",""ชลบุรี!J379"")"),0)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IFERROR(__xludf.DUMMYFUNCTION("IMPORTRANGE(""https://docs.google.com/spreadsheets/d/1SX6NBoVAgQJ6U1MVXOaj8PK2l7WJ3RER9xtqwdhxkhw/edit?usp=sharing"",""ชลบุรี!I380"")"),0)</f>
        <v>0</v>
      </c>
      <c r="J485" s="219">
        <f ca="1">IFERROR(__xludf.DUMMYFUNCTION("IMPORTRANGE(""https://docs.google.com/spreadsheets/d/1SX6NBoVAgQJ6U1MVXOaj8PK2l7WJ3RER9xtqwdhxkhw/edit?usp=sharing"",""ชลบุรี!J380"")"),0)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IFERROR(__xludf.DUMMYFUNCTION("IMPORTRANGE(""https://docs.google.com/spreadsheets/d/1SX6NBoVAgQJ6U1MVXOaj8PK2l7WJ3RER9xtqwdhxkhw/edit?usp=sharing"",""ชลบุรี!I381"")"),0)</f>
        <v>0</v>
      </c>
      <c r="J486" s="219">
        <f ca="1">IFERROR(__xludf.DUMMYFUNCTION("IMPORTRANGE(""https://docs.google.com/spreadsheets/d/1SX6NBoVAgQJ6U1MVXOaj8PK2l7WJ3RER9xtqwdhxkhw/edit?usp=sharing"",""ชลบุรี!J381"")"),0)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IFERROR(__xludf.DUMMYFUNCTION("IMPORTRANGE(""https://docs.google.com/spreadsheets/d/1SX6NBoVAgQJ6U1MVXOaj8PK2l7WJ3RER9xtqwdhxkhw/edit?usp=sharing"",""ชลบุรี!I382"")"),0)</f>
        <v>0</v>
      </c>
      <c r="J487" s="428">
        <f ca="1">IFERROR(__xludf.DUMMYFUNCTION("IMPORTRANGE(""https://docs.google.com/spreadsheets/d/1SX6NBoVAgQJ6U1MVXOaj8PK2l7WJ3RER9xtqwdhxkhw/edit?usp=sharing"",""ชลบุรี!J382"")"),0)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IFERROR(__xludf.DUMMYFUNCTION("IMPORTRANGE(""https://docs.google.com/spreadsheets/d/1SX6NBoVAgQJ6U1MVXOaj8PK2l7WJ3RER9xtqwdhxkhw/edit?usp=sharing"",""ชลบุรี!I383"")"),0)</f>
        <v>0</v>
      </c>
      <c r="J488" s="428">
        <f ca="1">IFERROR(__xludf.DUMMYFUNCTION("IMPORTRANGE(""https://docs.google.com/spreadsheets/d/1SX6NBoVAgQJ6U1MVXOaj8PK2l7WJ3RER9xtqwdhxkhw/edit?usp=sharing"",""ชลบุรี!J383"")"),0)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IFERROR(__xludf.DUMMYFUNCTION("IMPORTRANGE(""https://docs.google.com/spreadsheets/d/1SX6NBoVAgQJ6U1MVXOaj8PK2l7WJ3RER9xtqwdhxkhw/edit?usp=sharing"",""ชลบุรี!I384"")"),0)</f>
        <v>0</v>
      </c>
      <c r="J489" s="219">
        <f ca="1">IFERROR(__xludf.DUMMYFUNCTION("IMPORTRANGE(""https://docs.google.com/spreadsheets/d/1SX6NBoVAgQJ6U1MVXOaj8PK2l7WJ3RER9xtqwdhxkhw/edit?usp=sharing"",""ชลบุรี!J384"")"),0)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IFERROR(__xludf.DUMMYFUNCTION("IMPORTRANGE(""https://docs.google.com/spreadsheets/d/1SX6NBoVAgQJ6U1MVXOaj8PK2l7WJ3RER9xtqwdhxkhw/edit?usp=sharing"",""ชลบุรี!I385"")"),0)</f>
        <v>0</v>
      </c>
      <c r="J490" s="219">
        <f ca="1">IFERROR(__xludf.DUMMYFUNCTION("IMPORTRANGE(""https://docs.google.com/spreadsheets/d/1SX6NBoVAgQJ6U1MVXOaj8PK2l7WJ3RER9xtqwdhxkhw/edit?usp=sharing"",""ชลบุรี!J385"")"),0)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IFERROR(__xludf.DUMMYFUNCTION("IMPORTRANGE(""https://docs.google.com/spreadsheets/d/1SX6NBoVAgQJ6U1MVXOaj8PK2l7WJ3RER9xtqwdhxkhw/edit?usp=sharing"",""ชลบุรี!I386"")"),0)</f>
        <v>0</v>
      </c>
      <c r="J491" s="219">
        <f ca="1">IFERROR(__xludf.DUMMYFUNCTION("IMPORTRANGE(""https://docs.google.com/spreadsheets/d/1SX6NBoVAgQJ6U1MVXOaj8PK2l7WJ3RER9xtqwdhxkhw/edit?usp=sharing"",""ชลบุรี!J386"")"),0)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IFERROR(__xludf.DUMMYFUNCTION("IMPORTRANGE(""https://docs.google.com/spreadsheets/d/1SX6NBoVAgQJ6U1MVXOaj8PK2l7WJ3RER9xtqwdhxkhw/edit?usp=sharing"",""ชลบุรี!I387"")"),0)</f>
        <v>0</v>
      </c>
      <c r="J492" s="219">
        <f ca="1">IFERROR(__xludf.DUMMYFUNCTION("IMPORTRANGE(""https://docs.google.com/spreadsheets/d/1SX6NBoVAgQJ6U1MVXOaj8PK2l7WJ3RER9xtqwdhxkhw/edit?usp=sharing"",""ชลบุรี!J387"")"),0)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IFERROR(__xludf.DUMMYFUNCTION("IMPORTRANGE(""https://docs.google.com/spreadsheets/d/1SX6NBoVAgQJ6U1MVXOaj8PK2l7WJ3RER9xtqwdhxkhw/edit?usp=sharing"",""ชลบุรี!I388"")"),0)</f>
        <v>0</v>
      </c>
      <c r="J493" s="219">
        <f ca="1">IFERROR(__xludf.DUMMYFUNCTION("IMPORTRANGE(""https://docs.google.com/spreadsheets/d/1SX6NBoVAgQJ6U1MVXOaj8PK2l7WJ3RER9xtqwdhxkhw/edit?usp=sharing"",""ชลบุรี!J388"")"),0)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IFERROR(__xludf.DUMMYFUNCTION("IMPORTRANGE(""https://docs.google.com/spreadsheets/d/1SX6NBoVAgQJ6U1MVXOaj8PK2l7WJ3RER9xtqwdhxkhw/edit?usp=sharing"",""ชลบุรี!I389"")"),0)</f>
        <v>0</v>
      </c>
      <c r="J494" s="444">
        <f ca="1">IFERROR(__xludf.DUMMYFUNCTION("IMPORTRANGE(""https://docs.google.com/spreadsheets/d/1SX6NBoVAgQJ6U1MVXOaj8PK2l7WJ3RER9xtqwdhxkhw/edit?usp=sharing"",""ชลบุรี!J389"")"),0)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IFERROR(__xludf.DUMMYFUNCTION("IMPORTRANGE(""https://docs.google.com/spreadsheets/d/1SX6NBoVAgQJ6U1MVXOaj8PK2l7WJ3RER9xtqwdhxkhw/edit?usp=sharing"",""ชลบุรี!I390"")"),0)</f>
        <v>0</v>
      </c>
      <c r="J495" s="444">
        <f ca="1">IFERROR(__xludf.DUMMYFUNCTION("IMPORTRANGE(""https://docs.google.com/spreadsheets/d/1SX6NBoVAgQJ6U1MVXOaj8PK2l7WJ3RER9xtqwdhxkhw/edit?usp=sharing"",""ชลบุรี!J390"")"),0)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IFERROR(__xludf.DUMMYFUNCTION("IMPORTRANGE(""https://docs.google.com/spreadsheets/d/1SX6NBoVAgQJ6U1MVXOaj8PK2l7WJ3RER9xtqwdhxkhw/edit?usp=sharing"",""ชลบุรี!I391"")"),0)</f>
        <v>0</v>
      </c>
      <c r="J496" s="444">
        <f ca="1">IFERROR(__xludf.DUMMYFUNCTION("IMPORTRANGE(""https://docs.google.com/spreadsheets/d/1SX6NBoVAgQJ6U1MVXOaj8PK2l7WJ3RER9xtqwdhxkhw/edit?usp=sharing"",""ชลบุรี!J391"")"),0)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IFERROR(__xludf.DUMMYFUNCTION("IMPORTRANGE(""https://docs.google.com/spreadsheets/d/1SX6NBoVAgQJ6U1MVXOaj8PK2l7WJ3RER9xtqwdhxkhw/edit?usp=sharing"",""ชลบุรี!I392"")"),3158)</f>
        <v>3158</v>
      </c>
      <c r="J497" s="451">
        <f ca="1">IFERROR(__xludf.DUMMYFUNCTION("IMPORTRANGE(""https://docs.google.com/spreadsheets/d/1SX6NBoVAgQJ6U1MVXOaj8PK2l7WJ3RER9xtqwdhxkhw/edit?usp=sharing"",""ชลบุรี!J392"")"),0)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IFERROR(__xludf.DUMMYFUNCTION("IMPORTRANGE(""https://docs.google.com/spreadsheets/d/1SX6NBoVAgQJ6U1MVXOaj8PK2l7WJ3RER9xtqwdhxkhw/edit?usp=sharing"",""ชลบุรี!I393"")"),3158)</f>
        <v>3158</v>
      </c>
      <c r="J498" s="428">
        <f ca="1">IFERROR(__xludf.DUMMYFUNCTION("IMPORTRANGE(""https://docs.google.com/spreadsheets/d/1SX6NBoVAgQJ6U1MVXOaj8PK2l7WJ3RER9xtqwdhxkhw/edit?usp=sharing"",""ชลบุรี!J393"")"),0)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IFERROR(__xludf.DUMMYFUNCTION("IMPORTRANGE(""https://docs.google.com/spreadsheets/d/1SX6NBoVAgQJ6U1MVXOaj8PK2l7WJ3RER9xtqwdhxkhw/edit?usp=sharing"",""ชลบุรี!I394"")"),178)</f>
        <v>178</v>
      </c>
      <c r="J499" s="428">
        <f ca="1">IFERROR(__xludf.DUMMYFUNCTION("IMPORTRANGE(""https://docs.google.com/spreadsheets/d/1SX6NBoVAgQJ6U1MVXOaj8PK2l7WJ3RER9xtqwdhxkhw/edit?usp=sharing"",""ชลบุรี!J394"")"),0)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IFERROR(__xludf.DUMMYFUNCTION("IMPORTRANGE(""https://docs.google.com/spreadsheets/d/1SX6NBoVAgQJ6U1MVXOaj8PK2l7WJ3RER9xtqwdhxkhw/edit?usp=sharing"",""ชลบุรี!I395"")"),0)</f>
        <v>0</v>
      </c>
      <c r="J500" s="194">
        <f ca="1">IFERROR(__xludf.DUMMYFUNCTION("IMPORTRANGE(""https://docs.google.com/spreadsheets/d/1SX6NBoVAgQJ6U1MVXOaj8PK2l7WJ3RER9xtqwdhxkhw/edit?usp=sharing"",""ชลบุรี!J395"")"),0)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IFERROR(__xludf.DUMMYFUNCTION("IMPORTRANGE(""https://docs.google.com/spreadsheets/d/1SX6NBoVAgQJ6U1MVXOaj8PK2l7WJ3RER9xtqwdhxkhw/edit?usp=sharing"",""ชลบุรี!I396"")"),0)</f>
        <v>0</v>
      </c>
      <c r="J501" s="194">
        <f ca="1">IFERROR(__xludf.DUMMYFUNCTION("IMPORTRANGE(""https://docs.google.com/spreadsheets/d/1SX6NBoVAgQJ6U1MVXOaj8PK2l7WJ3RER9xtqwdhxkhw/edit?usp=sharing"",""ชลบุรี!J396"")"),0)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IFERROR(__xludf.DUMMYFUNCTION("IMPORTRANGE(""https://docs.google.com/spreadsheets/d/1SX6NBoVAgQJ6U1MVXOaj8PK2l7WJ3RER9xtqwdhxkhw/edit?usp=sharing"",""ชลบุรี!I397"")"),0)</f>
        <v>0</v>
      </c>
      <c r="J502" s="219">
        <f ca="1">IFERROR(__xludf.DUMMYFUNCTION("IMPORTRANGE(""https://docs.google.com/spreadsheets/d/1SX6NBoVAgQJ6U1MVXOaj8PK2l7WJ3RER9xtqwdhxkhw/edit?usp=sharing"",""ชลบุรี!J397"")"),0)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IFERROR(__xludf.DUMMYFUNCTION("IMPORTRANGE(""https://docs.google.com/spreadsheets/d/1SX6NBoVAgQJ6U1MVXOaj8PK2l7WJ3RER9xtqwdhxkhw/edit?usp=sharing"",""ชลบุรี!I398"")"),0)</f>
        <v>0</v>
      </c>
      <c r="J503" s="219">
        <f ca="1">IFERROR(__xludf.DUMMYFUNCTION("IMPORTRANGE(""https://docs.google.com/spreadsheets/d/1SX6NBoVAgQJ6U1MVXOaj8PK2l7WJ3RER9xtqwdhxkhw/edit?usp=sharing"",""ชลบุรี!J398"")"),0)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IFERROR(__xludf.DUMMYFUNCTION("IMPORTRANGE(""https://docs.google.com/spreadsheets/d/1SX6NBoVAgQJ6U1MVXOaj8PK2l7WJ3RER9xtqwdhxkhw/edit?usp=sharing"",""ชลบุรี!I399"")"),0)</f>
        <v>0</v>
      </c>
      <c r="J504" s="219">
        <f ca="1">IFERROR(__xludf.DUMMYFUNCTION("IMPORTRANGE(""https://docs.google.com/spreadsheets/d/1SX6NBoVAgQJ6U1MVXOaj8PK2l7WJ3RER9xtqwdhxkhw/edit?usp=sharing"",""ชลบุรี!J399"")"),0)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IFERROR(__xludf.DUMMYFUNCTION("IMPORTRANGE(""https://docs.google.com/spreadsheets/d/1SX6NBoVAgQJ6U1MVXOaj8PK2l7WJ3RER9xtqwdhxkhw/edit?usp=sharing"",""ชลบุรี!I400"")"),0)</f>
        <v>0</v>
      </c>
      <c r="J505" s="219">
        <f ca="1">IFERROR(__xludf.DUMMYFUNCTION("IMPORTRANGE(""https://docs.google.com/spreadsheets/d/1SX6NBoVAgQJ6U1MVXOaj8PK2l7WJ3RER9xtqwdhxkhw/edit?usp=sharing"",""ชลบุรี!J400"")"),0)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IFERROR(__xludf.DUMMYFUNCTION("IMPORTRANGE(""https://docs.google.com/spreadsheets/d/1SX6NBoVAgQJ6U1MVXOaj8PK2l7WJ3RER9xtqwdhxkhw/edit?usp=sharing"",""ชลบุรี!I401"")"),0)</f>
        <v>0</v>
      </c>
      <c r="J506" s="219">
        <f ca="1">IFERROR(__xludf.DUMMYFUNCTION("IMPORTRANGE(""https://docs.google.com/spreadsheets/d/1SX6NBoVAgQJ6U1MVXOaj8PK2l7WJ3RER9xtqwdhxkhw/edit?usp=sharing"",""ชลบุรี!J401"")"),0)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IFERROR(__xludf.DUMMYFUNCTION("IMPORTRANGE(""https://docs.google.com/spreadsheets/d/1SX6NBoVAgQJ6U1MVXOaj8PK2l7WJ3RER9xtqwdhxkhw/edit?usp=sharing"",""ชลบุรี!I402"")"),0)</f>
        <v>0</v>
      </c>
      <c r="J507" s="219">
        <f ca="1">IFERROR(__xludf.DUMMYFUNCTION("IMPORTRANGE(""https://docs.google.com/spreadsheets/d/1SX6NBoVAgQJ6U1MVXOaj8PK2l7WJ3RER9xtqwdhxkhw/edit?usp=sharing"",""ชลบุรี!J402"")"),0)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IFERROR(__xludf.DUMMYFUNCTION("IMPORTRANGE(""https://docs.google.com/spreadsheets/d/1SX6NBoVAgQJ6U1MVXOaj8PK2l7WJ3RER9xtqwdhxkhw/edit?usp=sharing"",""ชลบุรี!I403"")"),0)</f>
        <v>0</v>
      </c>
      <c r="J508" s="194">
        <f ca="1">IFERROR(__xludf.DUMMYFUNCTION("IMPORTRANGE(""https://docs.google.com/spreadsheets/d/1SX6NBoVAgQJ6U1MVXOaj8PK2l7WJ3RER9xtqwdhxkhw/edit?usp=sharing"",""ชลบุรี!J403"")"),0)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IFERROR(__xludf.DUMMYFUNCTION("IMPORTRANGE(""https://docs.google.com/spreadsheets/d/1SX6NBoVAgQJ6U1MVXOaj8PK2l7WJ3RER9xtqwdhxkhw/edit?usp=sharing"",""ชลบุรี!I404"")"),0)</f>
        <v>0</v>
      </c>
      <c r="J509" s="194">
        <f ca="1">IFERROR(__xludf.DUMMYFUNCTION("IMPORTRANGE(""https://docs.google.com/spreadsheets/d/1SX6NBoVAgQJ6U1MVXOaj8PK2l7WJ3RER9xtqwdhxkhw/edit?usp=sharing"",""ชลบุรี!J404"")"),0)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IFERROR(__xludf.DUMMYFUNCTION("IMPORTRANGE(""https://docs.google.com/spreadsheets/d/1SX6NBoVAgQJ6U1MVXOaj8PK2l7WJ3RER9xtqwdhxkhw/edit?usp=sharing"",""ชลบุรี!I405"")"),0)</f>
        <v>0</v>
      </c>
      <c r="J510" s="219">
        <f ca="1">IFERROR(__xludf.DUMMYFUNCTION("IMPORTRANGE(""https://docs.google.com/spreadsheets/d/1SX6NBoVAgQJ6U1MVXOaj8PK2l7WJ3RER9xtqwdhxkhw/edit?usp=sharing"",""ชลบุรี!J405"")"),0)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IFERROR(__xludf.DUMMYFUNCTION("IMPORTRANGE(""https://docs.google.com/spreadsheets/d/1SX6NBoVAgQJ6U1MVXOaj8PK2l7WJ3RER9xtqwdhxkhw/edit?usp=sharing"",""ชลบุรี!I406"")"),0)</f>
        <v>0</v>
      </c>
      <c r="J511" s="219">
        <f ca="1">IFERROR(__xludf.DUMMYFUNCTION("IMPORTRANGE(""https://docs.google.com/spreadsheets/d/1SX6NBoVAgQJ6U1MVXOaj8PK2l7WJ3RER9xtqwdhxkhw/edit?usp=sharing"",""ชลบุรี!J406"")"),0)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IFERROR(__xludf.DUMMYFUNCTION("IMPORTRANGE(""https://docs.google.com/spreadsheets/d/1SX6NBoVAgQJ6U1MVXOaj8PK2l7WJ3RER9xtqwdhxkhw/edit?usp=sharing"",""ชลบุรี!I407"")"),0)</f>
        <v>0</v>
      </c>
      <c r="J512" s="219">
        <f ca="1">IFERROR(__xludf.DUMMYFUNCTION("IMPORTRANGE(""https://docs.google.com/spreadsheets/d/1SX6NBoVAgQJ6U1MVXOaj8PK2l7WJ3RER9xtqwdhxkhw/edit?usp=sharing"",""ชลบุรี!J407"")"),0)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IFERROR(__xludf.DUMMYFUNCTION("IMPORTRANGE(""https://docs.google.com/spreadsheets/d/1SX6NBoVAgQJ6U1MVXOaj8PK2l7WJ3RER9xtqwdhxkhw/edit?usp=sharing"",""ชลบุรี!I408"")"),0)</f>
        <v>0</v>
      </c>
      <c r="J513" s="219">
        <f ca="1">IFERROR(__xludf.DUMMYFUNCTION("IMPORTRANGE(""https://docs.google.com/spreadsheets/d/1SX6NBoVAgQJ6U1MVXOaj8PK2l7WJ3RER9xtqwdhxkhw/edit?usp=sharing"",""ชลบุรี!J408"")"),0)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IFERROR(__xludf.DUMMYFUNCTION("IMPORTRANGE(""https://docs.google.com/spreadsheets/d/1SX6NBoVAgQJ6U1MVXOaj8PK2l7WJ3RER9xtqwdhxkhw/edit?usp=sharing"",""ชลบุรี!I409"")"),0)</f>
        <v>0</v>
      </c>
      <c r="J514" s="219">
        <f ca="1">IFERROR(__xludf.DUMMYFUNCTION("IMPORTRANGE(""https://docs.google.com/spreadsheets/d/1SX6NBoVAgQJ6U1MVXOaj8PK2l7WJ3RER9xtqwdhxkhw/edit?usp=sharing"",""ชลบุรี!J409"")"),0)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IFERROR(__xludf.DUMMYFUNCTION("IMPORTRANGE(""https://docs.google.com/spreadsheets/d/1SX6NBoVAgQJ6U1MVXOaj8PK2l7WJ3RER9xtqwdhxkhw/edit?usp=sharing"",""ชลบุรี!I410"")"),0)</f>
        <v>0</v>
      </c>
      <c r="J515" s="219">
        <f ca="1">IFERROR(__xludf.DUMMYFUNCTION("IMPORTRANGE(""https://docs.google.com/spreadsheets/d/1SX6NBoVAgQJ6U1MVXOaj8PK2l7WJ3RER9xtqwdhxkhw/edit?usp=sharing"",""ชลบุรี!J410"")"),0)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IFERROR(__xludf.DUMMYFUNCTION("IMPORTRANGE(""https://docs.google.com/spreadsheets/d/1SX6NBoVAgQJ6U1MVXOaj8PK2l7WJ3RER9xtqwdhxkhw/edit?usp=sharing"",""ชลบุรี!I411"")"),0)</f>
        <v>0</v>
      </c>
      <c r="J516" s="291">
        <f ca="1">IFERROR(__xludf.DUMMYFUNCTION("IMPORTRANGE(""https://docs.google.com/spreadsheets/d/1SX6NBoVAgQJ6U1MVXOaj8PK2l7WJ3RER9xtqwdhxkhw/edit?usp=sharing"",""ชลบุรี!J411"")"),0)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IFERROR(__xludf.DUMMYFUNCTION("IMPORTRANGE(""https://docs.google.com/spreadsheets/d/1SX6NBoVAgQJ6U1MVXOaj8PK2l7WJ3RER9xtqwdhxkhw/edit?usp=sharing"",""ชลบุรี!I412"")"),0)</f>
        <v>0</v>
      </c>
      <c r="J517" s="304">
        <f ca="1">IFERROR(__xludf.DUMMYFUNCTION("IMPORTRANGE(""https://docs.google.com/spreadsheets/d/1SX6NBoVAgQJ6U1MVXOaj8PK2l7WJ3RER9xtqwdhxkhw/edit?usp=sharing"",""ชลบุรี!J412"")"),0)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IFERROR(__xludf.DUMMYFUNCTION("IMPORTRANGE(""https://docs.google.com/spreadsheets/d/1SX6NBoVAgQJ6U1MVXOaj8PK2l7WJ3RER9xtqwdhxkhw/edit?usp=sharing"",""ชลบุรี!I413"")"),0)</f>
        <v>0</v>
      </c>
      <c r="J518" s="304">
        <f ca="1">IFERROR(__xludf.DUMMYFUNCTION("IMPORTRANGE(""https://docs.google.com/spreadsheets/d/1SX6NBoVAgQJ6U1MVXOaj8PK2l7WJ3RER9xtqwdhxkhw/edit?usp=sharing"",""ชลบุรี!J413"")"),0)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IFERROR(__xludf.DUMMYFUNCTION("IMPORTRANGE(""https://docs.google.com/spreadsheets/d/1SX6NBoVAgQJ6U1MVXOaj8PK2l7WJ3RER9xtqwdhxkhw/edit?usp=sharing"",""ชลบุรี!I414"")"),0)</f>
        <v>0</v>
      </c>
      <c r="J519" s="218">
        <f ca="1">IFERROR(__xludf.DUMMYFUNCTION("IMPORTRANGE(""https://docs.google.com/spreadsheets/d/1SX6NBoVAgQJ6U1MVXOaj8PK2l7WJ3RER9xtqwdhxkhw/edit?usp=sharing"",""ชลบุรี!J414"")"),0)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IFERROR(__xludf.DUMMYFUNCTION("IMPORTRANGE(""https://docs.google.com/spreadsheets/d/1SX6NBoVAgQJ6U1MVXOaj8PK2l7WJ3RER9xtqwdhxkhw/edit?usp=sharing"",""ชลบุรี!I415"")"),0)</f>
        <v>0</v>
      </c>
      <c r="J520" s="218">
        <f ca="1">IFERROR(__xludf.DUMMYFUNCTION("IMPORTRANGE(""https://docs.google.com/spreadsheets/d/1SX6NBoVAgQJ6U1MVXOaj8PK2l7WJ3RER9xtqwdhxkhw/edit?usp=sharing"",""ชลบุรี!J415"")"),0)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IFERROR(__xludf.DUMMYFUNCTION("IMPORTRANGE(""https://docs.google.com/spreadsheets/d/1SX6NBoVAgQJ6U1MVXOaj8PK2l7WJ3RER9xtqwdhxkhw/edit?usp=sharing"",""ชลบุรี!I416"")"),0)</f>
        <v>0</v>
      </c>
      <c r="J521" s="218">
        <f ca="1">IFERROR(__xludf.DUMMYFUNCTION("IMPORTRANGE(""https://docs.google.com/spreadsheets/d/1SX6NBoVAgQJ6U1MVXOaj8PK2l7WJ3RER9xtqwdhxkhw/edit?usp=sharing"",""ชลบุรี!J416"")"),0)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IFERROR(__xludf.DUMMYFUNCTION("IMPORTRANGE(""https://docs.google.com/spreadsheets/d/1SX6NBoVAgQJ6U1MVXOaj8PK2l7WJ3RER9xtqwdhxkhw/edit?usp=sharing"",""ชลบุรี!I417"")"),0)</f>
        <v>0</v>
      </c>
      <c r="J522" s="218">
        <f ca="1">IFERROR(__xludf.DUMMYFUNCTION("IMPORTRANGE(""https://docs.google.com/spreadsheets/d/1SX6NBoVAgQJ6U1MVXOaj8PK2l7WJ3RER9xtqwdhxkhw/edit?usp=sharing"",""ชลบุรี!J417"")"),0)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IFERROR(__xludf.DUMMYFUNCTION("IMPORTRANGE(""https://docs.google.com/spreadsheets/d/1SX6NBoVAgQJ6U1MVXOaj8PK2l7WJ3RER9xtqwdhxkhw/edit?usp=sharing"",""ชลบุรี!I418"")"),0)</f>
        <v>0</v>
      </c>
      <c r="J523" s="218">
        <f ca="1">IFERROR(__xludf.DUMMYFUNCTION("IMPORTRANGE(""https://docs.google.com/spreadsheets/d/1SX6NBoVAgQJ6U1MVXOaj8PK2l7WJ3RER9xtqwdhxkhw/edit?usp=sharing"",""ชลบุรี!J418"")"),0)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IFERROR(__xludf.DUMMYFUNCTION("IMPORTRANGE(""https://docs.google.com/spreadsheets/d/1SX6NBoVAgQJ6U1MVXOaj8PK2l7WJ3RER9xtqwdhxkhw/edit?usp=sharing"",""ชลบุรี!I419"")"),0)</f>
        <v>0</v>
      </c>
      <c r="J524" s="218">
        <f ca="1">IFERROR(__xludf.DUMMYFUNCTION("IMPORTRANGE(""https://docs.google.com/spreadsheets/d/1SX6NBoVAgQJ6U1MVXOaj8PK2l7WJ3RER9xtqwdhxkhw/edit?usp=sharing"",""ชลบุรี!J419"")"),0)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IFERROR(__xludf.DUMMYFUNCTION("IMPORTRANGE(""https://docs.google.com/spreadsheets/d/1SX6NBoVAgQJ6U1MVXOaj8PK2l7WJ3RER9xtqwdhxkhw/edit?usp=sharing"",""ชลบุรี!I420"")"),0)</f>
        <v>0</v>
      </c>
      <c r="J525" s="304">
        <f ca="1">IFERROR(__xludf.DUMMYFUNCTION("IMPORTRANGE(""https://docs.google.com/spreadsheets/d/1SX6NBoVAgQJ6U1MVXOaj8PK2l7WJ3RER9xtqwdhxkhw/edit?usp=sharing"",""ชลบุรี!J420"")"),0)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IFERROR(__xludf.DUMMYFUNCTION("IMPORTRANGE(""https://docs.google.com/spreadsheets/d/1SX6NBoVAgQJ6U1MVXOaj8PK2l7WJ3RER9xtqwdhxkhw/edit?usp=sharing"",""ชลบุรี!I421"")"),0)</f>
        <v>0</v>
      </c>
      <c r="J526" s="304">
        <f ca="1">IFERROR(__xludf.DUMMYFUNCTION("IMPORTRANGE(""https://docs.google.com/spreadsheets/d/1SX6NBoVAgQJ6U1MVXOaj8PK2l7WJ3RER9xtqwdhxkhw/edit?usp=sharing"",""ชลบุรี!J421"")"),0)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IFERROR(__xludf.DUMMYFUNCTION("IMPORTRANGE(""https://docs.google.com/spreadsheets/d/1SX6NBoVAgQJ6U1MVXOaj8PK2l7WJ3RER9xtqwdhxkhw/edit?usp=sharing"",""ชลบุรี!I422"")"),0)</f>
        <v>0</v>
      </c>
      <c r="J527" s="219">
        <f ca="1">IFERROR(__xludf.DUMMYFUNCTION("IMPORTRANGE(""https://docs.google.com/spreadsheets/d/1SX6NBoVAgQJ6U1MVXOaj8PK2l7WJ3RER9xtqwdhxkhw/edit?usp=sharing"",""ชลบุรี!J422"")"),0)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IFERROR(__xludf.DUMMYFUNCTION("IMPORTRANGE(""https://docs.google.com/spreadsheets/d/1SX6NBoVAgQJ6U1MVXOaj8PK2l7WJ3RER9xtqwdhxkhw/edit?usp=sharing"",""ชลบุรี!I423"")"),0)</f>
        <v>0</v>
      </c>
      <c r="J528" s="219">
        <f ca="1">IFERROR(__xludf.DUMMYFUNCTION("IMPORTRANGE(""https://docs.google.com/spreadsheets/d/1SX6NBoVAgQJ6U1MVXOaj8PK2l7WJ3RER9xtqwdhxkhw/edit?usp=sharing"",""ชลบุรี!J423"")"),0)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IFERROR(__xludf.DUMMYFUNCTION("IMPORTRANGE(""https://docs.google.com/spreadsheets/d/1SX6NBoVAgQJ6U1MVXOaj8PK2l7WJ3RER9xtqwdhxkhw/edit?usp=sharing"",""ชลบุรี!I424"")"),0)</f>
        <v>0</v>
      </c>
      <c r="J529" s="219">
        <f ca="1">IFERROR(__xludf.DUMMYFUNCTION("IMPORTRANGE(""https://docs.google.com/spreadsheets/d/1SX6NBoVAgQJ6U1MVXOaj8PK2l7WJ3RER9xtqwdhxkhw/edit?usp=sharing"",""ชลบุรี!J424"")"),0)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IFERROR(__xludf.DUMMYFUNCTION("IMPORTRANGE(""https://docs.google.com/spreadsheets/d/1SX6NBoVAgQJ6U1MVXOaj8PK2l7WJ3RER9xtqwdhxkhw/edit?usp=sharing"",""ชลบุรี!I425"")"),0)</f>
        <v>0</v>
      </c>
      <c r="J530" s="219">
        <f ca="1">IFERROR(__xludf.DUMMYFUNCTION("IMPORTRANGE(""https://docs.google.com/spreadsheets/d/1SX6NBoVAgQJ6U1MVXOaj8PK2l7WJ3RER9xtqwdhxkhw/edit?usp=sharing"",""ชลบุรี!J425"")"),0)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IFERROR(__xludf.DUMMYFUNCTION("IMPORTRANGE(""https://docs.google.com/spreadsheets/d/1SX6NBoVAgQJ6U1MVXOaj8PK2l7WJ3RER9xtqwdhxkhw/edit?usp=sharing"",""ชลบุรี!I426"")"),0)</f>
        <v>0</v>
      </c>
      <c r="J531" s="219">
        <f ca="1">IFERROR(__xludf.DUMMYFUNCTION("IMPORTRANGE(""https://docs.google.com/spreadsheets/d/1SX6NBoVAgQJ6U1MVXOaj8PK2l7WJ3RER9xtqwdhxkhw/edit?usp=sharing"",""ชลบุรี!J426"")"),0)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IFERROR(__xludf.DUMMYFUNCTION("IMPORTRANGE(""https://docs.google.com/spreadsheets/d/1SX6NBoVAgQJ6U1MVXOaj8PK2l7WJ3RER9xtqwdhxkhw/edit?usp=sharing"",""ชลบุรี!I427"")"),0)</f>
        <v>0</v>
      </c>
      <c r="J532" s="472">
        <f ca="1">IFERROR(__xludf.DUMMYFUNCTION("IMPORTRANGE(""https://docs.google.com/spreadsheets/d/1SX6NBoVAgQJ6U1MVXOaj8PK2l7WJ3RER9xtqwdhxkhw/edit?usp=sharing"",""ชลบุรี!J427"")"),0)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IFERROR(__xludf.DUMMYFUNCTION("IMPORTRANGE(""https://docs.google.com/spreadsheets/d/1SX6NBoVAgQJ6U1MVXOaj8PK2l7WJ3RER9xtqwdhxkhw/edit?usp=sharing"",""ชลบุรี!I428"")"),20)</f>
        <v>20</v>
      </c>
      <c r="J533" s="420">
        <f ca="1">IFERROR(__xludf.DUMMYFUNCTION("IMPORTRANGE(""https://docs.google.com/spreadsheets/d/1SX6NBoVAgQJ6U1MVXOaj8PK2l7WJ3RER9xtqwdhxkhw/edit?usp=sharing"",""ชลบุรี!J428"")"),0)</f>
        <v>0</v>
      </c>
      <c r="K533" s="421">
        <f ca="1">IF(I533&gt;0,J533*100/I533,0)</f>
        <v>0</v>
      </c>
      <c r="L533" s="422">
        <f ca="1">IFERROR(__xludf.DUMMYFUNCTION("IMPORTRANGE(""https://docs.google.com/spreadsheets/d/1SX6NBoVAgQJ6U1MVXOaj8PK2l7WJ3RER9xtqwdhxkhw/edit?usp=sharing"",""ชลบุรี!L428"")"),32640)</f>
        <v>32640</v>
      </c>
      <c r="M533" s="422"/>
      <c r="N533" s="422">
        <f ca="1">IFERROR(__xludf.DUMMYFUNCTION("IMPORTRANGE(""https://docs.google.com/spreadsheets/d/1SX6NBoVAgQJ6U1MVXOaj8PK2l7WJ3RER9xtqwdhxkhw/edit?usp=sharing"",""ชลบุรี!M428"")"),300)</f>
        <v>300</v>
      </c>
      <c r="O533" s="422">
        <f t="shared" ref="O533:O537" ca="1" si="118">+IF(L533&gt;0,N533*100/L533,0)</f>
        <v>0.91911764705882348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IFERROR(__xludf.DUMMYFUNCTION("IMPORTRANGE(""https://docs.google.com/spreadsheets/d/1SX6NBoVAgQJ6U1MVXOaj8PK2l7WJ3RER9xtqwdhxkhw/edit?usp=sharing"",""ชลบุรี!L429"")"),0)</f>
        <v>0</v>
      </c>
      <c r="M534" s="196"/>
      <c r="N534" s="198">
        <f ca="1">IFERROR(__xludf.DUMMYFUNCTION("IMPORTRANGE(""https://docs.google.com/spreadsheets/d/1SX6NBoVAgQJ6U1MVXOaj8PK2l7WJ3RER9xtqwdhxkhw/edit?usp=sharing"",""ชลบุรี!M429"")"),0)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IFERROR(__xludf.DUMMYFUNCTION("IMPORTRANGE(""https://docs.google.com/spreadsheets/d/1SX6NBoVAgQJ6U1MVXOaj8PK2l7WJ3RER9xtqwdhxkhw/edit?usp=sharing"",""ชลบุรี!L430"")"),32640)</f>
        <v>32640</v>
      </c>
      <c r="M535" s="196"/>
      <c r="N535" s="198">
        <f ca="1">IFERROR(__xludf.DUMMYFUNCTION("IMPORTRANGE(""https://docs.google.com/spreadsheets/d/1SX6NBoVAgQJ6U1MVXOaj8PK2l7WJ3RER9xtqwdhxkhw/edit?usp=sharing"",""ชลบุรี!M430"")"),300)</f>
        <v>300</v>
      </c>
      <c r="O535" s="198">
        <f t="shared" ca="1" si="118"/>
        <v>0.91911764705882348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IFERROR(__xludf.DUMMYFUNCTION("IMPORTRANGE(""https://docs.google.com/spreadsheets/d/1SX6NBoVAgQJ6U1MVXOaj8PK2l7WJ3RER9xtqwdhxkhw/edit?usp=sharing"",""ชลบุรี!L431"")"),0)</f>
        <v>0</v>
      </c>
      <c r="M536" s="198"/>
      <c r="N536" s="198">
        <f ca="1">IFERROR(__xludf.DUMMYFUNCTION("IMPORTRANGE(""https://docs.google.com/spreadsheets/d/1SX6NBoVAgQJ6U1MVXOaj8PK2l7WJ3RER9xtqwdhxkhw/edit?usp=sharing"",""ชลบุรี!M431"")"),0)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IFERROR(__xludf.DUMMYFUNCTION("IMPORTRANGE(""https://docs.google.com/spreadsheets/d/1SX6NBoVAgQJ6U1MVXOaj8PK2l7WJ3RER9xtqwdhxkhw/edit?usp=sharing"",""ชลบุรี!L432"")"),32640)</f>
        <v>32640</v>
      </c>
      <c r="M537" s="198"/>
      <c r="N537" s="198">
        <f ca="1">IFERROR(__xludf.DUMMYFUNCTION("IMPORTRANGE(""https://docs.google.com/spreadsheets/d/1SX6NBoVAgQJ6U1MVXOaj8PK2l7WJ3RER9xtqwdhxkhw/edit?usp=sharing"",""ชลบุรี!M432"")"),300)</f>
        <v>300</v>
      </c>
      <c r="O537" s="198">
        <f t="shared" ca="1" si="118"/>
        <v>0.91911764705882348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IFERROR(__xludf.DUMMYFUNCTION("IMPORTRANGE(""https://docs.google.com/spreadsheets/d/1SX6NBoVAgQJ6U1MVXOaj8PK2l7WJ3RER9xtqwdhxkhw/edit?usp=sharing"",""ชลบุรี!M433"")"),0)</f>
        <v>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IFERROR(__xludf.DUMMYFUNCTION("IMPORTRANGE(""https://docs.google.com/spreadsheets/d/1SX6NBoVAgQJ6U1MVXOaj8PK2l7WJ3RER9xtqwdhxkhw/edit?usp=sharing"",""ชลบุรี!M434"")"),0)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IFERROR(__xludf.DUMMYFUNCTION("IMPORTRANGE(""https://docs.google.com/spreadsheets/d/1SX6NBoVAgQJ6U1MVXOaj8PK2l7WJ3RER9xtqwdhxkhw/edit?usp=sharing"",""ชลบุรี!M435"")"),0)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IFERROR(__xludf.DUMMYFUNCTION("IMPORTRANGE(""https://docs.google.com/spreadsheets/d/1SX6NBoVAgQJ6U1MVXOaj8PK2l7WJ3RER9xtqwdhxkhw/edit?usp=sharing"",""ชลบุรี!M436"")"),300)</f>
        <v>300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IFERROR(__xludf.DUMMYFUNCTION("IMPORTRANGE(""https://docs.google.com/spreadsheets/d/1SX6NBoVAgQJ6U1MVXOaj8PK2l7WJ3RER9xtqwdhxkhw/edit?usp=sharing"",""ชลบุรี!J438"")"),0)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IFERROR(__xludf.DUMMYFUNCTION("IMPORTRANGE(""https://docs.google.com/spreadsheets/d/1SX6NBoVAgQJ6U1MVXOaj8PK2l7WJ3RER9xtqwdhxkhw/edit?usp=sharing"",""ชลบุรี!J439"")"),1)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IFERROR(__xludf.DUMMYFUNCTION("IMPORTRANGE(""https://docs.google.com/spreadsheets/d/1SX6NBoVAgQJ6U1MVXOaj8PK2l7WJ3RER9xtqwdhxkhw/edit?usp=sharing"",""ชลบุรี!J440"")"),1)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IFERROR(__xludf.DUMMYFUNCTION("IMPORTRANGE(""https://docs.google.com/spreadsheets/d/1SX6NBoVAgQJ6U1MVXOaj8PK2l7WJ3RER9xtqwdhxkhw/edit?usp=sharing"",""ชลบุรี!J441"")"),1)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IFERROR(__xludf.DUMMYFUNCTION("IMPORTRANGE(""https://docs.google.com/spreadsheets/d/1SX6NBoVAgQJ6U1MVXOaj8PK2l7WJ3RER9xtqwdhxkhw/edit?usp=sharing"",""ชลบุรี!I442"")"),20)</f>
        <v>20</v>
      </c>
      <c r="J547" s="219">
        <f ca="1">IFERROR(__xludf.DUMMYFUNCTION("IMPORTRANGE(""https://docs.google.com/spreadsheets/d/1SX6NBoVAgQJ6U1MVXOaj8PK2l7WJ3RER9xtqwdhxkhw/edit?usp=sharing"",""ชลบุรี!J442"")"),0)</f>
        <v>0</v>
      </c>
      <c r="K547" s="195">
        <f t="shared" ref="K547:K548" ca="1" si="119">IF(I547&gt;0,J547*100/I547,0)</f>
        <v>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IFERROR(__xludf.DUMMYFUNCTION("IMPORTRANGE(""https://docs.google.com/spreadsheets/d/1SX6NBoVAgQJ6U1MVXOaj8PK2l7WJ3RER9xtqwdhxkhw/edit?usp=sharing"",""ชลบุรี!J166"")"),0)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IFERROR(__xludf.DUMMYFUNCTION("IMPORTRANGE(""https://docs.google.com/spreadsheets/d/1SX6NBoVAgQJ6U1MVXOaj8PK2l7WJ3RER9xtqwdhxkhw/edit?usp=sharing"",""ชลบุรี!J444"")"),0)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IFERROR(__xludf.DUMMYFUNCTION("IMPORTRANGE(""https://docs.google.com/spreadsheets/d/1SX6NBoVAgQJ6U1MVXOaj8PK2l7WJ3RER9xtqwdhxkhw/edit?usp=sharing"",""ชลบุรี!J445"")"),0)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IFERROR(__xludf.DUMMYFUNCTION("IMPORTRANGE(""https://docs.google.com/spreadsheets/d/1SX6NBoVAgQJ6U1MVXOaj8PK2l7WJ3RER9xtqwdhxkhw/edit?usp=sharing"",""ชลบุรี!I446"")"),0)</f>
        <v>0</v>
      </c>
      <c r="J551" s="420">
        <f ca="1">IFERROR(__xludf.DUMMYFUNCTION("IMPORTRANGE(""https://docs.google.com/spreadsheets/d/1SX6NBoVAgQJ6U1MVXOaj8PK2l7WJ3RER9xtqwdhxkhw/edit?usp=sharing"",""ชลบุรี!J446"")"),0)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IFERROR(__xludf.DUMMYFUNCTION("IMPORTRANGE(""https://docs.google.com/spreadsheets/d/1SX6NBoVAgQJ6U1MVXOaj8PK2l7WJ3RER9xtqwdhxkhw/edit?usp=sharing"",""ชลบุรี!L446"")"),0)</f>
        <v>0</v>
      </c>
      <c r="M551" s="422"/>
      <c r="N551" s="422">
        <f ca="1">IFERROR(__xludf.DUMMYFUNCTION("IMPORTRANGE(""https://docs.google.com/spreadsheets/d/1SX6NBoVAgQJ6U1MVXOaj8PK2l7WJ3RER9xtqwdhxkhw/edit?usp=sharing"",""ชลบุรี!M446"")"),0)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IFERROR(__xludf.DUMMYFUNCTION("IMPORTRANGE(""https://docs.google.com/spreadsheets/d/1SX6NBoVAgQJ6U1MVXOaj8PK2l7WJ3RER9xtqwdhxkhw/edit?usp=sharing"",""ชลบุรี!L447"")"),0)</f>
        <v>0</v>
      </c>
      <c r="M552" s="196"/>
      <c r="N552" s="198">
        <f ca="1">IFERROR(__xludf.DUMMYFUNCTION("IMPORTRANGE(""https://docs.google.com/spreadsheets/d/1SX6NBoVAgQJ6U1MVXOaj8PK2l7WJ3RER9xtqwdhxkhw/edit?usp=sharing"",""ชลบุรี!M447"")"),0)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IFERROR(__xludf.DUMMYFUNCTION("IMPORTRANGE(""https://docs.google.com/spreadsheets/d/1SX6NBoVAgQJ6U1MVXOaj8PK2l7WJ3RER9xtqwdhxkhw/edit?usp=sharing"",""ชลบุรี!L448"")"),0)</f>
        <v>0</v>
      </c>
      <c r="M553" s="196"/>
      <c r="N553" s="198">
        <f ca="1">IFERROR(__xludf.DUMMYFUNCTION("IMPORTRANGE(""https://docs.google.com/spreadsheets/d/1SX6NBoVAgQJ6U1MVXOaj8PK2l7WJ3RER9xtqwdhxkhw/edit?usp=sharing"",""ชลบุรี!M448"")"),0)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IFERROR(__xludf.DUMMYFUNCTION("IMPORTRANGE(""https://docs.google.com/spreadsheets/d/1SX6NBoVAgQJ6U1MVXOaj8PK2l7WJ3RER9xtqwdhxkhw/edit?usp=sharing"",""ชลบุรี!L449"")"),0)</f>
        <v>0</v>
      </c>
      <c r="M554" s="198"/>
      <c r="N554" s="198">
        <f ca="1">IFERROR(__xludf.DUMMYFUNCTION("IMPORTRANGE(""https://docs.google.com/spreadsheets/d/1SX6NBoVAgQJ6U1MVXOaj8PK2l7WJ3RER9xtqwdhxkhw/edit?usp=sharing"",""ชลบุรี!M449"")"),0)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IFERROR(__xludf.DUMMYFUNCTION("IMPORTRANGE(""https://docs.google.com/spreadsheets/d/1SX6NBoVAgQJ6U1MVXOaj8PK2l7WJ3RER9xtqwdhxkhw/edit?usp=sharing"",""ชลบุรี!L450"")"),0)</f>
        <v>0</v>
      </c>
      <c r="M555" s="198"/>
      <c r="N555" s="198">
        <f ca="1">IFERROR(__xludf.DUMMYFUNCTION("IMPORTRANGE(""https://docs.google.com/spreadsheets/d/1SX6NBoVAgQJ6U1MVXOaj8PK2l7WJ3RER9xtqwdhxkhw/edit?usp=sharing"",""ชลบุรี!M450"")"),0)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IFERROR(__xludf.DUMMYFUNCTION("IMPORTRANGE(""https://docs.google.com/spreadsheets/d/1SX6NBoVAgQJ6U1MVXOaj8PK2l7WJ3RER9xtqwdhxkhw/edit?usp=sharing"",""ชลบุรี!M451"")"),0)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IFERROR(__xludf.DUMMYFUNCTION("IMPORTRANGE(""https://docs.google.com/spreadsheets/d/1SX6NBoVAgQJ6U1MVXOaj8PK2l7WJ3RER9xtqwdhxkhw/edit?usp=sharing"",""ชลบุรี!M452"")"),0)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IFERROR(__xludf.DUMMYFUNCTION("IMPORTRANGE(""https://docs.google.com/spreadsheets/d/1SX6NBoVAgQJ6U1MVXOaj8PK2l7WJ3RER9xtqwdhxkhw/edit?usp=sharing"",""ชลบุรี!M453"")"),0)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IFERROR(__xludf.DUMMYFUNCTION("IMPORTRANGE(""https://docs.google.com/spreadsheets/d/1SX6NBoVAgQJ6U1MVXOaj8PK2l7WJ3RER9xtqwdhxkhw/edit?usp=sharing"",""ชลบุรี!M454"")"),0)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IFERROR(__xludf.DUMMYFUNCTION("IMPORTRANGE(""https://docs.google.com/spreadsheets/d/1SX6NBoVAgQJ6U1MVXOaj8PK2l7WJ3RER9xtqwdhxkhw/edit?usp=sharing"",""ชลบุรี!I455"")"),0)</f>
        <v>0</v>
      </c>
      <c r="J560" s="194">
        <f ca="1">IFERROR(__xludf.DUMMYFUNCTION("IMPORTRANGE(""https://docs.google.com/spreadsheets/d/1SX6NBoVAgQJ6U1MVXOaj8PK2l7WJ3RER9xtqwdhxkhw/edit?usp=sharing"",""ชลบุรี!J455"")"),0)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IFERROR(__xludf.DUMMYFUNCTION("IMPORTRANGE(""https://docs.google.com/spreadsheets/d/1SX6NBoVAgQJ6U1MVXOaj8PK2l7WJ3RER9xtqwdhxkhw/edit?usp=sharing"",""ชลบุรี!I456"")"),0)</f>
        <v>0</v>
      </c>
      <c r="J561" s="218">
        <f ca="1">IFERROR(__xludf.DUMMYFUNCTION("IMPORTRANGE(""https://docs.google.com/spreadsheets/d/1SX6NBoVAgQJ6U1MVXOaj8PK2l7WJ3RER9xtqwdhxkhw/edit?usp=sharing"",""ชลบุรี!J456"")"),0)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IFERROR(__xludf.DUMMYFUNCTION("IMPORTRANGE(""https://docs.google.com/spreadsheets/d/1SX6NBoVAgQJ6U1MVXOaj8PK2l7WJ3RER9xtqwdhxkhw/edit?usp=sharing"",""ชลบุรี!I457"")"),"")</f>
        <v/>
      </c>
      <c r="J562" s="218" t="str">
        <f ca="1">IFERROR(__xludf.DUMMYFUNCTION("IMPORTRANGE(""https://docs.google.com/spreadsheets/d/1SX6NBoVAgQJ6U1MVXOaj8PK2l7WJ3RER9xtqwdhxkhw/edit?usp=sharing"",""ชลบุรี!J457"")"),"")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IFERROR(__xludf.DUMMYFUNCTION("IMPORTRANGE(""https://docs.google.com/spreadsheets/d/1SX6NBoVAgQJ6U1MVXOaj8PK2l7WJ3RER9xtqwdhxkhw/edit?usp=sharing"",""ชลบุรี!I458"")"),"")</f>
        <v/>
      </c>
      <c r="J563" s="218" t="str">
        <f ca="1">IFERROR(__xludf.DUMMYFUNCTION("IMPORTRANGE(""https://docs.google.com/spreadsheets/d/1SX6NBoVAgQJ6U1MVXOaj8PK2l7WJ3RER9xtqwdhxkhw/edit?usp=sharing"",""ชลบุรี!J458"")"),"")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IFERROR(__xludf.DUMMYFUNCTION("IMPORTRANGE(""https://docs.google.com/spreadsheets/d/1SX6NBoVAgQJ6U1MVXOaj8PK2l7WJ3RER9xtqwdhxkhw/edit?usp=sharing"",""ชลบุรี!I459"")"),900)</f>
        <v>900</v>
      </c>
      <c r="J564" s="387">
        <f ca="1">IFERROR(__xludf.DUMMYFUNCTION("IMPORTRANGE(""https://docs.google.com/spreadsheets/d/1SX6NBoVAgQJ6U1MVXOaj8PK2l7WJ3RER9xtqwdhxkhw/edit?usp=sharing"",""ชลบุรี!J459"")"),0)</f>
        <v>0</v>
      </c>
      <c r="K564" s="388">
        <f t="shared" ca="1" si="121"/>
        <v>0</v>
      </c>
      <c r="L564" s="389">
        <f ca="1">IFERROR(__xludf.DUMMYFUNCTION("IMPORTRANGE(""https://docs.google.com/spreadsheets/d/1SX6NBoVAgQJ6U1MVXOaj8PK2l7WJ3RER9xtqwdhxkhw/edit?usp=sharing"",""ชลบุรี!L459"")"),121120)</f>
        <v>121120</v>
      </c>
      <c r="M564" s="389"/>
      <c r="N564" s="389">
        <f ca="1">IFERROR(__xludf.DUMMYFUNCTION("IMPORTRANGE(""https://docs.google.com/spreadsheets/d/1SX6NBoVAgQJ6U1MVXOaj8PK2l7WJ3RER9xtqwdhxkhw/edit?usp=sharing"",""ชลบุรี!M459"")"),0)</f>
        <v>0</v>
      </c>
      <c r="O564" s="389">
        <f t="shared" ref="O564:O568" ca="1" si="122">+IF(L564&gt;0,N564*100/L564,0)</f>
        <v>0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IFERROR(__xludf.DUMMYFUNCTION("IMPORTRANGE(""https://docs.google.com/spreadsheets/d/1SX6NBoVAgQJ6U1MVXOaj8PK2l7WJ3RER9xtqwdhxkhw/edit?usp=sharing"",""ชลบุรี!L460"")"),0)</f>
        <v>0</v>
      </c>
      <c r="M565" s="196"/>
      <c r="N565" s="198">
        <f ca="1">IFERROR(__xludf.DUMMYFUNCTION("IMPORTRANGE(""https://docs.google.com/spreadsheets/d/1SX6NBoVAgQJ6U1MVXOaj8PK2l7WJ3RER9xtqwdhxkhw/edit?usp=sharing"",""ชลบุรี!M460"")"),0)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IFERROR(__xludf.DUMMYFUNCTION("IMPORTRANGE(""https://docs.google.com/spreadsheets/d/1SX6NBoVAgQJ6U1MVXOaj8PK2l7WJ3RER9xtqwdhxkhw/edit?usp=sharing"",""ชลบุรี!L461"")"),121120)</f>
        <v>121120</v>
      </c>
      <c r="M566" s="196"/>
      <c r="N566" s="198">
        <f ca="1">IFERROR(__xludf.DUMMYFUNCTION("IMPORTRANGE(""https://docs.google.com/spreadsheets/d/1SX6NBoVAgQJ6U1MVXOaj8PK2l7WJ3RER9xtqwdhxkhw/edit?usp=sharing"",""ชลบุรี!M461"")"),0)</f>
        <v>0</v>
      </c>
      <c r="O566" s="198">
        <f t="shared" ca="1" si="122"/>
        <v>0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IFERROR(__xludf.DUMMYFUNCTION("IMPORTRANGE(""https://docs.google.com/spreadsheets/d/1SX6NBoVAgQJ6U1MVXOaj8PK2l7WJ3RER9xtqwdhxkhw/edit?usp=sharing"",""ชลบุรี!L462"")"),0)</f>
        <v>0</v>
      </c>
      <c r="M567" s="198"/>
      <c r="N567" s="198">
        <f ca="1">IFERROR(__xludf.DUMMYFUNCTION("IMPORTRANGE(""https://docs.google.com/spreadsheets/d/1SX6NBoVAgQJ6U1MVXOaj8PK2l7WJ3RER9xtqwdhxkhw/edit?usp=sharing"",""ชลบุรี!M462"")"),0)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IFERROR(__xludf.DUMMYFUNCTION("IMPORTRANGE(""https://docs.google.com/spreadsheets/d/1SX6NBoVAgQJ6U1MVXOaj8PK2l7WJ3RER9xtqwdhxkhw/edit?usp=sharing"",""ชลบุรี!L463"")"),121120)</f>
        <v>121120</v>
      </c>
      <c r="M568" s="198"/>
      <c r="N568" s="198">
        <f ca="1">IFERROR(__xludf.DUMMYFUNCTION("IMPORTRANGE(""https://docs.google.com/spreadsheets/d/1SX6NBoVAgQJ6U1MVXOaj8PK2l7WJ3RER9xtqwdhxkhw/edit?usp=sharing"",""ชลบุรี!M463"")"),0)</f>
        <v>0</v>
      </c>
      <c r="O568" s="198">
        <f t="shared" ca="1" si="122"/>
        <v>0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IFERROR(__xludf.DUMMYFUNCTION("IMPORTRANGE(""https://docs.google.com/spreadsheets/d/1SX6NBoVAgQJ6U1MVXOaj8PK2l7WJ3RER9xtqwdhxkhw/edit?usp=sharing"",""ชลบุรี!M464"")"),0)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IFERROR(__xludf.DUMMYFUNCTION("IMPORTRANGE(""https://docs.google.com/spreadsheets/d/1SX6NBoVAgQJ6U1MVXOaj8PK2l7WJ3RER9xtqwdhxkhw/edit?usp=sharing"",""ชลบุรี!M465"")"),0)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IFERROR(__xludf.DUMMYFUNCTION("IMPORTRANGE(""https://docs.google.com/spreadsheets/d/1SX6NBoVAgQJ6U1MVXOaj8PK2l7WJ3RER9xtqwdhxkhw/edit?usp=sharing"",""ชลบุรี!M466"")"),0)</f>
        <v>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IFERROR(__xludf.DUMMYFUNCTION("IMPORTRANGE(""https://docs.google.com/spreadsheets/d/1SX6NBoVAgQJ6U1MVXOaj8PK2l7WJ3RER9xtqwdhxkhw/edit?usp=sharing"",""ชลบุรี!M467"")"),0)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IFERROR(__xludf.DUMMYFUNCTION("IMPORTRANGE(""https://docs.google.com/spreadsheets/d/1SX6NBoVAgQJ6U1MVXOaj8PK2l7WJ3RER9xtqwdhxkhw/edit?usp=sharing"",""ชลบุรี!I468"")"),900)</f>
        <v>900</v>
      </c>
      <c r="J573" s="428">
        <f ca="1">IFERROR(__xludf.DUMMYFUNCTION("IMPORTRANGE(""https://docs.google.com/spreadsheets/d/1SX6NBoVAgQJ6U1MVXOaj8PK2l7WJ3RER9xtqwdhxkhw/edit?usp=sharing"",""ชลบุรี!J468"")"),0)</f>
        <v>0</v>
      </c>
      <c r="K573" s="231">
        <f ca="1">IF(I573&gt;0,J573*100/I573,0)</f>
        <v>0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IFERROR(__xludf.DUMMYFUNCTION("IMPORTRANGE(""https://docs.google.com/spreadsheets/d/1SX6NBoVAgQJ6U1MVXOaj8PK2l7WJ3RER9xtqwdhxkhw/edit?usp=sharing"",""ชลบุรี!I470"")"),0)</f>
        <v>0</v>
      </c>
      <c r="J575" s="219">
        <f ca="1">IFERROR(__xludf.DUMMYFUNCTION("IMPORTRANGE(""https://docs.google.com/spreadsheets/d/1SX6NBoVAgQJ6U1MVXOaj8PK2l7WJ3RER9xtqwdhxkhw/edit?usp=sharing"",""ชลบุรี!J470"")"),0)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IFERROR(__xludf.DUMMYFUNCTION("IMPORTRANGE(""https://docs.google.com/spreadsheets/d/1SX6NBoVAgQJ6U1MVXOaj8PK2l7WJ3RER9xtqwdhxkhw/edit?usp=sharing"",""ชลบุรี!I471"")"),0)</f>
        <v>0</v>
      </c>
      <c r="J576" s="219">
        <f ca="1">IFERROR(__xludf.DUMMYFUNCTION("IMPORTRANGE(""https://docs.google.com/spreadsheets/d/1SX6NBoVAgQJ6U1MVXOaj8PK2l7WJ3RER9xtqwdhxkhw/edit?usp=sharing"",""ชลบุรี!J471"")"),0)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IFERROR(__xludf.DUMMYFUNCTION("IMPORTRANGE(""https://docs.google.com/spreadsheets/d/1SX6NBoVAgQJ6U1MVXOaj8PK2l7WJ3RER9xtqwdhxkhw/edit?usp=sharing"",""ชลบุรี!I472"")"),0)</f>
        <v>0</v>
      </c>
      <c r="J577" s="219">
        <f ca="1">IFERROR(__xludf.DUMMYFUNCTION("IMPORTRANGE(""https://docs.google.com/spreadsheets/d/1SX6NBoVAgQJ6U1MVXOaj8PK2l7WJ3RER9xtqwdhxkhw/edit?usp=sharing"",""ชลบุรี!J472"")"),0)</f>
        <v>0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IFERROR(__xludf.DUMMYFUNCTION("IMPORTRANGE(""https://docs.google.com/spreadsheets/d/1SX6NBoVAgQJ6U1MVXOaj8PK2l7WJ3RER9xtqwdhxkhw/edit?usp=sharing"",""ชลบุรี!I473"")"),0)</f>
        <v>0</v>
      </c>
      <c r="J578" s="219">
        <f ca="1">IFERROR(__xludf.DUMMYFUNCTION("IMPORTRANGE(""https://docs.google.com/spreadsheets/d/1SX6NBoVAgQJ6U1MVXOaj8PK2l7WJ3RER9xtqwdhxkhw/edit?usp=sharing"",""ชลบุรี!J473"")"),0)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IFERROR(__xludf.DUMMYFUNCTION("IMPORTRANGE(""https://docs.google.com/spreadsheets/d/1SX6NBoVAgQJ6U1MVXOaj8PK2l7WJ3RER9xtqwdhxkhw/edit?usp=sharing"",""ชลบุรี!I474"")"),0)</f>
        <v>0</v>
      </c>
      <c r="J579" s="219">
        <f ca="1">IFERROR(__xludf.DUMMYFUNCTION("IMPORTRANGE(""https://docs.google.com/spreadsheets/d/1SX6NBoVAgQJ6U1MVXOaj8PK2l7WJ3RER9xtqwdhxkhw/edit?usp=sharing"",""ชลบุรี!J474"")"),0)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IFERROR(__xludf.DUMMYFUNCTION("IMPORTRANGE(""https://docs.google.com/spreadsheets/d/1SX6NBoVAgQJ6U1MVXOaj8PK2l7WJ3RER9xtqwdhxkhw/edit?usp=sharing"",""ชลบุรี!I475"")"),0)</f>
        <v>0</v>
      </c>
      <c r="J580" s="387">
        <f ca="1">IFERROR(__xludf.DUMMYFUNCTION("IMPORTRANGE(""https://docs.google.com/spreadsheets/d/1SX6NBoVAgQJ6U1MVXOaj8PK2l7WJ3RER9xtqwdhxkhw/edit?usp=sharing"",""ชลบุรี!J475"")"),0)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IFERROR(__xludf.DUMMYFUNCTION("IMPORTRANGE(""https://docs.google.com/spreadsheets/d/1SX6NBoVAgQJ6U1MVXOaj8PK2l7WJ3RER9xtqwdhxkhw/edit?usp=sharing"",""ชลบุรี!L475"")"),0)</f>
        <v>0</v>
      </c>
      <c r="M580" s="389"/>
      <c r="N580" s="389">
        <f ca="1">IFERROR(__xludf.DUMMYFUNCTION("IMPORTRANGE(""https://docs.google.com/spreadsheets/d/1SX6NBoVAgQJ6U1MVXOaj8PK2l7WJ3RER9xtqwdhxkhw/edit?usp=sharing"",""ชลบุรี!M475"")"),0)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IFERROR(__xludf.DUMMYFUNCTION("IMPORTRANGE(""https://docs.google.com/spreadsheets/d/1SX6NBoVAgQJ6U1MVXOaj8PK2l7WJ3RER9xtqwdhxkhw/edit?usp=sharing"",""ชลบุรี!L476"")"),0)</f>
        <v>0</v>
      </c>
      <c r="M581" s="196"/>
      <c r="N581" s="198">
        <f ca="1">IFERROR(__xludf.DUMMYFUNCTION("IMPORTRANGE(""https://docs.google.com/spreadsheets/d/1SX6NBoVAgQJ6U1MVXOaj8PK2l7WJ3RER9xtqwdhxkhw/edit?usp=sharing"",""ชลบุรี!M476"")"),0)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IFERROR(__xludf.DUMMYFUNCTION("IMPORTRANGE(""https://docs.google.com/spreadsheets/d/1SX6NBoVAgQJ6U1MVXOaj8PK2l7WJ3RER9xtqwdhxkhw/edit?usp=sharing"",""ชลบุรี!L477"")"),0)</f>
        <v>0</v>
      </c>
      <c r="M582" s="196"/>
      <c r="N582" s="198">
        <f ca="1">IFERROR(__xludf.DUMMYFUNCTION("IMPORTRANGE(""https://docs.google.com/spreadsheets/d/1SX6NBoVAgQJ6U1MVXOaj8PK2l7WJ3RER9xtqwdhxkhw/edit?usp=sharing"",""ชลบุรี!M477"")"),0)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IFERROR(__xludf.DUMMYFUNCTION("IMPORTRANGE(""https://docs.google.com/spreadsheets/d/1SX6NBoVAgQJ6U1MVXOaj8PK2l7WJ3RER9xtqwdhxkhw/edit?usp=sharing"",""ชลบุรี!L478"")"),0)</f>
        <v>0</v>
      </c>
      <c r="M583" s="198"/>
      <c r="N583" s="198">
        <f ca="1">IFERROR(__xludf.DUMMYFUNCTION("IMPORTRANGE(""https://docs.google.com/spreadsheets/d/1SX6NBoVAgQJ6U1MVXOaj8PK2l7WJ3RER9xtqwdhxkhw/edit?usp=sharing"",""ชลบุรี!M478"")"),0)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IFERROR(__xludf.DUMMYFUNCTION("IMPORTRANGE(""https://docs.google.com/spreadsheets/d/1SX6NBoVAgQJ6U1MVXOaj8PK2l7WJ3RER9xtqwdhxkhw/edit?usp=sharing"",""ชลบุรี!L479"")"),0)</f>
        <v>0</v>
      </c>
      <c r="M584" s="198"/>
      <c r="N584" s="198">
        <f ca="1">IFERROR(__xludf.DUMMYFUNCTION("IMPORTRANGE(""https://docs.google.com/spreadsheets/d/1SX6NBoVAgQJ6U1MVXOaj8PK2l7WJ3RER9xtqwdhxkhw/edit?usp=sharing"",""ชลบุรี!M479"")"),0)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IFERROR(__xludf.DUMMYFUNCTION("IMPORTRANGE(""https://docs.google.com/spreadsheets/d/1SX6NBoVAgQJ6U1MVXOaj8PK2l7WJ3RER9xtqwdhxkhw/edit?usp=sharing"",""ชลบุรี!M480"")"),0)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IFERROR(__xludf.DUMMYFUNCTION("IMPORTRANGE(""https://docs.google.com/spreadsheets/d/1SX6NBoVAgQJ6U1MVXOaj8PK2l7WJ3RER9xtqwdhxkhw/edit?usp=sharing"",""ชลบุรี!M481"")"),0)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IFERROR(__xludf.DUMMYFUNCTION("IMPORTRANGE(""https://docs.google.com/spreadsheets/d/1SX6NBoVAgQJ6U1MVXOaj8PK2l7WJ3RER9xtqwdhxkhw/edit?usp=sharing"",""ชลบุรี!M482"")"),0)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IFERROR(__xludf.DUMMYFUNCTION("IMPORTRANGE(""https://docs.google.com/spreadsheets/d/1SX6NBoVAgQJ6U1MVXOaj8PK2l7WJ3RER9xtqwdhxkhw/edit?usp=sharing"",""ชลบุรี!M483"")"),0)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IFERROR(__xludf.DUMMYFUNCTION("IMPORTRANGE(""https://docs.google.com/spreadsheets/d/1SX6NBoVAgQJ6U1MVXOaj8PK2l7WJ3RER9xtqwdhxkhw/edit?usp=sharing"",""ชลบุรี!I484"")"),0)</f>
        <v>0</v>
      </c>
      <c r="J589" s="218">
        <f ca="1">IFERROR(__xludf.DUMMYFUNCTION("IMPORTRANGE(""https://docs.google.com/spreadsheets/d/1SX6NBoVAgQJ6U1MVXOaj8PK2l7WJ3RER9xtqwdhxkhw/edit?usp=sharing"",""ชลบุรี!J484"")"),0)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IFERROR(__xludf.DUMMYFUNCTION("IMPORTRANGE(""https://docs.google.com/spreadsheets/d/1SX6NBoVAgQJ6U1MVXOaj8PK2l7WJ3RER9xtqwdhxkhw/edit?usp=sharing"",""ชลบุรี!I485"")"),0)</f>
        <v>0</v>
      </c>
      <c r="J590" s="218">
        <f ca="1">IFERROR(__xludf.DUMMYFUNCTION("IMPORTRANGE(""https://docs.google.com/spreadsheets/d/1SX6NBoVAgQJ6U1MVXOaj8PK2l7WJ3RER9xtqwdhxkhw/edit?usp=sharing"",""ชลบุรี!J485"")"),0)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IFERROR(__xludf.DUMMYFUNCTION("IMPORTRANGE(""https://docs.google.com/spreadsheets/d/1SX6NBoVAgQJ6U1MVXOaj8PK2l7WJ3RER9xtqwdhxkhw/edit?usp=sharing"",""ชลบุรี!I486"")"),0)</f>
        <v>0</v>
      </c>
      <c r="J591" s="218">
        <f ca="1">IFERROR(__xludf.DUMMYFUNCTION("IMPORTRANGE(""https://docs.google.com/spreadsheets/d/1SX6NBoVAgQJ6U1MVXOaj8PK2l7WJ3RER9xtqwdhxkhw/edit?usp=sharing"",""ชลบุรี!J486"")"),0)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IFERROR(__xludf.DUMMYFUNCTION("IMPORTRANGE(""https://docs.google.com/spreadsheets/d/1SX6NBoVAgQJ6U1MVXOaj8PK2l7WJ3RER9xtqwdhxkhw/edit?usp=sharing"",""ชลบุรี!I487"")"),0)</f>
        <v>0</v>
      </c>
      <c r="J592" s="218">
        <f ca="1">IFERROR(__xludf.DUMMYFUNCTION("IMPORTRANGE(""https://docs.google.com/spreadsheets/d/1SX6NBoVAgQJ6U1MVXOaj8PK2l7WJ3RER9xtqwdhxkhw/edit?usp=sharing"",""ชลบุรี!J487"")"),0)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IFERROR(__xludf.DUMMYFUNCTION("IMPORTRANGE(""https://docs.google.com/spreadsheets/d/1SX6NBoVAgQJ6U1MVXOaj8PK2l7WJ3RER9xtqwdhxkhw/edit?usp=sharing"",""ชลบุรี!I488"")"),0)</f>
        <v>0</v>
      </c>
      <c r="J593" s="218">
        <f ca="1">IFERROR(__xludf.DUMMYFUNCTION("IMPORTRANGE(""https://docs.google.com/spreadsheets/d/1SX6NBoVAgQJ6U1MVXOaj8PK2l7WJ3RER9xtqwdhxkhw/edit?usp=sharing"",""ชลบุรี!J488"")"),0)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IFERROR(__xludf.DUMMYFUNCTION("IMPORTRANGE(""https://docs.google.com/spreadsheets/d/1SX6NBoVAgQJ6U1MVXOaj8PK2l7WJ3RER9xtqwdhxkhw/edit?usp=sharing"",""ชลบุรี!I489"")"),0)</f>
        <v>0</v>
      </c>
      <c r="J594" s="218">
        <f ca="1">IFERROR(__xludf.DUMMYFUNCTION("IMPORTRANGE(""https://docs.google.com/spreadsheets/d/1SX6NBoVAgQJ6U1MVXOaj8PK2l7WJ3RER9xtqwdhxkhw/edit?usp=sharing"",""ชลบุรี!J489"")"),0)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IFERROR(__xludf.DUMMYFUNCTION("IMPORTRANGE(""https://docs.google.com/spreadsheets/d/1SX6NBoVAgQJ6U1MVXOaj8PK2l7WJ3RER9xtqwdhxkhw/edit?usp=sharing"",""ชลบุรี!I490"")"),0)</f>
        <v>0</v>
      </c>
      <c r="J595" s="218">
        <f ca="1">IFERROR(__xludf.DUMMYFUNCTION("IMPORTRANGE(""https://docs.google.com/spreadsheets/d/1SX6NBoVAgQJ6U1MVXOaj8PK2l7WJ3RER9xtqwdhxkhw/edit?usp=sharing"",""ชลบุรี!J490"")"),0)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IFERROR(__xludf.DUMMYFUNCTION("IMPORTRANGE(""https://docs.google.com/spreadsheets/d/1SX6NBoVAgQJ6U1MVXOaj8PK2l7WJ3RER9xtqwdhxkhw/edit?usp=sharing"",""ชลบุรี!I491"")"),0)</f>
        <v>0</v>
      </c>
      <c r="J596" s="265">
        <f ca="1">IFERROR(__xludf.DUMMYFUNCTION("IMPORTRANGE(""https://docs.google.com/spreadsheets/d/1SX6NBoVAgQJ6U1MVXOaj8PK2l7WJ3RER9xtqwdhxkhw/edit?usp=sharing"",""ชลบุรี!J491"")"),0)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IFERROR(__xludf.DUMMYFUNCTION("IMPORTRANGE(""https://docs.google.com/spreadsheets/d/1SX6NBoVAgQJ6U1MVXOaj8PK2l7WJ3RER9xtqwdhxkhw/edit?usp=sharing"",""ชลบุรี!I492"")"),50)</f>
        <v>50</v>
      </c>
      <c r="J597" s="491">
        <f ca="1">IFERROR(__xludf.DUMMYFUNCTION("IMPORTRANGE(""https://docs.google.com/spreadsheets/d/1SX6NBoVAgQJ6U1MVXOaj8PK2l7WJ3RER9xtqwdhxkhw/edit?usp=sharing"",""ชลบุรี!J492"")"),0)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IFERROR(__xludf.DUMMYFUNCTION("IMPORTRANGE(""https://docs.google.com/spreadsheets/d/1SX6NBoVAgQJ6U1MVXOaj8PK2l7WJ3RER9xtqwdhxkhw/edit?usp=sharing"",""ชลบุรี!L492"")"),4550)</f>
        <v>4550</v>
      </c>
      <c r="M597" s="422"/>
      <c r="N597" s="422">
        <f ca="1">IFERROR(__xludf.DUMMYFUNCTION("IMPORTRANGE(""https://docs.google.com/spreadsheets/d/1SX6NBoVAgQJ6U1MVXOaj8PK2l7WJ3RER9xtqwdhxkhw/edit?usp=sharing"",""ชลบุรี!M492"")"),300)</f>
        <v>300</v>
      </c>
      <c r="O597" s="422">
        <f t="shared" ref="O597:O601" ca="1" si="126">+IF(L597&gt;0,N597*100/L597,0)</f>
        <v>6.5934065934065931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IFERROR(__xludf.DUMMYFUNCTION("IMPORTRANGE(""https://docs.google.com/spreadsheets/d/1SX6NBoVAgQJ6U1MVXOaj8PK2l7WJ3RER9xtqwdhxkhw/edit?usp=sharing"",""ชลบุรี!L493"")"),0)</f>
        <v>0</v>
      </c>
      <c r="M598" s="196"/>
      <c r="N598" s="198">
        <f ca="1">IFERROR(__xludf.DUMMYFUNCTION("IMPORTRANGE(""https://docs.google.com/spreadsheets/d/1SX6NBoVAgQJ6U1MVXOaj8PK2l7WJ3RER9xtqwdhxkhw/edit?usp=sharing"",""ชลบุรี!M493"")"),0)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IFERROR(__xludf.DUMMYFUNCTION("IMPORTRANGE(""https://docs.google.com/spreadsheets/d/1SX6NBoVAgQJ6U1MVXOaj8PK2l7WJ3RER9xtqwdhxkhw/edit?usp=sharing"",""ชลบุรี!L494"")"),4550)</f>
        <v>4550</v>
      </c>
      <c r="M599" s="196"/>
      <c r="N599" s="198">
        <f ca="1">IFERROR(__xludf.DUMMYFUNCTION("IMPORTRANGE(""https://docs.google.com/spreadsheets/d/1SX6NBoVAgQJ6U1MVXOaj8PK2l7WJ3RER9xtqwdhxkhw/edit?usp=sharing"",""ชลบุรี!M494"")"),300)</f>
        <v>300</v>
      </c>
      <c r="O599" s="198">
        <f t="shared" ca="1" si="126"/>
        <v>6.5934065934065931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IFERROR(__xludf.DUMMYFUNCTION("IMPORTRANGE(""https://docs.google.com/spreadsheets/d/1SX6NBoVAgQJ6U1MVXOaj8PK2l7WJ3RER9xtqwdhxkhw/edit?usp=sharing"",""ชลบุรี!L495"")"),0)</f>
        <v>0</v>
      </c>
      <c r="M600" s="198"/>
      <c r="N600" s="198">
        <f ca="1">IFERROR(__xludf.DUMMYFUNCTION("IMPORTRANGE(""https://docs.google.com/spreadsheets/d/1SX6NBoVAgQJ6U1MVXOaj8PK2l7WJ3RER9xtqwdhxkhw/edit?usp=sharing"",""ชลบุรี!M495"")"),0)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IFERROR(__xludf.DUMMYFUNCTION("IMPORTRANGE(""https://docs.google.com/spreadsheets/d/1SX6NBoVAgQJ6U1MVXOaj8PK2l7WJ3RER9xtqwdhxkhw/edit?usp=sharing"",""ชลบุรี!L496"")"),4550)</f>
        <v>4550</v>
      </c>
      <c r="M601" s="198"/>
      <c r="N601" s="198">
        <f ca="1">IFERROR(__xludf.DUMMYFUNCTION("IMPORTRANGE(""https://docs.google.com/spreadsheets/d/1SX6NBoVAgQJ6U1MVXOaj8PK2l7WJ3RER9xtqwdhxkhw/edit?usp=sharing"",""ชลบุรี!M496"")"),300)</f>
        <v>300</v>
      </c>
      <c r="O601" s="198">
        <f t="shared" ca="1" si="126"/>
        <v>6.5934065934065931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IFERROR(__xludf.DUMMYFUNCTION("IMPORTRANGE(""https://docs.google.com/spreadsheets/d/1SX6NBoVAgQJ6U1MVXOaj8PK2l7WJ3RER9xtqwdhxkhw/edit?usp=sharing"",""ชลบุรี!M497"")"),0)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IFERROR(__xludf.DUMMYFUNCTION("IMPORTRANGE(""https://docs.google.com/spreadsheets/d/1SX6NBoVAgQJ6U1MVXOaj8PK2l7WJ3RER9xtqwdhxkhw/edit?usp=sharing"",""ชลบุรี!M498"")"),0)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IFERROR(__xludf.DUMMYFUNCTION("IMPORTRANGE(""https://docs.google.com/spreadsheets/d/1SX6NBoVAgQJ6U1MVXOaj8PK2l7WJ3RER9xtqwdhxkhw/edit?usp=sharing"",""ชลบุรี!M499"")"),0)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IFERROR(__xludf.DUMMYFUNCTION("IMPORTRANGE(""https://docs.google.com/spreadsheets/d/1SX6NBoVAgQJ6U1MVXOaj8PK2l7WJ3RER9xtqwdhxkhw/edit?usp=sharing"",""ชลบุรี!M500"")"),300)</f>
        <v>300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IFERROR(__xludf.DUMMYFUNCTION("IMPORTRANGE(""https://docs.google.com/spreadsheets/d/1SX6NBoVAgQJ6U1MVXOaj8PK2l7WJ3RER9xtqwdhxkhw/edit?usp=sharing"",""ชลบุรี!J502"")"),1)</f>
        <v>1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IFERROR(__xludf.DUMMYFUNCTION("IMPORTRANGE(""https://docs.google.com/spreadsheets/d/1SX6NBoVAgQJ6U1MVXOaj8PK2l7WJ3RER9xtqwdhxkhw/edit?usp=sharing"",""ชลบุรี!J503"")"),0)</f>
        <v>0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IFERROR(__xludf.DUMMYFUNCTION("IMPORTRANGE(""https://docs.google.com/spreadsheets/d/1SX6NBoVAgQJ6U1MVXOaj8PK2l7WJ3RER9xtqwdhxkhw/edit?usp=sharing"",""ชลบุรี!J166"")"),0)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IFERROR(__xludf.DUMMYFUNCTION("IMPORTRANGE(""https://docs.google.com/spreadsheets/d/1SX6NBoVAgQJ6U1MVXOaj8PK2l7WJ3RER9xtqwdhxkhw/edit?usp=sharing"",""ชลบุรี!J166"")"),0)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IFERROR(__xludf.DUMMYFUNCTION("IMPORTRANGE(""https://docs.google.com/spreadsheets/d/1SX6NBoVAgQJ6U1MVXOaj8PK2l7WJ3RER9xtqwdhxkhw/edit?usp=sharing"",""ชลบุรี!I506"")"),50)</f>
        <v>50</v>
      </c>
      <c r="J611" s="194">
        <f ca="1">IFERROR(__xludf.DUMMYFUNCTION("IMPORTRANGE(""https://docs.google.com/spreadsheets/d/1SX6NBoVAgQJ6U1MVXOaj8PK2l7WJ3RER9xtqwdhxkhw/edit?usp=sharing"",""ชลบุรี!J506"")"),0)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IFERROR(__xludf.DUMMYFUNCTION("IMPORTRANGE(""https://docs.google.com/spreadsheets/d/1SX6NBoVAgQJ6U1MVXOaj8PK2l7WJ3RER9xtqwdhxkhw/edit?usp=sharing"",""ชลบุรี!I507"")"),0)</f>
        <v>0</v>
      </c>
      <c r="J612" s="219">
        <f ca="1">IFERROR(__xludf.DUMMYFUNCTION("IMPORTRANGE(""https://docs.google.com/spreadsheets/d/1SX6NBoVAgQJ6U1MVXOaj8PK2l7WJ3RER9xtqwdhxkhw/edit?usp=sharing"",""ชลบุรี!J507"")"),0)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IFERROR(__xludf.DUMMYFUNCTION("IMPORTRANGE(""https://docs.google.com/spreadsheets/d/1SX6NBoVAgQJ6U1MVXOaj8PK2l7WJ3RER9xtqwdhxkhw/edit?usp=sharing"",""ชลบุรี!I508"")"),0)</f>
        <v>0</v>
      </c>
      <c r="J613" s="219">
        <f ca="1">IFERROR(__xludf.DUMMYFUNCTION("IMPORTRANGE(""https://docs.google.com/spreadsheets/d/1SX6NBoVAgQJ6U1MVXOaj8PK2l7WJ3RER9xtqwdhxkhw/edit?usp=sharing"",""ชลบุรี!J508"")"),0)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IFERROR(__xludf.DUMMYFUNCTION("IMPORTRANGE(""https://docs.google.com/spreadsheets/d/1SX6NBoVAgQJ6U1MVXOaj8PK2l7WJ3RER9xtqwdhxkhw/edit?usp=sharing"",""ชลบุรี!I509"")"),0)</f>
        <v>0</v>
      </c>
      <c r="J614" s="219">
        <f ca="1">IFERROR(__xludf.DUMMYFUNCTION("IMPORTRANGE(""https://docs.google.com/spreadsheets/d/1SX6NBoVAgQJ6U1MVXOaj8PK2l7WJ3RER9xtqwdhxkhw/edit?usp=sharing"",""ชลบุรี!J509"")"),0)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IFERROR(__xludf.DUMMYFUNCTION("IMPORTRANGE(""https://docs.google.com/spreadsheets/d/1SX6NBoVAgQJ6U1MVXOaj8PK2l7WJ3RER9xtqwdhxkhw/edit?usp=sharing"",""ชลบุรี!I510"")"),0)</f>
        <v>0</v>
      </c>
      <c r="J615" s="219">
        <f ca="1">IFERROR(__xludf.DUMMYFUNCTION("IMPORTRANGE(""https://docs.google.com/spreadsheets/d/1SX6NBoVAgQJ6U1MVXOaj8PK2l7WJ3RER9xtqwdhxkhw/edit?usp=sharing"",""ชลบุรี!J510"")"),0)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IFERROR(__xludf.DUMMYFUNCTION("IMPORTRANGE(""https://docs.google.com/spreadsheets/d/1SX6NBoVAgQJ6U1MVXOaj8PK2l7WJ3RER9xtqwdhxkhw/edit?usp=sharing"",""ชลบุรี!I511"")"),0)</f>
        <v>0</v>
      </c>
      <c r="J616" s="219">
        <f ca="1">IFERROR(__xludf.DUMMYFUNCTION("IMPORTRANGE(""https://docs.google.com/spreadsheets/d/1SX6NBoVAgQJ6U1MVXOaj8PK2l7WJ3RER9xtqwdhxkhw/edit?usp=sharing"",""ชลบุรี!J511"")"),0)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IFERROR(__xludf.DUMMYFUNCTION("IMPORTRANGE(""https://docs.google.com/spreadsheets/d/1SX6NBoVAgQJ6U1MVXOaj8PK2l7WJ3RER9xtqwdhxkhw/edit?usp=sharing"",""ชลบุรี!I512"")"),0)</f>
        <v>0</v>
      </c>
      <c r="J617" s="218">
        <f ca="1">IFERROR(__xludf.DUMMYFUNCTION("IMPORTRANGE(""https://docs.google.com/spreadsheets/d/1SX6NBoVAgQJ6U1MVXOaj8PK2l7WJ3RER9xtqwdhxkhw/edit?usp=sharing"",""ชลบุรี!J512"")"),0)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IFERROR(__xludf.DUMMYFUNCTION("IMPORTRANGE(""https://docs.google.com/spreadsheets/d/1SX6NBoVAgQJ6U1MVXOaj8PK2l7WJ3RER9xtqwdhxkhw/edit?usp=sharing"",""ชลบุรี!I513"")"),0)</f>
        <v>0</v>
      </c>
      <c r="J618" s="219">
        <f ca="1">IFERROR(__xludf.DUMMYFUNCTION("IMPORTRANGE(""https://docs.google.com/spreadsheets/d/1SX6NBoVAgQJ6U1MVXOaj8PK2l7WJ3RER9xtqwdhxkhw/edit?usp=sharing"",""ชลบุรี!J513"")"),0)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IFERROR(__xludf.DUMMYFUNCTION("IMPORTRANGE(""https://docs.google.com/spreadsheets/d/1SX6NBoVAgQJ6U1MVXOaj8PK2l7WJ3RER9xtqwdhxkhw/edit?usp=sharing"",""ชลบุรี!I514"")"),0)</f>
        <v>0</v>
      </c>
      <c r="J619" s="219">
        <f ca="1">IFERROR(__xludf.DUMMYFUNCTION("IMPORTRANGE(""https://docs.google.com/spreadsheets/d/1SX6NBoVAgQJ6U1MVXOaj8PK2l7WJ3RER9xtqwdhxkhw/edit?usp=sharing"",""ชลบุรี!J514"")"),0)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IFERROR(__xludf.DUMMYFUNCTION("IMPORTRANGE(""https://docs.google.com/spreadsheets/d/1SX6NBoVAgQJ6U1MVXOaj8PK2l7WJ3RER9xtqwdhxkhw/edit?usp=sharing"",""ชลบุรี!I515"")"),0)</f>
        <v>0</v>
      </c>
      <c r="J620" s="194">
        <f ca="1">IFERROR(__xludf.DUMMYFUNCTION("IMPORTRANGE(""https://docs.google.com/spreadsheets/d/1SX6NBoVAgQJ6U1MVXOaj8PK2l7WJ3RER9xtqwdhxkhw/edit?usp=sharing"",""ชลบุรี!J515"")"),0)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IFERROR(__xludf.DUMMYFUNCTION("IMPORTRANGE(""https://docs.google.com/spreadsheets/d/1SX6NBoVAgQJ6U1MVXOaj8PK2l7WJ3RER9xtqwdhxkhw/edit?usp=sharing"",""ชลบุรี!I516"")"),0)</f>
        <v>0</v>
      </c>
      <c r="J621" s="194">
        <f ca="1">IFERROR(__xludf.DUMMYFUNCTION("IMPORTRANGE(""https://docs.google.com/spreadsheets/d/1SX6NBoVAgQJ6U1MVXOaj8PK2l7WJ3RER9xtqwdhxkhw/edit?usp=sharing"",""ชลบุรี!J516"")"),0)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IFERROR(__xludf.DUMMYFUNCTION("IMPORTRANGE(""https://docs.google.com/spreadsheets/d/1SX6NBoVAgQJ6U1MVXOaj8PK2l7WJ3RER9xtqwdhxkhw/edit?usp=sharing"",""ชลบุรี!I517"")"),0)</f>
        <v>0</v>
      </c>
      <c r="J622" s="219">
        <f ca="1">IFERROR(__xludf.DUMMYFUNCTION("IMPORTRANGE(""https://docs.google.com/spreadsheets/d/1SX6NBoVAgQJ6U1MVXOaj8PK2l7WJ3RER9xtqwdhxkhw/edit?usp=sharing"",""ชลบุรี!J517"")"),0)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IFERROR(__xludf.DUMMYFUNCTION("IMPORTRANGE(""https://docs.google.com/spreadsheets/d/1SX6NBoVAgQJ6U1MVXOaj8PK2l7WJ3RER9xtqwdhxkhw/edit?usp=sharing"",""ชลบุรี!I518"")"),0)</f>
        <v>0</v>
      </c>
      <c r="J623" s="219">
        <f ca="1">IFERROR(__xludf.DUMMYFUNCTION("IMPORTRANGE(""https://docs.google.com/spreadsheets/d/1SX6NBoVAgQJ6U1MVXOaj8PK2l7WJ3RER9xtqwdhxkhw/edit?usp=sharing"",""ชลบุรี!J518"")"),0)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IFERROR(__xludf.DUMMYFUNCTION("IMPORTRANGE(""https://docs.google.com/spreadsheets/d/1SX6NBoVAgQJ6U1MVXOaj8PK2l7WJ3RER9xtqwdhxkhw/edit?usp=sharing"",""ชลบุรี!I519"")"),0)</f>
        <v>0</v>
      </c>
      <c r="J624" s="218">
        <f ca="1">IFERROR(__xludf.DUMMYFUNCTION("IMPORTRANGE(""https://docs.google.com/spreadsheets/d/1SX6NBoVAgQJ6U1MVXOaj8PK2l7WJ3RER9xtqwdhxkhw/edit?usp=sharing"",""ชลบุรี!J519"")"),0)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IFERROR(__xludf.DUMMYFUNCTION("IMPORTRANGE(""https://docs.google.com/spreadsheets/d/1SX6NBoVAgQJ6U1MVXOaj8PK2l7WJ3RER9xtqwdhxkhw/edit?usp=sharing"",""ชลบุรี!I520"")"),0)</f>
        <v>0</v>
      </c>
      <c r="J625" s="219">
        <f ca="1">IFERROR(__xludf.DUMMYFUNCTION("IMPORTRANGE(""https://docs.google.com/spreadsheets/d/1SX6NBoVAgQJ6U1MVXOaj8PK2l7WJ3RER9xtqwdhxkhw/edit?usp=sharing"",""ชลบุรี!J520"")"),0)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IFERROR(__xludf.DUMMYFUNCTION("IMPORTRANGE(""https://docs.google.com/spreadsheets/d/1SX6NBoVAgQJ6U1MVXOaj8PK2l7WJ3RER9xtqwdhxkhw/edit?usp=sharing"",""ชลบุรี!I521"")"),0)</f>
        <v>0</v>
      </c>
      <c r="J626" s="219">
        <f ca="1">IFERROR(__xludf.DUMMYFUNCTION("IMPORTRANGE(""https://docs.google.com/spreadsheets/d/1SX6NBoVAgQJ6U1MVXOaj8PK2l7WJ3RER9xtqwdhxkhw/edit?usp=sharing"",""ชลบุรี!J521"")"),0)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59">
        <f ca="1">IFERROR(__xludf.DUMMYFUNCTION("IMPORTRANGE(""https://docs.google.com/spreadsheets/d/1SX6NBoVAgQJ6U1MVXOaj8PK2l7WJ3RER9xtqwdhxkhw/edit?usp=sharing"",""ชลบุรี!J523"")"),820000)</f>
        <v>820000</v>
      </c>
      <c r="K628" s="360">
        <f t="shared" ref="K628:K635" ca="1" si="129">IF(I628&gt;0,J628*100/I628,0)</f>
        <v>8.2365127575687609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IFERROR(__xludf.DUMMYFUNCTION("IMPORTRANGE(""https://docs.google.com/spreadsheets/d/1SX6NBoVAgQJ6U1MVXOaj8PK2l7WJ3RER9xtqwdhxkhw/edit?usp=sharing"",""ชลบุรี!I524"")"),249)</f>
        <v>249</v>
      </c>
      <c r="J629" s="359">
        <f ca="1">IFERROR(__xludf.DUMMYFUNCTION("IMPORTRANGE(""https://docs.google.com/spreadsheets/d/1SX6NBoVAgQJ6U1MVXOaj8PK2l7WJ3RER9xtqwdhxkhw/edit?usp=sharing"",""ชลบุรี!J524"")"),18)</f>
        <v>18</v>
      </c>
      <c r="K629" s="360">
        <f t="shared" ca="1" si="129"/>
        <v>7.2289156626506026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IFERROR(__xludf.DUMMYFUNCTION("IMPORTRANGE(""https://docs.google.com/spreadsheets/d/1SX6NBoVAgQJ6U1MVXOaj8PK2l7WJ3RER9xtqwdhxkhw/edit?usp=sharing"",""ชลบุรี!I525"")"),186084.82)</f>
        <v>186084.82</v>
      </c>
      <c r="J630" s="359">
        <f ca="1">IFERROR(__xludf.DUMMYFUNCTION("IMPORTRANGE(""https://docs.google.com/spreadsheets/d/1SX6NBoVAgQJ6U1MVXOaj8PK2l7WJ3RER9xtqwdhxkhw/edit?usp=sharing"",""ชลบุรี!J525"")"),43710.64)</f>
        <v>43710.64</v>
      </c>
      <c r="K630" s="360">
        <f t="shared" ca="1" si="129"/>
        <v>23.48963230853543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IFERROR(__xludf.DUMMYFUNCTION("IMPORTRANGE(""https://docs.google.com/spreadsheets/d/1SX6NBoVAgQJ6U1MVXOaj8PK2l7WJ3RER9xtqwdhxkhw/edit?usp=sharing"",""ชลบุรี!I526"")"),7)</f>
        <v>7</v>
      </c>
      <c r="J631" s="359">
        <f ca="1">IFERROR(__xludf.DUMMYFUNCTION("IMPORTRANGE(""https://docs.google.com/spreadsheets/d/1SX6NBoVAgQJ6U1MVXOaj8PK2l7WJ3RER9xtqwdhxkhw/edit?usp=sharing"",""ชลบุรี!J526"")"),4)</f>
        <v>4</v>
      </c>
      <c r="K631" s="360">
        <f t="shared" ca="1" si="129"/>
        <v>57.142857142857146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IFERROR(__xludf.DUMMYFUNCTION("IMPORTRANGE(""https://docs.google.com/spreadsheets/d/1SX6NBoVAgQJ6U1MVXOaj8PK2l7WJ3RER9xtqwdhxkhw/edit?usp=sharing"",""ชลบุรี!I527"")"),0)</f>
        <v>0</v>
      </c>
      <c r="J632" s="359">
        <f ca="1">IFERROR(__xludf.DUMMYFUNCTION("IMPORTRANGE(""https://docs.google.com/spreadsheets/d/1SX6NBoVAgQJ6U1MVXOaj8PK2l7WJ3RER9xtqwdhxkhw/edit?usp=sharing"",""ชลบุรี!J527"")"),0)</f>
        <v>0</v>
      </c>
      <c r="K632" s="360">
        <f t="shared" ca="1" si="129"/>
        <v>0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IFERROR(__xludf.DUMMYFUNCTION("IMPORTRANGE(""https://docs.google.com/spreadsheets/d/1SX6NBoVAgQJ6U1MVXOaj8PK2l7WJ3RER9xtqwdhxkhw/edit?usp=sharing"",""ชลบุรี!I528"")"),0)</f>
        <v>0</v>
      </c>
      <c r="J633" s="359">
        <f ca="1">IFERROR(__xludf.DUMMYFUNCTION("IMPORTRANGE(""https://docs.google.com/spreadsheets/d/1SX6NBoVAgQJ6U1MVXOaj8PK2l7WJ3RER9xtqwdhxkhw/edit?usp=sharing"",""ชลบุรี!J528"")"),0)</f>
        <v>0</v>
      </c>
      <c r="K633" s="360">
        <f t="shared" ca="1" si="129"/>
        <v>0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IFERROR(__xludf.DUMMYFUNCTION("IMPORTRANGE(""https://docs.google.com/spreadsheets/d/1SX6NBoVAgQJ6U1MVXOaj8PK2l7WJ3RER9xtqwdhxkhw/edit?usp=sharing"",""ชลบุรี!I529"")"),5530000)</f>
        <v>5530000</v>
      </c>
      <c r="J634" s="359">
        <f ca="1">IFERROR(__xludf.DUMMYFUNCTION("IMPORTRANGE(""https://docs.google.com/spreadsheets/d/1SX6NBoVAgQJ6U1MVXOaj8PK2l7WJ3RER9xtqwdhxkhw/edit?usp=sharing"",""ชลบุรี!J529"")"),360000)</f>
        <v>360000</v>
      </c>
      <c r="K634" s="360">
        <f t="shared" ca="1" si="129"/>
        <v>6.5099457504520792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IFERROR(__xludf.DUMMYFUNCTION("IMPORTRANGE(""https://docs.google.com/spreadsheets/d/1SX6NBoVAgQJ6U1MVXOaj8PK2l7WJ3RER9xtqwdhxkhw/edit?usp=sharing"",""ชลบุรี!I530"")"),115)</f>
        <v>115</v>
      </c>
      <c r="J635" s="489">
        <f ca="1">IFERROR(__xludf.DUMMYFUNCTION("IMPORTRANGE(""https://docs.google.com/spreadsheets/d/1SX6NBoVAgQJ6U1MVXOaj8PK2l7WJ3RER9xtqwdhxkhw/edit?usp=sharing"",""ชลบุรี!J530"")"),8)</f>
        <v>8</v>
      </c>
      <c r="K635" s="490">
        <f t="shared" ca="1" si="129"/>
        <v>6.9565217391304346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workbookViewId="0">
      <pane ySplit="6" topLeftCell="A611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241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3433699</v>
      </c>
      <c r="M8" s="43">
        <f t="shared" ca="1" si="0"/>
        <v>1302917</v>
      </c>
      <c r="N8" s="43">
        <f t="shared" ca="1" si="0"/>
        <v>1060145</v>
      </c>
      <c r="O8" s="42">
        <f t="shared" ref="O8:O16" ca="1" si="1">IF(L8&gt;0,N8*100/L8,0)</f>
        <v>30.874721401031366</v>
      </c>
      <c r="P8" s="42">
        <f t="shared" ref="P8:P16" ca="1" si="2">IF(M8&gt;0,N8*100/M8,0)</f>
        <v>81.367040264268567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3433699</v>
      </c>
      <c r="M10" s="50">
        <f t="shared" ca="1" si="4"/>
        <v>1302917</v>
      </c>
      <c r="N10" s="50">
        <f t="shared" ca="1" si="4"/>
        <v>1060145</v>
      </c>
      <c r="O10" s="49">
        <f t="shared" ca="1" si="1"/>
        <v>30.874721401031366</v>
      </c>
      <c r="P10" s="49">
        <f t="shared" ca="1" si="2"/>
        <v>81.367040264268567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3286699</v>
      </c>
      <c r="M12" s="60">
        <f t="shared" ca="1" si="6"/>
        <v>1302917</v>
      </c>
      <c r="N12" s="60">
        <f t="shared" ca="1" si="6"/>
        <v>921145</v>
      </c>
      <c r="O12" s="60">
        <f t="shared" ca="1" si="1"/>
        <v>28.026448421349201</v>
      </c>
      <c r="P12" s="60">
        <f t="shared" ca="1" si="2"/>
        <v>70.698670751859098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1582800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1703899</v>
      </c>
      <c r="M14" s="60">
        <f t="shared" si="8"/>
        <v>0</v>
      </c>
      <c r="N14" s="60">
        <f t="shared" ca="1" si="8"/>
        <v>235350</v>
      </c>
      <c r="O14" s="63">
        <f t="shared" ca="1" si="1"/>
        <v>13.812438413309708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147000</v>
      </c>
      <c r="M16" s="60">
        <f t="shared" si="10"/>
        <v>0</v>
      </c>
      <c r="N16" s="60">
        <f t="shared" ca="1" si="10"/>
        <v>139000</v>
      </c>
      <c r="O16" s="72">
        <f t="shared" ca="1" si="1"/>
        <v>94.557823129251702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2605025</v>
      </c>
      <c r="M18" s="43">
        <f t="shared" ca="1" si="11"/>
        <v>1302917</v>
      </c>
      <c r="N18" s="43">
        <f t="shared" ca="1" si="11"/>
        <v>824795</v>
      </c>
      <c r="O18" s="42">
        <f t="shared" ref="O18:O20" ca="1" si="12">IF(L18&gt;0,N18*100/L18,0)</f>
        <v>31.661692306215873</v>
      </c>
      <c r="P18" s="42">
        <f t="shared" ref="P18:P26" ca="1" si="13">IF(M18&gt;0,N18*100/M18,0)</f>
        <v>63.303725409983905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2605025</v>
      </c>
      <c r="M20" s="50">
        <f t="shared" ca="1" si="15"/>
        <v>1302917</v>
      </c>
      <c r="N20" s="50">
        <f t="shared" ca="1" si="15"/>
        <v>824795</v>
      </c>
      <c r="O20" s="49">
        <f t="shared" ca="1" si="12"/>
        <v>31.661692306215873</v>
      </c>
      <c r="P20" s="49">
        <f t="shared" ca="1" si="13"/>
        <v>63.303725409983905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2458025</v>
      </c>
      <c r="M22" s="64">
        <f t="shared" ca="1" si="18"/>
        <v>1302917</v>
      </c>
      <c r="N22" s="63">
        <f t="shared" ca="1" si="18"/>
        <v>685795</v>
      </c>
      <c r="O22" s="63">
        <f t="shared" ca="1" si="17"/>
        <v>27.90024511548906</v>
      </c>
      <c r="P22" s="63">
        <f t="shared" ca="1" si="13"/>
        <v>52.635355897574442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1582800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875225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147000</v>
      </c>
      <c r="M26" s="72">
        <f t="shared" si="22"/>
        <v>0</v>
      </c>
      <c r="N26" s="72">
        <f t="shared" ca="1" si="22"/>
        <v>139000</v>
      </c>
      <c r="O26" s="72">
        <f t="shared" ca="1" si="17"/>
        <v>94.557823129251702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828674</v>
      </c>
      <c r="M28" s="43">
        <f t="shared" si="23"/>
        <v>0</v>
      </c>
      <c r="N28" s="43">
        <f t="shared" ca="1" si="23"/>
        <v>235350</v>
      </c>
      <c r="O28" s="42">
        <f t="shared" ref="O28:O30" ca="1" si="24">IF(L28&gt;0,N28*100/L28,0)</f>
        <v>28.400794522333271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828674</v>
      </c>
      <c r="M30" s="50">
        <f t="shared" si="27"/>
        <v>0</v>
      </c>
      <c r="N30" s="50">
        <f t="shared" ca="1" si="27"/>
        <v>235350</v>
      </c>
      <c r="O30" s="49">
        <f t="shared" ca="1" si="24"/>
        <v>28.400794522333271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828674</v>
      </c>
      <c r="M32" s="63">
        <f t="shared" si="30"/>
        <v>0</v>
      </c>
      <c r="N32" s="63">
        <f t="shared" ca="1" si="30"/>
        <v>235350</v>
      </c>
      <c r="O32" s="63">
        <f t="shared" ca="1" si="29"/>
        <v>28.400794522333271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828674</v>
      </c>
      <c r="M34" s="63">
        <f t="shared" si="32"/>
        <v>0</v>
      </c>
      <c r="N34" s="63">
        <f t="shared" ca="1" si="32"/>
        <v>235350</v>
      </c>
      <c r="O34" s="63">
        <f t="shared" ca="1" si="29"/>
        <v>28.400794522333271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2605025</v>
      </c>
      <c r="M37" s="75">
        <f t="shared" ca="1" si="33"/>
        <v>1302917</v>
      </c>
      <c r="N37" s="75">
        <f t="shared" ca="1" si="33"/>
        <v>824795</v>
      </c>
      <c r="O37" s="76">
        <f t="shared" ca="1" si="29"/>
        <v>31.661692306215873</v>
      </c>
      <c r="P37" s="76">
        <f t="shared" ca="1" si="25"/>
        <v>63.303725409983905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620000</v>
      </c>
      <c r="M41" s="102">
        <f t="shared" ca="1" si="34"/>
        <v>310100</v>
      </c>
      <c r="N41" s="102">
        <f t="shared" ca="1" si="34"/>
        <v>239724</v>
      </c>
      <c r="O41" s="101">
        <f t="shared" ref="O41:O43" ca="1" si="35">IF(L41&gt;0,N41*100/L41,0)</f>
        <v>38.66516129032258</v>
      </c>
      <c r="P41" s="101">
        <f t="shared" ref="P41:P43" ca="1" si="36">IF(M41&gt;0,N41*100/M41,0)</f>
        <v>77.305385359561427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620000</v>
      </c>
      <c r="M43" s="102">
        <f t="shared" ca="1" si="38"/>
        <v>310100</v>
      </c>
      <c r="N43" s="102">
        <f t="shared" ca="1" si="38"/>
        <v>239724</v>
      </c>
      <c r="O43" s="101">
        <f t="shared" ca="1" si="35"/>
        <v>38.66516129032258</v>
      </c>
      <c r="P43" s="101">
        <f t="shared" ca="1" si="36"/>
        <v>77.305385359561427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620000</v>
      </c>
      <c r="M45" s="72">
        <f ca="1">IFERROR(__xludf.DUMMYFUNCTION("IMPORTRANGE(""https://docs.google.com/spreadsheets/d/1Yj_ptqi66GCucihVvJfMjLAmec39IyEx_6qawtMGysU/edit?usp=sharing"",""สบก!Q63"")"),310100)</f>
        <v>310100</v>
      </c>
      <c r="N45" s="72">
        <f ca="1">IFERROR(__xludf.DUMMYFUNCTION("IMPORTRANGE(""https://docs.google.com/spreadsheets/d/1Yj_ptqi66GCucihVvJfMjLAmec39IyEx_6qawtMGysU/edit?usp=sharing"",""สบก!R63"")"),239724)</f>
        <v>239724</v>
      </c>
      <c r="O45" s="63">
        <f ca="1">IF(L45&gt;0,N45*100/L45,0)</f>
        <v>38.66516129032258</v>
      </c>
      <c r="P45" s="63">
        <f ca="1">IF(M45&gt;0,N45*100/M45,0)</f>
        <v>77.305385359561427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IFERROR(__xludf.DUMMYFUNCTION("IMPORTRANGE(""https://docs.google.com/spreadsheets/d/1Yj_ptqi66GCucihVvJfMjLAmec39IyEx_6qawtMGysU/edit?usp=sharing"",""สบก!M63"")"),620000)</f>
        <v>620000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IFERROR(__xludf.DUMMYFUNCTION("IMPORTRANGE(""https://docs.google.com/spreadsheets/d/1Yj_ptqi66GCucihVvJfMjLAmec39IyEx_6qawtMGysU/edit?usp=sharing"",""สบก!N63"")"),0)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IFERROR(__xludf.DUMMYFUNCTION("IMPORTRANGE(""https://docs.google.com/spreadsheets/d/1Yj_ptqi66GCucihVvJfMjLAmec39IyEx_6qawtMGysU/edit?usp=sharing"",""สบก!O63"")"),0)</f>
        <v>0</v>
      </c>
      <c r="M49" s="72"/>
      <c r="N49" s="72">
        <f ca="1">IFERROR(__xludf.DUMMYFUNCTION("IMPORTRANGE(""https://docs.google.com/spreadsheets/d/1Yj_ptqi66GCucihVvJfMjLAmec39IyEx_6qawtMGysU/edit?usp=sharing"",""สบก!S63"")"),0)</f>
        <v>0</v>
      </c>
      <c r="O49" s="72">
        <f ca="1">IF(L49&gt;0,N49*100/L49,0)</f>
        <v>0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355200</v>
      </c>
      <c r="M53" s="151">
        <f t="shared" ca="1" si="39"/>
        <v>186172</v>
      </c>
      <c r="N53" s="151">
        <f t="shared" ca="1" si="39"/>
        <v>101542</v>
      </c>
      <c r="O53" s="150">
        <f t="shared" ref="O53:O55" ca="1" si="40">IF(L53&gt;0,N53*100/L53,0)</f>
        <v>28.587274774774773</v>
      </c>
      <c r="P53" s="150">
        <f t="shared" ref="P53:P55" ca="1" si="41">IF(M53&gt;0,N53*100/M53,0)</f>
        <v>54.542036396450591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355200</v>
      </c>
      <c r="M55" s="151">
        <f t="shared" ca="1" si="43"/>
        <v>186172</v>
      </c>
      <c r="N55" s="151">
        <f t="shared" ca="1" si="43"/>
        <v>101542</v>
      </c>
      <c r="O55" s="150">
        <f t="shared" ca="1" si="40"/>
        <v>28.587274774774773</v>
      </c>
      <c r="P55" s="150">
        <f t="shared" ca="1" si="41"/>
        <v>54.542036396450591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355200</v>
      </c>
      <c r="M57" s="72">
        <f ca="1">IFERROR(__xludf.DUMMYFUNCTION("IMPORTRANGE(""https://docs.google.com/spreadsheets/d/1Yj_ptqi66GCucihVvJfMjLAmec39IyEx_6qawtMGysU/edit?usp=sharing"",""สบก!Z63"")"),186172)</f>
        <v>186172</v>
      </c>
      <c r="N57" s="72">
        <f ca="1">IFERROR(__xludf.DUMMYFUNCTION("IMPORTRANGE(""https://docs.google.com/spreadsheets/d/1Yj_ptqi66GCucihVvJfMjLAmec39IyEx_6qawtMGysU/edit?usp=sharing"",""สบก!AA63"")"),101542)</f>
        <v>101542</v>
      </c>
      <c r="O57" s="63">
        <f ca="1">IF(L57&gt;0,N57*100/L57,0)</f>
        <v>28.587274774774773</v>
      </c>
      <c r="P57" s="63">
        <f ca="1">IF(M57&gt;0,N57*100/M57,0)</f>
        <v>54.542036396450591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IFERROR(__xludf.DUMMYFUNCTION("IMPORTRANGE(""https://docs.google.com/spreadsheets/d/1Yj_ptqi66GCucihVvJfMjLAmec39IyEx_6qawtMGysU/edit?usp=sharing"",""สบก!V63"")"),355200)</f>
        <v>355200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IFERROR(__xludf.DUMMYFUNCTION("IMPORTRANGE(""https://docs.google.com/spreadsheets/d/1Yj_ptqi66GCucihVvJfMjLAmec39IyEx_6qawtMGysU/edit?usp=sharing"",""สบก!W63"")"),0)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IFERROR(__xludf.DUMMYFUNCTION("IMPORTRANGE(""https://docs.google.com/spreadsheets/d/1Yj_ptqi66GCucihVvJfMjLAmec39IyEx_6qawtMGysU/edit?usp=sharing"",""สบก!AB63"")"),0)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IFERROR(__xludf.DUMMYFUNCTION("IMPORTRANGE(""https://docs.google.com/spreadsheets/d/1SX6NBoVAgQJ6U1MVXOaj8PK2l7WJ3RER9xtqwdhxkhw/edit?usp=sharing"",""ชัยนาท!I9"")"),1)</f>
        <v>1</v>
      </c>
      <c r="J64" s="172">
        <f ca="1">IFERROR(__xludf.DUMMYFUNCTION("IMPORTRANGE(""https://docs.google.com/spreadsheets/d/1SX6NBoVAgQJ6U1MVXOaj8PK2l7WJ3RER9xtqwdhxkhw/edit?usp=sharing"",""ชัยนาท!J9"")"),0)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IFERROR(__xludf.DUMMYFUNCTION("IMPORTRANGE(""https://docs.google.com/spreadsheets/d/1SX6NBoVAgQJ6U1MVXOaj8PK2l7WJ3RER9xtqwdhxkhw/edit?usp=sharing"",""ชัยนาท!I10"")"),30)</f>
        <v>30</v>
      </c>
      <c r="J65" s="172">
        <f ca="1">IFERROR(__xludf.DUMMYFUNCTION("IMPORTRANGE(""https://docs.google.com/spreadsheets/d/1SX6NBoVAgQJ6U1MVXOaj8PK2l7WJ3RER9xtqwdhxkhw/edit?usp=sharing"",""ชัยนาท!J10"")"),0)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453800</v>
      </c>
      <c r="M66" s="182">
        <f t="shared" ca="1" si="45"/>
        <v>263520</v>
      </c>
      <c r="N66" s="182">
        <f t="shared" ca="1" si="45"/>
        <v>157915</v>
      </c>
      <c r="O66" s="181">
        <f t="shared" ref="O66:O68" ca="1" si="46">IF(L66&gt;0,N66*100/L66,0)</f>
        <v>34.798369325694139</v>
      </c>
      <c r="P66" s="181">
        <f t="shared" ref="P66:P68" ca="1" si="47">IF(M66&gt;0,N66*100/M66,0)</f>
        <v>59.925242865816635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453800</v>
      </c>
      <c r="M68" s="187">
        <f t="shared" ca="1" si="49"/>
        <v>263520</v>
      </c>
      <c r="N68" s="187">
        <f t="shared" ca="1" si="49"/>
        <v>157915</v>
      </c>
      <c r="O68" s="186">
        <f t="shared" ca="1" si="46"/>
        <v>34.798369325694139</v>
      </c>
      <c r="P68" s="186">
        <f t="shared" ca="1" si="47"/>
        <v>59.925242865816635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453800</v>
      </c>
      <c r="M70" s="198">
        <f ca="1">IFERROR(__xludf.DUMMYFUNCTION("IMPORTRANGE(""https://docs.google.com/spreadsheets/d/1Yj_ptqi66GCucihVvJfMjLAmec39IyEx_6qawtMGysU/edit?usp=sharing"",""สบก!AI63"")"),263520)</f>
        <v>263520</v>
      </c>
      <c r="N70" s="198">
        <f ca="1">IFERROR(__xludf.DUMMYFUNCTION("IMPORTRANGE(""https://docs.google.com/spreadsheets/d/1Yj_ptqi66GCucihVvJfMjLAmec39IyEx_6qawtMGysU/edit?usp=sharing"",""สบก!AJ63"")"),157915)</f>
        <v>157915</v>
      </c>
      <c r="O70" s="198">
        <f ca="1">IF(L70&gt;0,N70*100/L70,0)</f>
        <v>34.798369325694139</v>
      </c>
      <c r="P70" s="198">
        <f ca="1">IF(M70&gt;0,N70*100/M70,0)</f>
        <v>59.925242865816635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IFERROR(__xludf.DUMMYFUNCTION("IMPORTRANGE(""https://docs.google.com/spreadsheets/d/1Yj_ptqi66GCucihVvJfMjLAmec39IyEx_6qawtMGysU/edit?usp=sharing"",""สบก!AE63"")"),81800)</f>
        <v>81800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IFERROR(__xludf.DUMMYFUNCTION("IMPORTRANGE(""https://docs.google.com/spreadsheets/d/1Yj_ptqi66GCucihVvJfMjLAmec39IyEx_6qawtMGysU/edit?usp=sharing"",""สบก!AF63"")"),372000)</f>
        <v>372000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IFERROR(__xludf.DUMMYFUNCTION("IMPORTRANGE(""https://docs.google.com/spreadsheets/d/1Yj_ptqi66GCucihVvJfMjLAmec39IyEx_6qawtMGysU/edit?usp=sharing"",""สบก!AG63"")"),0)</f>
        <v>0</v>
      </c>
      <c r="M74" s="72"/>
      <c r="N74" s="72">
        <f ca="1">IFERROR(__xludf.DUMMYFUNCTION("IMPORTRANGE(""https://docs.google.com/spreadsheets/d/1Yj_ptqi66GCucihVvJfMjLAmec39IyEx_6qawtMGysU/edit?usp=sharing"",""สบก!AK63"")"),0)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IFERROR(__xludf.DUMMYFUNCTION("IMPORTRANGE(""https://docs.google.com/spreadsheets/d/1SX6NBoVAgQJ6U1MVXOaj8PK2l7WJ3RER9xtqwdhxkhw/edit?usp=sharing"",""ชัยนาท!J16"")"),0)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IFERROR(__xludf.DUMMYFUNCTION("IMPORTRANGE(""https://docs.google.com/spreadsheets/d/1SX6NBoVAgQJ6U1MVXOaj8PK2l7WJ3RER9xtqwdhxkhw/edit?usp=sharing"",""ชัยนาท!J17"")"),1)</f>
        <v>1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IFERROR(__xludf.DUMMYFUNCTION("IMPORTRANGE(""https://docs.google.com/spreadsheets/d/1SX6NBoVAgQJ6U1MVXOaj8PK2l7WJ3RER9xtqwdhxkhw/edit?usp=sharing"",""ชัยนาท!J18"")"),1)</f>
        <v>1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IFERROR(__xludf.DUMMYFUNCTION("IMPORTRANGE(""https://docs.google.com/spreadsheets/d/1SX6NBoVAgQJ6U1MVXOaj8PK2l7WJ3RER9xtqwdhxkhw/edit?usp=sharing"",""ชัยนาท!J19"")"),0)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IFERROR(__xludf.DUMMYFUNCTION("IMPORTRANGE(""https://docs.google.com/spreadsheets/d/1SX6NBoVAgQJ6U1MVXOaj8PK2l7WJ3RER9xtqwdhxkhw/edit?usp=sharing"",""ชัยนาท!I20"")"),1)</f>
        <v>1</v>
      </c>
      <c r="J80" s="230">
        <f ca="1">IFERROR(__xludf.DUMMYFUNCTION("IMPORTRANGE(""https://docs.google.com/spreadsheets/d/1SX6NBoVAgQJ6U1MVXOaj8PK2l7WJ3RER9xtqwdhxkhw/edit?usp=sharing"",""ชัยนาท!J20"")"),0)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IFERROR(__xludf.DUMMYFUNCTION("IMPORTRANGE(""https://docs.google.com/spreadsheets/d/1SX6NBoVAgQJ6U1MVXOaj8PK2l7WJ3RER9xtqwdhxkhw/edit?usp=sharing"",""ชัยนาท!I21"")"),30)</f>
        <v>30</v>
      </c>
      <c r="J81" s="230">
        <f ca="1">IFERROR(__xludf.DUMMYFUNCTION("IMPORTRANGE(""https://docs.google.com/spreadsheets/d/1SX6NBoVAgQJ6U1MVXOaj8PK2l7WJ3RER9xtqwdhxkhw/edit?usp=sharing"",""ชัยนาท!J21"")"),0)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IFERROR(__xludf.DUMMYFUNCTION("IMPORTRANGE(""https://docs.google.com/spreadsheets/d/1SX6NBoVAgQJ6U1MVXOaj8PK2l7WJ3RER9xtqwdhxkhw/edit?usp=sharing"",""ชัยนาท!I22"")"),0)</f>
        <v>0</v>
      </c>
      <c r="J82" s="218">
        <f ca="1">IFERROR(__xludf.DUMMYFUNCTION("IMPORTRANGE(""https://docs.google.com/spreadsheets/d/1SX6NBoVAgQJ6U1MVXOaj8PK2l7WJ3RER9xtqwdhxkhw/edit?usp=sharing"",""ชัยนาท!J22"")"),0)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IFERROR(__xludf.DUMMYFUNCTION("IMPORTRANGE(""https://docs.google.com/spreadsheets/d/1SX6NBoVAgQJ6U1MVXOaj8PK2l7WJ3RER9xtqwdhxkhw/edit?usp=sharing"",""ชัยนาท!I23"")"),0)</f>
        <v>0</v>
      </c>
      <c r="J83" s="218">
        <f ca="1">IFERROR(__xludf.DUMMYFUNCTION("IMPORTRANGE(""https://docs.google.com/spreadsheets/d/1SX6NBoVAgQJ6U1MVXOaj8PK2l7WJ3RER9xtqwdhxkhw/edit?usp=sharing"",""ชัยนาท!J23"")"),0)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IFERROR(__xludf.DUMMYFUNCTION("IMPORTRANGE(""https://docs.google.com/spreadsheets/d/1SX6NBoVAgQJ6U1MVXOaj8PK2l7WJ3RER9xtqwdhxkhw/edit?usp=sharing"",""ชัยนาท!I24"")"),1)</f>
        <v>1</v>
      </c>
      <c r="J84" s="219">
        <f ca="1">IFERROR(__xludf.DUMMYFUNCTION("IMPORTRANGE(""https://docs.google.com/spreadsheets/d/1SX6NBoVAgQJ6U1MVXOaj8PK2l7WJ3RER9xtqwdhxkhw/edit?usp=sharing"",""ชัยนาท!J24"")"),0)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IFERROR(__xludf.DUMMYFUNCTION("IMPORTRANGE(""https://docs.google.com/spreadsheets/d/1SX6NBoVAgQJ6U1MVXOaj8PK2l7WJ3RER9xtqwdhxkhw/edit?usp=sharing"",""ชัยนาท!I25"")"),30)</f>
        <v>30</v>
      </c>
      <c r="J85" s="219">
        <f ca="1">IFERROR(__xludf.DUMMYFUNCTION("IMPORTRANGE(""https://docs.google.com/spreadsheets/d/1SX6NBoVAgQJ6U1MVXOaj8PK2l7WJ3RER9xtqwdhxkhw/edit?usp=sharing"",""ชัยนาท!J25"")"),0)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IFERROR(__xludf.DUMMYFUNCTION("IMPORTRANGE(""https://docs.google.com/spreadsheets/d/1SX6NBoVAgQJ6U1MVXOaj8PK2l7WJ3RER9xtqwdhxkhw/edit?usp=sharing"",""ชัยนาท!I26"")"),0)</f>
        <v>0</v>
      </c>
      <c r="J86" s="218">
        <f ca="1">IFERROR(__xludf.DUMMYFUNCTION("IMPORTRANGE(""https://docs.google.com/spreadsheets/d/1SX6NBoVAgQJ6U1MVXOaj8PK2l7WJ3RER9xtqwdhxkhw/edit?usp=sharing"",""ชัยนาท!J26"")"),0)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IFERROR(__xludf.DUMMYFUNCTION("IMPORTRANGE(""https://docs.google.com/spreadsheets/d/1SX6NBoVAgQJ6U1MVXOaj8PK2l7WJ3RER9xtqwdhxkhw/edit?usp=sharing"",""ชัยนาท!I27"")"),0)</f>
        <v>0</v>
      </c>
      <c r="J87" s="218">
        <f ca="1">IFERROR(__xludf.DUMMYFUNCTION("IMPORTRANGE(""https://docs.google.com/spreadsheets/d/1SX6NBoVAgQJ6U1MVXOaj8PK2l7WJ3RER9xtqwdhxkhw/edit?usp=sharing"",""ชัยนาท!J27"")"),0)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IFERROR(__xludf.DUMMYFUNCTION("IMPORTRANGE(""https://docs.google.com/spreadsheets/d/1SX6NBoVAgQJ6U1MVXOaj8PK2l7WJ3RER9xtqwdhxkhw/edit?usp=sharing"",""ชัยนาท!I28"")"),0)</f>
        <v>0</v>
      </c>
      <c r="J88" s="218">
        <f ca="1">IFERROR(__xludf.DUMMYFUNCTION("IMPORTRANGE(""https://docs.google.com/spreadsheets/d/1SX6NBoVAgQJ6U1MVXOaj8PK2l7WJ3RER9xtqwdhxkhw/edit?usp=sharing"",""ชัยนาท!J28"")"),0)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IFERROR(__xludf.DUMMYFUNCTION("IMPORTRANGE(""https://docs.google.com/spreadsheets/d/1SX6NBoVAgQJ6U1MVXOaj8PK2l7WJ3RER9xtqwdhxkhw/edit?usp=sharing"",""ชัยนาท!J29"")"),0)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IFERROR(__xludf.DUMMYFUNCTION("IMPORTRANGE(""https://docs.google.com/spreadsheets/d/1SX6NBoVAgQJ6U1MVXOaj8PK2l7WJ3RER9xtqwdhxkhw/edit?usp=sharing"",""ชัยนาท!J30"")"),0)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IFERROR(__xludf.DUMMYFUNCTION("IMPORTRANGE(""https://docs.google.com/spreadsheets/d/1SX6NBoVAgQJ6U1MVXOaj8PK2l7WJ3RER9xtqwdhxkhw/edit?usp=sharing"",""ชัยนาท!I32"")"),0)</f>
        <v>0</v>
      </c>
      <c r="J92" s="172">
        <f ca="1">IFERROR(__xludf.DUMMYFUNCTION("IMPORTRANGE(""https://docs.google.com/spreadsheets/d/1SX6NBoVAgQJ6U1MVXOaj8PK2l7WJ3RER9xtqwdhxkhw/edit?usp=sharing"",""ชัยนาท!J32"")"),0)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IFERROR(__xludf.DUMMYFUNCTION("IMPORTRANGE(""https://docs.google.com/spreadsheets/d/1SX6NBoVAgQJ6U1MVXOaj8PK2l7WJ3RER9xtqwdhxkhw/edit?usp=sharing"",""ชัยนาท!I33"")"),0)</f>
        <v>0</v>
      </c>
      <c r="J93" s="172">
        <f ca="1">IFERROR(__xludf.DUMMYFUNCTION("IMPORTRANGE(""https://docs.google.com/spreadsheets/d/1SX6NBoVAgQJ6U1MVXOaj8PK2l7WJ3RER9xtqwdhxkhw/edit?usp=sharing"",""ชัยนาท!J33"")"),0)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8">
        <f ca="1">IFERROR(__xludf.DUMMYFUNCTION("IMPORTRANGE(""https://docs.google.com/spreadsheets/d/1Yj_ptqi66GCucihVvJfMjLAmec39IyEx_6qawtMGysU/edit?usp=sharing"",""สบก!AR63"")"),0)</f>
        <v>0</v>
      </c>
      <c r="N98" s="198">
        <f ca="1">IFERROR(__xludf.DUMMYFUNCTION("IMPORTRANGE(""https://docs.google.com/spreadsheets/d/1Yj_ptqi66GCucihVvJfMjLAmec39IyEx_6qawtMGysU/edit?usp=sharing"",""สบก!AS63"")"),0)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IFERROR(__xludf.DUMMYFUNCTION("IMPORTRANGE(""https://docs.google.com/spreadsheets/d/1Yj_ptqi66GCucihVvJfMjLAmec39IyEx_6qawtMGysU/edit?usp=sharing"",""สบก!AN63"")"),0)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IFERROR(__xludf.DUMMYFUNCTION("IMPORTRANGE(""https://docs.google.com/spreadsheets/d/1Yj_ptqi66GCucihVvJfMjLAmec39IyEx_6qawtMGysU/edit?usp=sharing"",""สบก!AO63"")"),0)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IFERROR(__xludf.DUMMYFUNCTION("IMPORTRANGE(""https://docs.google.com/spreadsheets/d/1Yj_ptqi66GCucihVvJfMjLAmec39IyEx_6qawtMGysU/edit?usp=sharing"",""สบก!AP63"")"),0)</f>
        <v>0</v>
      </c>
      <c r="M102" s="72"/>
      <c r="N102" s="72">
        <f ca="1">IFERROR(__xludf.DUMMYFUNCTION("IMPORTRANGE(""https://docs.google.com/spreadsheets/d/1Yj_ptqi66GCucihVvJfMjLAmec39IyEx_6qawtMGysU/edit?usp=sharing"",""สบก!AT63"")"),0)</f>
        <v>0</v>
      </c>
      <c r="O102" s="72">
        <f ca="1">IF(L102&gt;0,N102*100/L102,0)</f>
        <v>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IFERROR(__xludf.DUMMYFUNCTION("IMPORTRANGE(""https://docs.google.com/spreadsheets/d/1SX6NBoVAgQJ6U1MVXOaj8PK2l7WJ3RER9xtqwdhxkhw/edit?usp=sharing"",""ชัยนาท!J39"")"),0)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IFERROR(__xludf.DUMMYFUNCTION("IMPORTRANGE(""https://docs.google.com/spreadsheets/d/1SX6NBoVAgQJ6U1MVXOaj8PK2l7WJ3RER9xtqwdhxkhw/edit?usp=sharing"",""ชัยนาท!J40"")"),0)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IFERROR(__xludf.DUMMYFUNCTION("IMPORTRANGE(""https://docs.google.com/spreadsheets/d/1SX6NBoVAgQJ6U1MVXOaj8PK2l7WJ3RER9xtqwdhxkhw/edit?usp=sharing"",""ชัยนาท!J41"")"),0)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IFERROR(__xludf.DUMMYFUNCTION("IMPORTRANGE(""https://docs.google.com/spreadsheets/d/1SX6NBoVAgQJ6U1MVXOaj8PK2l7WJ3RER9xtqwdhxkhw/edit?usp=sharing"",""ชัยนาท!J42"")"),0)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IFERROR(__xludf.DUMMYFUNCTION("IMPORTRANGE(""https://docs.google.com/spreadsheets/d/1SX6NBoVAgQJ6U1MVXOaj8PK2l7WJ3RER9xtqwdhxkhw/edit?usp=sharing"",""ชัยนาท!I43"")"),0)</f>
        <v>0</v>
      </c>
      <c r="J108" s="218">
        <f ca="1">IFERROR(__xludf.DUMMYFUNCTION("IMPORTRANGE(""https://docs.google.com/spreadsheets/d/1SX6NBoVAgQJ6U1MVXOaj8PK2l7WJ3RER9xtqwdhxkhw/edit?usp=sharing"",""ชัยนาท!J43"")"),0)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IFERROR(__xludf.DUMMYFUNCTION("IMPORTRANGE(""https://docs.google.com/spreadsheets/d/1SX6NBoVAgQJ6U1MVXOaj8PK2l7WJ3RER9xtqwdhxkhw/edit?usp=sharing"",""ชัยนาท!I44"")"),0)</f>
        <v>0</v>
      </c>
      <c r="J109" s="218">
        <f ca="1">IFERROR(__xludf.DUMMYFUNCTION("IMPORTRANGE(""https://docs.google.com/spreadsheets/d/1SX6NBoVAgQJ6U1MVXOaj8PK2l7WJ3RER9xtqwdhxkhw/edit?usp=sharing"",""ชัยนาท!J44"")"),0)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IFERROR(__xludf.DUMMYFUNCTION("IMPORTRANGE(""https://docs.google.com/spreadsheets/d/1SX6NBoVAgQJ6U1MVXOaj8PK2l7WJ3RER9xtqwdhxkhw/edit?usp=sharing"",""ชัยนาท!I45"")"),0)</f>
        <v>0</v>
      </c>
      <c r="J110" s="218">
        <f ca="1">IFERROR(__xludf.DUMMYFUNCTION("IMPORTRANGE(""https://docs.google.com/spreadsheets/d/1SX6NBoVAgQJ6U1MVXOaj8PK2l7WJ3RER9xtqwdhxkhw/edit?usp=sharing"",""ชัยนาท!J45"")"),0)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IFERROR(__xludf.DUMMYFUNCTION("IMPORTRANGE(""https://docs.google.com/spreadsheets/d/1SX6NBoVAgQJ6U1MVXOaj8PK2l7WJ3RER9xtqwdhxkhw/edit?usp=sharing"",""ชัยนาท!I46"")"),0)</f>
        <v>0</v>
      </c>
      <c r="J111" s="218">
        <f ca="1">IFERROR(__xludf.DUMMYFUNCTION("IMPORTRANGE(""https://docs.google.com/spreadsheets/d/1SX6NBoVAgQJ6U1MVXOaj8PK2l7WJ3RER9xtqwdhxkhw/edit?usp=sharing"",""ชัยนาท!J46"")"),0)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IFERROR(__xludf.DUMMYFUNCTION("IMPORTRANGE(""https://docs.google.com/spreadsheets/d/1SX6NBoVAgQJ6U1MVXOaj8PK2l7WJ3RER9xtqwdhxkhw/edit?usp=sharing"",""ชัยนาท!I47"")"),0)</f>
        <v>0</v>
      </c>
      <c r="J112" s="218">
        <f ca="1">IFERROR(__xludf.DUMMYFUNCTION("IMPORTRANGE(""https://docs.google.com/spreadsheets/d/1SX6NBoVAgQJ6U1MVXOaj8PK2l7WJ3RER9xtqwdhxkhw/edit?usp=sharing"",""ชัยนาท!J47"")"),0)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IFERROR(__xludf.DUMMYFUNCTION("IMPORTRANGE(""https://docs.google.com/spreadsheets/d/1SX6NBoVAgQJ6U1MVXOaj8PK2l7WJ3RER9xtqwdhxkhw/edit?usp=sharing"",""ชัยนาท!I48"")"),0)</f>
        <v>0</v>
      </c>
      <c r="J113" s="218">
        <f ca="1">IFERROR(__xludf.DUMMYFUNCTION("IMPORTRANGE(""https://docs.google.com/spreadsheets/d/1SX6NBoVAgQJ6U1MVXOaj8PK2l7WJ3RER9xtqwdhxkhw/edit?usp=sharing"",""ชัยนาท!J48"")"),0)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IFERROR(__xludf.DUMMYFUNCTION("IMPORTRANGE(""https://docs.google.com/spreadsheets/d/1SX6NBoVAgQJ6U1MVXOaj8PK2l7WJ3RER9xtqwdhxkhw/edit?usp=sharing"",""ชัยนาท!J49"")"),0)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IFERROR(__xludf.DUMMYFUNCTION("IMPORTRANGE(""https://docs.google.com/spreadsheets/d/1SX6NBoVAgQJ6U1MVXOaj8PK2l7WJ3RER9xtqwdhxkhw/edit?usp=sharing"",""ชัยนาท!J50"")"),0)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IFERROR(__xludf.DUMMYFUNCTION("IMPORTRANGE(""https://docs.google.com/spreadsheets/d/1SX6NBoVAgQJ6U1MVXOaj8PK2l7WJ3RER9xtqwdhxkhw/edit?usp=sharing"",""ชัยนาท!I52"")"),0)</f>
        <v>0</v>
      </c>
      <c r="J117" s="172">
        <f ca="1">IFERROR(__xludf.DUMMYFUNCTION("IMPORTRANGE(""https://docs.google.com/spreadsheets/d/1SX6NBoVAgQJ6U1MVXOaj8PK2l7WJ3RER9xtqwdhxkhw/edit?usp=sharing"",""ชัยนาท!J52"")"),0)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IFERROR(__xludf.DUMMYFUNCTION("IMPORTRANGE(""https://docs.google.com/spreadsheets/d/1Yj_ptqi66GCucihVvJfMjLAmec39IyEx_6qawtMGysU/edit?usp=sharing"",""สบก!BA63"")"),0)</f>
        <v>0</v>
      </c>
      <c r="N122" s="198">
        <f ca="1">IFERROR(__xludf.DUMMYFUNCTION("IMPORTRANGE(""https://docs.google.com/spreadsheets/d/1Yj_ptqi66GCucihVvJfMjLAmec39IyEx_6qawtMGysU/edit?usp=sharing"",""สบก!BB63"")"),0)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IFERROR(__xludf.DUMMYFUNCTION("IMPORTRANGE(""https://docs.google.com/spreadsheets/d/1Yj_ptqi66GCucihVvJfMjLAmec39IyEx_6qawtMGysU/edit?usp=sharing"",""สบก!AW63"")"),0)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IFERROR(__xludf.DUMMYFUNCTION("IMPORTRANGE(""https://docs.google.com/spreadsheets/d/1Yj_ptqi66GCucihVvJfMjLAmec39IyEx_6qawtMGysU/edit?usp=sharing"",""สบก!AX63"")"),0)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IFERROR(__xludf.DUMMYFUNCTION("IMPORTRANGE(""https://docs.google.com/spreadsheets/d/1Yj_ptqi66GCucihVvJfMjLAmec39IyEx_6qawtMGysU/edit?usp=sharing"",""สบก!AY63"")"),0)</f>
        <v>0</v>
      </c>
      <c r="M126" s="72"/>
      <c r="N126" s="72">
        <f ca="1">IFERROR(__xludf.DUMMYFUNCTION("IMPORTRANGE(""https://docs.google.com/spreadsheets/d/1Yj_ptqi66GCucihVvJfMjLAmec39IyEx_6qawtMGysU/edit?usp=sharing"",""สบก!BC63"")"),0)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IFERROR(__xludf.DUMMYFUNCTION("IMPORTRANGE(""https://docs.google.com/spreadsheets/d/1SX6NBoVAgQJ6U1MVXOaj8PK2l7WJ3RER9xtqwdhxkhw/edit?usp=sharing"",""ชัยนาท!J58"")"),0)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IFERROR(__xludf.DUMMYFUNCTION("IMPORTRANGE(""https://docs.google.com/spreadsheets/d/1SX6NBoVAgQJ6U1MVXOaj8PK2l7WJ3RER9xtqwdhxkhw/edit?usp=sharing"",""ชัยนาท!J59"")"),0)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IFERROR(__xludf.DUMMYFUNCTION("IMPORTRANGE(""https://docs.google.com/spreadsheets/d/1SX6NBoVAgQJ6U1MVXOaj8PK2l7WJ3RER9xtqwdhxkhw/edit?usp=sharing"",""ชัยนาท!J60"")"),0)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IFERROR(__xludf.DUMMYFUNCTION("IMPORTRANGE(""https://docs.google.com/spreadsheets/d/1SX6NBoVAgQJ6U1MVXOaj8PK2l7WJ3RER9xtqwdhxkhw/edit?usp=sharing"",""ชัยนาท!J61"")"),0)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IFERROR(__xludf.DUMMYFUNCTION("IMPORTRANGE(""https://docs.google.com/spreadsheets/d/1SX6NBoVAgQJ6U1MVXOaj8PK2l7WJ3RER9xtqwdhxkhw/edit?usp=sharing"",""ชัยนาท!I62"")"),0)</f>
        <v>0</v>
      </c>
      <c r="J132" s="218">
        <f ca="1">IFERROR(__xludf.DUMMYFUNCTION("IMPORTRANGE(""https://docs.google.com/spreadsheets/d/1SX6NBoVAgQJ6U1MVXOaj8PK2l7WJ3RER9xtqwdhxkhw/edit?usp=sharing"",""ชัยนาท!J62"")"),0)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IFERROR(__xludf.DUMMYFUNCTION("IMPORTRANGE(""https://docs.google.com/spreadsheets/d/1SX6NBoVAgQJ6U1MVXOaj8PK2l7WJ3RER9xtqwdhxkhw/edit?usp=sharing"",""ชัยนาท!I63"")"),0)</f>
        <v>0</v>
      </c>
      <c r="J133" s="218">
        <f ca="1">IFERROR(__xludf.DUMMYFUNCTION("IMPORTRANGE(""https://docs.google.com/spreadsheets/d/1SX6NBoVAgQJ6U1MVXOaj8PK2l7WJ3RER9xtqwdhxkhw/edit?usp=sharing"",""ชัยนาท!J63"")"),0)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IFERROR(__xludf.DUMMYFUNCTION("IMPORTRANGE(""https://docs.google.com/spreadsheets/d/1SX6NBoVAgQJ6U1MVXOaj8PK2l7WJ3RER9xtqwdhxkhw/edit?usp=sharing"",""ชัยนาท!J64"")"),0)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IFERROR(__xludf.DUMMYFUNCTION("IMPORTRANGE(""https://docs.google.com/spreadsheets/d/1SX6NBoVAgQJ6U1MVXOaj8PK2l7WJ3RER9xtqwdhxkhw/edit?usp=sharing"",""ชัยนาท!J65"")"),0)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IFERROR(__xludf.DUMMYFUNCTION("IMPORTRANGE(""https://docs.google.com/spreadsheets/d/1SX6NBoVAgQJ6U1MVXOaj8PK2l7WJ3RER9xtqwdhxkhw/edit?usp=sharing"",""ชัยนาท!I68"")"),15)</f>
        <v>15</v>
      </c>
      <c r="J138" s="291">
        <f ca="1">IFERROR(__xludf.DUMMYFUNCTION("IMPORTRANGE(""https://docs.google.com/spreadsheets/d/1SX6NBoVAgQJ6U1MVXOaj8PK2l7WJ3RER9xtqwdhxkhw/edit?usp=sharing"",""ชัยนาท!J68"")"),0)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264400</v>
      </c>
      <c r="M140" s="182">
        <f t="shared" ca="1" si="64"/>
        <v>142650</v>
      </c>
      <c r="N140" s="182">
        <f t="shared" ca="1" si="64"/>
        <v>28899</v>
      </c>
      <c r="O140" s="181">
        <f t="shared" ref="O140:O142" ca="1" si="65">IF(L140&gt;0,N140*100/L140,0)</f>
        <v>10.930030257186083</v>
      </c>
      <c r="P140" s="181">
        <f t="shared" ref="P140:P142" ca="1" si="66">IF(M140&gt;0,N140*100/M140,0)</f>
        <v>20.258675078864353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264400</v>
      </c>
      <c r="M142" s="187">
        <f t="shared" ca="1" si="68"/>
        <v>142650</v>
      </c>
      <c r="N142" s="187">
        <f t="shared" ca="1" si="68"/>
        <v>28899</v>
      </c>
      <c r="O142" s="186">
        <f t="shared" ca="1" si="65"/>
        <v>10.930030257186083</v>
      </c>
      <c r="P142" s="186">
        <f t="shared" ca="1" si="66"/>
        <v>20.258675078864353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264400</v>
      </c>
      <c r="M144" s="198">
        <f ca="1">IFERROR(__xludf.DUMMYFUNCTION("IMPORTRANGE(""https://docs.google.com/spreadsheets/d/1Yj_ptqi66GCucihVvJfMjLAmec39IyEx_6qawtMGysU/edit?usp=sharing"",""สบก!BJ63"")"),142650)</f>
        <v>142650</v>
      </c>
      <c r="N144" s="198">
        <f ca="1">IFERROR(__xludf.DUMMYFUNCTION("IMPORTRANGE(""https://docs.google.com/spreadsheets/d/1Yj_ptqi66GCucihVvJfMjLAmec39IyEx_6qawtMGysU/edit?usp=sharing"",""สบก!BK63"")"),28899)</f>
        <v>28899</v>
      </c>
      <c r="O144" s="198">
        <f ca="1">IF(L144&gt;0,N144*100/L144,0)</f>
        <v>10.930030257186083</v>
      </c>
      <c r="P144" s="198">
        <f ca="1">IF(M144&gt;0,N144*100/M144,0)</f>
        <v>20.258675078864353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IFERROR(__xludf.DUMMYFUNCTION("IMPORTRANGE(""https://docs.google.com/spreadsheets/d/1Yj_ptqi66GCucihVvJfMjLAmec39IyEx_6qawtMGysU/edit?usp=sharing"",""สบก!BF63"")"),219800)</f>
        <v>219800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IFERROR(__xludf.DUMMYFUNCTION("IMPORTRANGE(""https://docs.google.com/spreadsheets/d/1Yj_ptqi66GCucihVvJfMjLAmec39IyEx_6qawtMGysU/edit?usp=sharing"",""สบก!BG63"")"),44600)</f>
        <v>44600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IFERROR(__xludf.DUMMYFUNCTION("IMPORTRANGE(""https://docs.google.com/spreadsheets/d/1Yj_ptqi66GCucihVvJfMjLAmec39IyEx_6qawtMGysU/edit?usp=sharing"",""สบก!BH63"")"),0)</f>
        <v>0</v>
      </c>
      <c r="M148" s="72"/>
      <c r="N148" s="72">
        <f ca="1">IFERROR(__xludf.DUMMYFUNCTION("IMPORTRANGE(""https://docs.google.com/spreadsheets/d/1Yj_ptqi66GCucihVvJfMjLAmec39IyEx_6qawtMGysU/edit?usp=sharing"",""สบก!BL63"")"),0)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IFERROR(__xludf.DUMMYFUNCTION("IMPORTRANGE(""https://docs.google.com/spreadsheets/d/1SX6NBoVAgQJ6U1MVXOaj8PK2l7WJ3RER9xtqwdhxkhw/edit?usp=sharing"",""ชัยนาท!I74"")"),4)</f>
        <v>4</v>
      </c>
      <c r="J149" s="299">
        <f ca="1">IFERROR(__xludf.DUMMYFUNCTION("IMPORTRANGE(""https://docs.google.com/spreadsheets/d/1SX6NBoVAgQJ6U1MVXOaj8PK2l7WJ3RER9xtqwdhxkhw/edit?usp=sharing"",""ชัยนาท!J74"")"),1)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IFERROR(__xludf.DUMMYFUNCTION("IMPORTRANGE(""https://docs.google.com/spreadsheets/d/1SX6NBoVAgQJ6U1MVXOaj8PK2l7WJ3RER9xtqwdhxkhw/edit?usp=sharing"",""ชัยนาท!J79"")"),1)</f>
        <v>1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IFERROR(__xludf.DUMMYFUNCTION("IMPORTRANGE(""https://docs.google.com/spreadsheets/d/1SX6NBoVAgQJ6U1MVXOaj8PK2l7WJ3RER9xtqwdhxkhw/edit?usp=sharing"",""ชัยนาท!J80"")"),0)</f>
        <v>0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IFERROR(__xludf.DUMMYFUNCTION("IMPORTRANGE(""https://docs.google.com/spreadsheets/d/1SX6NBoVAgQJ6U1MVXOaj8PK2l7WJ3RER9xtqwdhxkhw/edit?usp=sharing"",""ชัยนาท!J81"")"),0)</f>
        <v>0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IFERROR(__xludf.DUMMYFUNCTION("IMPORTRANGE(""https://docs.google.com/spreadsheets/d/1SX6NBoVAgQJ6U1MVXOaj8PK2l7WJ3RER9xtqwdhxkhw/edit?usp=sharing"",""ชัยนาท!J82"")"),0)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IFERROR(__xludf.DUMMYFUNCTION("IMPORTRANGE(""https://docs.google.com/spreadsheets/d/1SX6NBoVAgQJ6U1MVXOaj8PK2l7WJ3RER9xtqwdhxkhw/edit?usp=sharing"",""ชัยนาท!I83"")"),4)</f>
        <v>4</v>
      </c>
      <c r="J158" s="219">
        <f ca="1">IFERROR(__xludf.DUMMYFUNCTION("IMPORTRANGE(""https://docs.google.com/spreadsheets/d/1SX6NBoVAgQJ6U1MVXOaj8PK2l7WJ3RER9xtqwdhxkhw/edit?usp=sharing"",""ชัยนาท!J83"")"),1)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IFERROR(__xludf.DUMMYFUNCTION("IMPORTRANGE(""https://docs.google.com/spreadsheets/d/1SX6NBoVAgQJ6U1MVXOaj8PK2l7WJ3RER9xtqwdhxkhw/edit?usp=sharing"",""ชัยนาท!J84"")"),21)</f>
        <v>21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IFERROR(__xludf.DUMMYFUNCTION("IMPORTRANGE(""https://docs.google.com/spreadsheets/d/1SX6NBoVAgQJ6U1MVXOaj8PK2l7WJ3RER9xtqwdhxkhw/edit?usp=sharing"",""ชัยนาท!J85"")"),21)</f>
        <v>21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IFERROR(__xludf.DUMMYFUNCTION("IMPORTRANGE(""https://docs.google.com/spreadsheets/d/1SX6NBoVAgQJ6U1MVXOaj8PK2l7WJ3RER9xtqwdhxkhw/edit?usp=sharing"",""ชัยนาท!J86"")"),0)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IFERROR(__xludf.DUMMYFUNCTION("IMPORTRANGE(""https://docs.google.com/spreadsheets/d/1SX6NBoVAgQJ6U1MVXOaj8PK2l7WJ3RER9xtqwdhxkhw/edit?usp=sharing"",""ชัยนาท!J87"")"),0)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IFERROR(__xludf.DUMMYFUNCTION("IMPORTRANGE(""https://docs.google.com/spreadsheets/d/1SX6NBoVAgQJ6U1MVXOaj8PK2l7WJ3RER9xtqwdhxkhw/edit?usp=sharing"",""ชัยนาท!J88"")"),0)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IFERROR(__xludf.DUMMYFUNCTION("IMPORTRANGE(""https://docs.google.com/spreadsheets/d/1SX6NBoVAgQJ6U1MVXOaj8PK2l7WJ3RER9xtqwdhxkhw/edit?usp=sharing"",""ชัยนาท!I89"")"),1)</f>
        <v>1</v>
      </c>
      <c r="J164" s="304">
        <f ca="1">IFERROR(__xludf.DUMMYFUNCTION("IMPORTRANGE(""https://docs.google.com/spreadsheets/d/1SX6NBoVAgQJ6U1MVXOaj8PK2l7WJ3RER9xtqwdhxkhw/edit?usp=sharing"",""ชัยนาท!J89"")"),0)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IFERROR(__xludf.DUMMYFUNCTION("IMPORTRANGE(""https://docs.google.com/spreadsheets/d/1SX6NBoVAgQJ6U1MVXOaj8PK2l7WJ3RER9xtqwdhxkhw/edit?usp=sharing"",""ชัยนาท!J94"")"),1)</f>
        <v>1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IFERROR(__xludf.DUMMYFUNCTION("IMPORTRANGE(""https://docs.google.com/spreadsheets/d/1SX6NBoVAgQJ6U1MVXOaj8PK2l7WJ3RER9xtqwdhxkhw/edit?usp=sharing"",""ชัยนาท!J95"")"),0)</f>
        <v>0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IFERROR(__xludf.DUMMYFUNCTION("IMPORTRANGE(""https://docs.google.com/spreadsheets/d/1SX6NBoVAgQJ6U1MVXOaj8PK2l7WJ3RER9xtqwdhxkhw/edit?usp=sharing"",""ชัยนาท!J96"")"),0)</f>
        <v>0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IFERROR(__xludf.DUMMYFUNCTION("IMPORTRANGE(""https://docs.google.com/spreadsheets/d/1SX6NBoVAgQJ6U1MVXOaj8PK2l7WJ3RER9xtqwdhxkhw/edit?usp=sharing"",""ชัยนาท!J97"")"),0)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IFERROR(__xludf.DUMMYFUNCTION("IMPORTRANGE(""https://docs.google.com/spreadsheets/d/1SX6NBoVAgQJ6U1MVXOaj8PK2l7WJ3RER9xtqwdhxkhw/edit?usp=sharing"",""ชัยนาท!I98"")"),1)</f>
        <v>1</v>
      </c>
      <c r="J173" s="219">
        <f ca="1">IFERROR(__xludf.DUMMYFUNCTION("IMPORTRANGE(""https://docs.google.com/spreadsheets/d/1SX6NBoVAgQJ6U1MVXOaj8PK2l7WJ3RER9xtqwdhxkhw/edit?usp=sharing"",""ชัยนาท!J98"")"),0)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IFERROR(__xludf.DUMMYFUNCTION("IMPORTRANGE(""https://docs.google.com/spreadsheets/d/1SX6NBoVAgQJ6U1MVXOaj8PK2l7WJ3RER9xtqwdhxkhw/edit?usp=sharing"",""ชัยนาท!J99"")"),0)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IFERROR(__xludf.DUMMYFUNCTION("IMPORTRANGE(""https://docs.google.com/spreadsheets/d/1SX6NBoVAgQJ6U1MVXOaj8PK2l7WJ3RER9xtqwdhxkhw/edit?usp=sharing"",""ชัยนาท!J100"")"),0)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IFERROR(__xludf.DUMMYFUNCTION("IMPORTRANGE(""https://docs.google.com/spreadsheets/d/1SX6NBoVAgQJ6U1MVXOaj8PK2l7WJ3RER9xtqwdhxkhw/edit?usp=sharing"",""ชัยนาท!I101"")"),0)</f>
        <v>0</v>
      </c>
      <c r="J176" s="304">
        <f ca="1">IFERROR(__xludf.DUMMYFUNCTION("IMPORTRANGE(""https://docs.google.com/spreadsheets/d/1SX6NBoVAgQJ6U1MVXOaj8PK2l7WJ3RER9xtqwdhxkhw/edit?usp=sharing"",""ชัยนาท!J101"")"),0)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IFERROR(__xludf.DUMMYFUNCTION("IMPORTRANGE(""https://docs.google.com/spreadsheets/d/1SX6NBoVAgQJ6U1MVXOaj8PK2l7WJ3RER9xtqwdhxkhw/edit?usp=sharing"",""ชัยนาท!J106"")"),0)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IFERROR(__xludf.DUMMYFUNCTION("IMPORTRANGE(""https://docs.google.com/spreadsheets/d/1SX6NBoVAgQJ6U1MVXOaj8PK2l7WJ3RER9xtqwdhxkhw/edit?usp=sharing"",""ชัยนาท!J107"")"),0)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IFERROR(__xludf.DUMMYFUNCTION("IMPORTRANGE(""https://docs.google.com/spreadsheets/d/1SX6NBoVAgQJ6U1MVXOaj8PK2l7WJ3RER9xtqwdhxkhw/edit?usp=sharing"",""ชัยนาท!J108"")"),0)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IFERROR(__xludf.DUMMYFUNCTION("IMPORTRANGE(""https://docs.google.com/spreadsheets/d/1SX6NBoVAgQJ6U1MVXOaj8PK2l7WJ3RER9xtqwdhxkhw/edit?usp=sharing"",""ชัยนาท!J109"")"),0)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IFERROR(__xludf.DUMMYFUNCTION("IMPORTRANGE(""https://docs.google.com/spreadsheets/d/1SX6NBoVAgQJ6U1MVXOaj8PK2l7WJ3RER9xtqwdhxkhw/edit?usp=sharing"",""ชัยนาท!I110"")"),0)</f>
        <v>0</v>
      </c>
      <c r="J185" s="218">
        <f ca="1">IFERROR(__xludf.DUMMYFUNCTION("IMPORTRANGE(""https://docs.google.com/spreadsheets/d/1SX6NBoVAgQJ6U1MVXOaj8PK2l7WJ3RER9xtqwdhxkhw/edit?usp=sharing"",""ชัยนาท!J110"")"),0)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IFERROR(__xludf.DUMMYFUNCTION("IMPORTRANGE(""https://docs.google.com/spreadsheets/d/1SX6NBoVAgQJ6U1MVXOaj8PK2l7WJ3RER9xtqwdhxkhw/edit?usp=sharing"",""ชัยนาท!I111"")"),0)</f>
        <v>0</v>
      </c>
      <c r="J186" s="218">
        <f ca="1">IFERROR(__xludf.DUMMYFUNCTION("IMPORTRANGE(""https://docs.google.com/spreadsheets/d/1SX6NBoVAgQJ6U1MVXOaj8PK2l7WJ3RER9xtqwdhxkhw/edit?usp=sharing"",""ชัยนาท!J111"")"),0)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IFERROR(__xludf.DUMMYFUNCTION("IMPORTRANGE(""https://docs.google.com/spreadsheets/d/1SX6NBoVAgQJ6U1MVXOaj8PK2l7WJ3RER9xtqwdhxkhw/edit?usp=sharing"",""ชัยนาท!J112"")"),0)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IFERROR(__xludf.DUMMYFUNCTION("IMPORTRANGE(""https://docs.google.com/spreadsheets/d/1SX6NBoVAgQJ6U1MVXOaj8PK2l7WJ3RER9xtqwdhxkhw/edit?usp=sharing"",""ชัยนาท!J113"")"),0)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IFERROR(__xludf.DUMMYFUNCTION("IMPORTRANGE(""https://docs.google.com/spreadsheets/d/1SX6NBoVAgQJ6U1MVXOaj8PK2l7WJ3RER9xtqwdhxkhw/edit?usp=sharing"",""ชัยนาท!I114"")"),12800)</f>
        <v>12800</v>
      </c>
      <c r="J189" s="304">
        <f ca="1">IFERROR(__xludf.DUMMYFUNCTION("IMPORTRANGE(""https://docs.google.com/spreadsheets/d/1SX6NBoVAgQJ6U1MVXOaj8PK2l7WJ3RER9xtqwdhxkhw/edit?usp=sharing"",""ชัยนาท!J114"")"),0)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IFERROR(__xludf.DUMMYFUNCTION("IMPORTRANGE(""https://docs.google.com/spreadsheets/d/1SX6NBoVAgQJ6U1MVXOaj8PK2l7WJ3RER9xtqwdhxkhw/edit?usp=sharing"",""ชัยนาท!J119"")"),0)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IFERROR(__xludf.DUMMYFUNCTION("IMPORTRANGE(""https://docs.google.com/spreadsheets/d/1SX6NBoVAgQJ6U1MVXOaj8PK2l7WJ3RER9xtqwdhxkhw/edit?usp=sharing"",""ชัยนาท!J120"")"),1)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IFERROR(__xludf.DUMMYFUNCTION("IMPORTRANGE(""https://docs.google.com/spreadsheets/d/1SX6NBoVAgQJ6U1MVXOaj8PK2l7WJ3RER9xtqwdhxkhw/edit?usp=sharing"",""ชัยนาท!J121"")"),1)</f>
        <v>1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IFERROR(__xludf.DUMMYFUNCTION("IMPORTRANGE(""https://docs.google.com/spreadsheets/d/1SX6NBoVAgQJ6U1MVXOaj8PK2l7WJ3RER9xtqwdhxkhw/edit?usp=sharing"",""ชัยนาท!J122"")"),0)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IFERROR(__xludf.DUMMYFUNCTION("IMPORTRANGE(""https://docs.google.com/spreadsheets/d/1SX6NBoVAgQJ6U1MVXOaj8PK2l7WJ3RER9xtqwdhxkhw/edit?usp=sharing"",""ชัยนาท!I124"")"),12800)</f>
        <v>12800</v>
      </c>
      <c r="J199" s="219">
        <f ca="1">IFERROR(__xludf.DUMMYFUNCTION("IMPORTRANGE(""https://docs.google.com/spreadsheets/d/1SX6NBoVAgQJ6U1MVXOaj8PK2l7WJ3RER9xtqwdhxkhw/edit?usp=sharing"",""ชัยนาท!J124"")"),0)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IFERROR(__xludf.DUMMYFUNCTION("IMPORTRANGE(""https://docs.google.com/spreadsheets/d/1SX6NBoVAgQJ6U1MVXOaj8PK2l7WJ3RER9xtqwdhxkhw/edit?usp=sharing"",""ชัยนาท!I125"")"),12800)</f>
        <v>12800</v>
      </c>
      <c r="J200" s="219">
        <f ca="1">IFERROR(__xludf.DUMMYFUNCTION("IMPORTRANGE(""https://docs.google.com/spreadsheets/d/1SX6NBoVAgQJ6U1MVXOaj8PK2l7WJ3RER9xtqwdhxkhw/edit?usp=sharing"",""ชัยนาท!J125"")"),0)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IFERROR(__xludf.DUMMYFUNCTION("IMPORTRANGE(""https://docs.google.com/spreadsheets/d/1SX6NBoVAgQJ6U1MVXOaj8PK2l7WJ3RER9xtqwdhxkhw/edit?usp=sharing"",""ชัยนาท!I126"")"),15)</f>
        <v>15</v>
      </c>
      <c r="J201" s="219">
        <f ca="1">IFERROR(__xludf.DUMMYFUNCTION("IMPORTRANGE(""https://docs.google.com/spreadsheets/d/1SX6NBoVAgQJ6U1MVXOaj8PK2l7WJ3RER9xtqwdhxkhw/edit?usp=sharing"",""ชัยนาท!J126"")"),0)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IFERROR(__xludf.DUMMYFUNCTION("IMPORTRANGE(""https://docs.google.com/spreadsheets/d/1SX6NBoVAgQJ6U1MVXOaj8PK2l7WJ3RER9xtqwdhxkhw/edit?usp=sharing"",""ชัยนาท!J127"")"),0)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IFERROR(__xludf.DUMMYFUNCTION("IMPORTRANGE(""https://docs.google.com/spreadsheets/d/1SX6NBoVAgQJ6U1MVXOaj8PK2l7WJ3RER9xtqwdhxkhw/edit?usp=sharing"",""ชัยนาท!J128"")"),0)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IFERROR(__xludf.DUMMYFUNCTION("IMPORTRANGE(""https://docs.google.com/spreadsheets/d/1SX6NBoVAgQJ6U1MVXOaj8PK2l7WJ3RER9xtqwdhxkhw/edit?usp=sharing"",""ชัยนาท!I129"")"),0)</f>
        <v>0</v>
      </c>
      <c r="J204" s="304">
        <f ca="1">IFERROR(__xludf.DUMMYFUNCTION("IMPORTRANGE(""https://docs.google.com/spreadsheets/d/1SX6NBoVAgQJ6U1MVXOaj8PK2l7WJ3RER9xtqwdhxkhw/edit?usp=sharing"",""ชัยนาท!J129"")"),0)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IFERROR(__xludf.DUMMYFUNCTION("IMPORTRANGE(""https://docs.google.com/spreadsheets/d/1SX6NBoVAgQJ6U1MVXOaj8PK2l7WJ3RER9xtqwdhxkhw/edit?usp=sharing"",""ชัยนาท!J134"")"),0)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IFERROR(__xludf.DUMMYFUNCTION("IMPORTRANGE(""https://docs.google.com/spreadsheets/d/1SX6NBoVAgQJ6U1MVXOaj8PK2l7WJ3RER9xtqwdhxkhw/edit?usp=sharing"",""ชัยนาท!J135"")"),0)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IFERROR(__xludf.DUMMYFUNCTION("IMPORTRANGE(""https://docs.google.com/spreadsheets/d/1SX6NBoVAgQJ6U1MVXOaj8PK2l7WJ3RER9xtqwdhxkhw/edit?usp=sharing"",""ชัยนาท!J136"")"),0)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IFERROR(__xludf.DUMMYFUNCTION("IMPORTRANGE(""https://docs.google.com/spreadsheets/d/1SX6NBoVAgQJ6U1MVXOaj8PK2l7WJ3RER9xtqwdhxkhw/edit?usp=sharing"",""ชัยนาท!J137"")"),0)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IFERROR(__xludf.DUMMYFUNCTION("IMPORTRANGE(""https://docs.google.com/spreadsheets/d/1SX6NBoVAgQJ6U1MVXOaj8PK2l7WJ3RER9xtqwdhxkhw/edit?usp=sharing"",""ชัยนาท!I138"")"),0)</f>
        <v>0</v>
      </c>
      <c r="J213" s="218">
        <f ca="1">IFERROR(__xludf.DUMMYFUNCTION("IMPORTRANGE(""https://docs.google.com/spreadsheets/d/1SX6NBoVAgQJ6U1MVXOaj8PK2l7WJ3RER9xtqwdhxkhw/edit?usp=sharing"",""ชัยนาท!J138"")"),0)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IFERROR(__xludf.DUMMYFUNCTION("IMPORTRANGE(""https://docs.google.com/spreadsheets/d/1SX6NBoVAgQJ6U1MVXOaj8PK2l7WJ3RER9xtqwdhxkhw/edit?usp=sharing"",""ชัยนาท!I140"")"),0)</f>
        <v>0</v>
      </c>
      <c r="J215" s="218">
        <f ca="1">IFERROR(__xludf.DUMMYFUNCTION("IMPORTRANGE(""https://docs.google.com/spreadsheets/d/1SX6NBoVAgQJ6U1MVXOaj8PK2l7WJ3RER9xtqwdhxkhw/edit?usp=sharing"",""ชัยนาท!J140"")"),0)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IFERROR(__xludf.DUMMYFUNCTION("IMPORTRANGE(""https://docs.google.com/spreadsheets/d/1SX6NBoVAgQJ6U1MVXOaj8PK2l7WJ3RER9xtqwdhxkhw/edit?usp=sharing"",""ชัยนาท!I141"")"),0)</f>
        <v>0</v>
      </c>
      <c r="J216" s="218">
        <f ca="1">IFERROR(__xludf.DUMMYFUNCTION("IMPORTRANGE(""https://docs.google.com/spreadsheets/d/1SX6NBoVAgQJ6U1MVXOaj8PK2l7WJ3RER9xtqwdhxkhw/edit?usp=sharing"",""ชัยนาท!J141"")"),0)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IFERROR(__xludf.DUMMYFUNCTION("IMPORTRANGE(""https://docs.google.com/spreadsheets/d/1SX6NBoVAgQJ6U1MVXOaj8PK2l7WJ3RER9xtqwdhxkhw/edit?usp=sharing"",""ชัยนาท!J142"")"),0)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IFERROR(__xludf.DUMMYFUNCTION("IMPORTRANGE(""https://docs.google.com/spreadsheets/d/1SX6NBoVAgQJ6U1MVXOaj8PK2l7WJ3RER9xtqwdhxkhw/edit?usp=sharing"",""ชัยนาท!J143"")"),0)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IFERROR(__xludf.DUMMYFUNCTION("IMPORTRANGE(""https://docs.google.com/spreadsheets/d/1SX6NBoVAgQJ6U1MVXOaj8PK2l7WJ3RER9xtqwdhxkhw/edit?usp=sharing"",""ชัยนาท!I144"")"),13)</f>
        <v>13</v>
      </c>
      <c r="J219" s="291">
        <f ca="1">IFERROR(__xludf.DUMMYFUNCTION("IMPORTRANGE(""https://docs.google.com/spreadsheets/d/1SX6NBoVAgQJ6U1MVXOaj8PK2l7WJ3RER9xtqwdhxkhw/edit?usp=sharing"",""ชัยนาท!J144"")"),0)</f>
        <v>0</v>
      </c>
      <c r="K219" s="292">
        <f ca="1">IF(I219&gt;0,J219*100/I219,0)</f>
        <v>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19295</v>
      </c>
      <c r="M220" s="182">
        <f t="shared" ca="1" si="72"/>
        <v>19295</v>
      </c>
      <c r="N220" s="182">
        <f t="shared" ca="1" si="72"/>
        <v>19295</v>
      </c>
      <c r="O220" s="181">
        <f t="shared" ref="O220:O222" ca="1" si="73">IF(L220&gt;0,N220*100/L220,0)</f>
        <v>100</v>
      </c>
      <c r="P220" s="181">
        <f t="shared" ref="P220:P222" ca="1" si="74">IF(M220&gt;0,N220*100/M220,0)</f>
        <v>100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19295</v>
      </c>
      <c r="M222" s="187">
        <f t="shared" ca="1" si="76"/>
        <v>19295</v>
      </c>
      <c r="N222" s="187">
        <f t="shared" ca="1" si="76"/>
        <v>19295</v>
      </c>
      <c r="O222" s="186">
        <f t="shared" ca="1" si="73"/>
        <v>100</v>
      </c>
      <c r="P222" s="186">
        <f t="shared" ca="1" si="74"/>
        <v>100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19295</v>
      </c>
      <c r="M224" s="198">
        <f ca="1">IFERROR(__xludf.DUMMYFUNCTION("IMPORTRANGE(""https://docs.google.com/spreadsheets/d/1Yj_ptqi66GCucihVvJfMjLAmec39IyEx_6qawtMGysU/edit?usp=sharing"",""สบก!BS63"")"),19295)</f>
        <v>19295</v>
      </c>
      <c r="N224" s="198">
        <f ca="1">IFERROR(__xludf.DUMMYFUNCTION("IMPORTRANGE(""https://docs.google.com/spreadsheets/d/1Yj_ptqi66GCucihVvJfMjLAmec39IyEx_6qawtMGysU/edit?usp=sharing"",""สบก!BT63"")"),19295)</f>
        <v>19295</v>
      </c>
      <c r="O224" s="198">
        <f ca="1">IF(L224&gt;0,N224*100/L224,0)</f>
        <v>100</v>
      </c>
      <c r="P224" s="198">
        <f ca="1">IF(M224&gt;0,N224*100/M224,0)</f>
        <v>100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IFERROR(__xludf.DUMMYFUNCTION("IMPORTRANGE(""https://docs.google.com/spreadsheets/d/1Yj_ptqi66GCucihVvJfMjLAmec39IyEx_6qawtMGysU/edit?usp=sharing"",""สบก!BO63"")"),0)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IFERROR(__xludf.DUMMYFUNCTION("IMPORTRANGE(""https://docs.google.com/spreadsheets/d/1Yj_ptqi66GCucihVvJfMjLAmec39IyEx_6qawtMGysU/edit?usp=sharing"",""สบก!BP63"")"),19295)</f>
        <v>19295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IFERROR(__xludf.DUMMYFUNCTION("IMPORTRANGE(""https://docs.google.com/spreadsheets/d/1Yj_ptqi66GCucihVvJfMjLAmec39IyEx_6qawtMGysU/edit?usp=sharing"",""สบก!BQ63"")"),0)</f>
        <v>0</v>
      </c>
      <c r="M228" s="72"/>
      <c r="N228" s="72">
        <f ca="1">IFERROR(__xludf.DUMMYFUNCTION("IMPORTRANGE(""https://docs.google.com/spreadsheets/d/1Yj_ptqi66GCucihVvJfMjLAmec39IyEx_6qawtMGysU/edit?usp=sharing"",""สบก!BU63"")"),0)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IFERROR(__xludf.DUMMYFUNCTION("IMPORTRANGE(""https://docs.google.com/spreadsheets/d/1SX6NBoVAgQJ6U1MVXOaj8PK2l7WJ3RER9xtqwdhxkhw/edit?usp=sharing"",""ชัยนาท!I149"")"),13)</f>
        <v>13</v>
      </c>
      <c r="J229" s="291">
        <f ca="1">IFERROR(__xludf.DUMMYFUNCTION("IMPORTRANGE(""https://docs.google.com/spreadsheets/d/1SX6NBoVAgQJ6U1MVXOaj8PK2l7WJ3RER9xtqwdhxkhw/edit?usp=sharing"",""ชัยนาท!J149"")"),0)</f>
        <v>0</v>
      </c>
      <c r="K229" s="292">
        <f ca="1">IF(I229&gt;0,J229*100/I229,0)</f>
        <v>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IFERROR(__xludf.DUMMYFUNCTION("IMPORTRANGE(""https://docs.google.com/spreadsheets/d/1SX6NBoVAgQJ6U1MVXOaj8PK2l7WJ3RER9xtqwdhxkhw/edit?usp=sharing"",""ชัยนาท!J151"")"),0)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IFERROR(__xludf.DUMMYFUNCTION("IMPORTRANGE(""https://docs.google.com/spreadsheets/d/1SX6NBoVAgQJ6U1MVXOaj8PK2l7WJ3RER9xtqwdhxkhw/edit?usp=sharing"",""ชัยนาท!J152"")"),1)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IFERROR(__xludf.DUMMYFUNCTION("IMPORTRANGE(""https://docs.google.com/spreadsheets/d/1SX6NBoVAgQJ6U1MVXOaj8PK2l7WJ3RER9xtqwdhxkhw/edit?usp=sharing"",""ชัยนาท!J153"")"),1)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IFERROR(__xludf.DUMMYFUNCTION("IMPORTRANGE(""https://docs.google.com/spreadsheets/d/1SX6NBoVAgQJ6U1MVXOaj8PK2l7WJ3RER9xtqwdhxkhw/edit?usp=sharing"",""ชัยนาท!J154"")"),0)</f>
        <v>0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IFERROR(__xludf.DUMMYFUNCTION("IMPORTRANGE(""https://docs.google.com/spreadsheets/d/1SX6NBoVAgQJ6U1MVXOaj8PK2l7WJ3RER9xtqwdhxkhw/edit?usp=sharing"",""ชัยนาท!I155"")"),13)</f>
        <v>13</v>
      </c>
      <c r="J235" s="219">
        <f ca="1">IFERROR(__xludf.DUMMYFUNCTION("IMPORTRANGE(""https://docs.google.com/spreadsheets/d/1SX6NBoVAgQJ6U1MVXOaj8PK2l7WJ3RER9xtqwdhxkhw/edit?usp=sharing"",""ชัยนาท!J155"")"),0)</f>
        <v>0</v>
      </c>
      <c r="K235" s="195">
        <f ca="1">IF(I235&gt;0,J235*100/I235,0)</f>
        <v>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IFERROR(__xludf.DUMMYFUNCTION("IMPORTRANGE(""https://docs.google.com/spreadsheets/d/1SX6NBoVAgQJ6U1MVXOaj8PK2l7WJ3RER9xtqwdhxkhw/edit?usp=sharing"",""ชัยนาท!J156"")"),0)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IFERROR(__xludf.DUMMYFUNCTION("IMPORTRANGE(""https://docs.google.com/spreadsheets/d/1SX6NBoVAgQJ6U1MVXOaj8PK2l7WJ3RER9xtqwdhxkhw/edit?usp=sharing"",""ชัยนาท!J157"")"),0)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IFERROR(__xludf.DUMMYFUNCTION("IMPORTRANGE(""https://docs.google.com/spreadsheets/d/1SX6NBoVAgQJ6U1MVXOaj8PK2l7WJ3RER9xtqwdhxkhw/edit?usp=sharing"",""ชัยนาท!I158"")"),0)</f>
        <v>0</v>
      </c>
      <c r="J238" s="291">
        <f ca="1">IFERROR(__xludf.DUMMYFUNCTION("IMPORTRANGE(""https://docs.google.com/spreadsheets/d/1SX6NBoVAgQJ6U1MVXOaj8PK2l7WJ3RER9xtqwdhxkhw/edit?usp=sharing"",""ชัยนาท!J158"")"),0)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IFERROR(__xludf.DUMMYFUNCTION("IMPORTRANGE(""https://docs.google.com/spreadsheets/d/1SX6NBoVAgQJ6U1MVXOaj8PK2l7WJ3RER9xtqwdhxkhw/edit?usp=sharing"",""ชัยนาท!J159"")"),"")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IFERROR(__xludf.DUMMYFUNCTION("IMPORTRANGE(""https://docs.google.com/spreadsheets/d/1SX6NBoVAgQJ6U1MVXOaj8PK2l7WJ3RER9xtqwdhxkhw/edit?usp=sharing"",""ชัยนาท!J161"")"),0)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IFERROR(__xludf.DUMMYFUNCTION("IMPORTRANGE(""https://docs.google.com/spreadsheets/d/1SX6NBoVAgQJ6U1MVXOaj8PK2l7WJ3RER9xtqwdhxkhw/edit?usp=sharing"",""ชัยนาท!J162"")"),0)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IFERROR(__xludf.DUMMYFUNCTION("IMPORTRANGE(""https://docs.google.com/spreadsheets/d/1SX6NBoVAgQJ6U1MVXOaj8PK2l7WJ3RER9xtqwdhxkhw/edit?usp=sharing"",""ชัยนาท!J163"")"),0)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IFERROR(__xludf.DUMMYFUNCTION("IMPORTRANGE(""https://docs.google.com/spreadsheets/d/1SX6NBoVAgQJ6U1MVXOaj8PK2l7WJ3RER9xtqwdhxkhw/edit?usp=sharing"",""ชัยนาท!I164"")"),0)</f>
        <v>0</v>
      </c>
      <c r="J244" s="218">
        <f ca="1">IFERROR(__xludf.DUMMYFUNCTION("IMPORTRANGE(""https://docs.google.com/spreadsheets/d/1SX6NBoVAgQJ6U1MVXOaj8PK2l7WJ3RER9xtqwdhxkhw/edit?usp=sharing"",""ชัยนาท!J164"")"),0)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IFERROR(__xludf.DUMMYFUNCTION("IMPORTRANGE(""https://docs.google.com/spreadsheets/d/1SX6NBoVAgQJ6U1MVXOaj8PK2l7WJ3RER9xtqwdhxkhw/edit?usp=sharing"",""ชัยนาท!J165"")"),0)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IFERROR(__xludf.DUMMYFUNCTION("IMPORTRANGE(""https://docs.google.com/spreadsheets/d/1SX6NBoVAgQJ6U1MVXOaj8PK2l7WJ3RER9xtqwdhxkhw/edit?usp=sharing"",""ชัยนาท!J166"")"),0)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IFERROR(__xludf.DUMMYFUNCTION("IMPORTRANGE(""https://docs.google.com/spreadsheets/d/1SX6NBoVAgQJ6U1MVXOaj8PK2l7WJ3RER9xtqwdhxkhw/edit?usp=sharing"",""ชัยนาท!I169"")"),20)</f>
        <v>20</v>
      </c>
      <c r="J249" s="335">
        <f ca="1">IFERROR(__xludf.DUMMYFUNCTION("IMPORTRANGE(""https://docs.google.com/spreadsheets/d/1SX6NBoVAgQJ6U1MVXOaj8PK2l7WJ3RER9xtqwdhxkhw/edit?usp=sharing"",""ชัยนาท!J169"")"),0)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71400</v>
      </c>
      <c r="M250" s="182">
        <f t="shared" ca="1" si="77"/>
        <v>37000</v>
      </c>
      <c r="N250" s="182">
        <f t="shared" ca="1" si="77"/>
        <v>4000</v>
      </c>
      <c r="O250" s="181">
        <f t="shared" ref="O250:O252" ca="1" si="78">IF(L250&gt;0,N250*100/L250,0)</f>
        <v>5.6022408963585431</v>
      </c>
      <c r="P250" s="181">
        <f t="shared" ref="P250:P252" ca="1" si="79">IF(M250&gt;0,N250*100/M250,0)</f>
        <v>10.810810810810811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71400</v>
      </c>
      <c r="M252" s="187">
        <f t="shared" ca="1" si="81"/>
        <v>37000</v>
      </c>
      <c r="N252" s="187">
        <f t="shared" ca="1" si="81"/>
        <v>4000</v>
      </c>
      <c r="O252" s="186">
        <f t="shared" ca="1" si="78"/>
        <v>5.6022408963585431</v>
      </c>
      <c r="P252" s="186">
        <f t="shared" ca="1" si="79"/>
        <v>10.810810810810811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71400</v>
      </c>
      <c r="M254" s="198">
        <f ca="1">IFERROR(__xludf.DUMMYFUNCTION("IMPORTRANGE(""https://docs.google.com/spreadsheets/d/1Yj_ptqi66GCucihVvJfMjLAmec39IyEx_6qawtMGysU/edit?usp=sharing"",""สบก!CB63"")"),37000)</f>
        <v>37000</v>
      </c>
      <c r="N254" s="198">
        <f ca="1">IFERROR(__xludf.DUMMYFUNCTION("IMPORTRANGE(""https://docs.google.com/spreadsheets/d/1Yj_ptqi66GCucihVvJfMjLAmec39IyEx_6qawtMGysU/edit?usp=sharing"",""สบก!CC63"")"),4000)</f>
        <v>4000</v>
      </c>
      <c r="O254" s="198">
        <f ca="1">IF(L254&gt;0,N254*100/L254,0)</f>
        <v>5.6022408963585431</v>
      </c>
      <c r="P254" s="198">
        <f ca="1">IF(M254&gt;0,N254*100/M254,0)</f>
        <v>10.810810810810811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IFERROR(__xludf.DUMMYFUNCTION("IMPORTRANGE(""https://docs.google.com/spreadsheets/d/1Yj_ptqi66GCucihVvJfMjLAmec39IyEx_6qawtMGysU/edit?usp=sharing"",""สบก!BX63"")"),0)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IFERROR(__xludf.DUMMYFUNCTION("IMPORTRANGE(""https://docs.google.com/spreadsheets/d/1Yj_ptqi66GCucihVvJfMjLAmec39IyEx_6qawtMGysU/edit?usp=sharing"",""สบก!BY63"")"),71400)</f>
        <v>71400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IFERROR(__xludf.DUMMYFUNCTION("IMPORTRANGE(""https://docs.google.com/spreadsheets/d/1Yj_ptqi66GCucihVvJfMjLAmec39IyEx_6qawtMGysU/edit?usp=sharing"",""สบก!BZ63"")"),0)</f>
        <v>0</v>
      </c>
      <c r="M258" s="72"/>
      <c r="N258" s="72">
        <f ca="1">IFERROR(__xludf.DUMMYFUNCTION("IMPORTRANGE(""https://docs.google.com/spreadsheets/d/1Yj_ptqi66GCucihVvJfMjLAmec39IyEx_6qawtMGysU/edit?usp=sharing"",""สบก!CD63"")"),0)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IFERROR(__xludf.DUMMYFUNCTION("IMPORTRANGE(""https://docs.google.com/spreadsheets/d/1SX6NBoVAgQJ6U1MVXOaj8PK2l7WJ3RER9xtqwdhxkhw/edit?usp=sharing"",""ชัยนาท!J175"")"),1)</f>
        <v>1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IFERROR(__xludf.DUMMYFUNCTION("IMPORTRANGE(""https://docs.google.com/spreadsheets/d/1SX6NBoVAgQJ6U1MVXOaj8PK2l7WJ3RER9xtqwdhxkhw/edit?usp=sharing"",""ชัยนาท!J176"")"),0)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IFERROR(__xludf.DUMMYFUNCTION("IMPORTRANGE(""https://docs.google.com/spreadsheets/d/1SX6NBoVAgQJ6U1MVXOaj8PK2l7WJ3RER9xtqwdhxkhw/edit?usp=sharing"",""ชัยนาท!J177"")"),0)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IFERROR(__xludf.DUMMYFUNCTION("IMPORTRANGE(""https://docs.google.com/spreadsheets/d/1SX6NBoVAgQJ6U1MVXOaj8PK2l7WJ3RER9xtqwdhxkhw/edit?usp=sharing"",""ชัยนาท!J178"")"),0)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IFERROR(__xludf.DUMMYFUNCTION("IMPORTRANGE(""https://docs.google.com/spreadsheets/d/1SX6NBoVAgQJ6U1MVXOaj8PK2l7WJ3RER9xtqwdhxkhw/edit?usp=sharing"",""ชัยนาท!I179"")"),1)</f>
        <v>1</v>
      </c>
      <c r="J264" s="219">
        <f ca="1">IFERROR(__xludf.DUMMYFUNCTION("IMPORTRANGE(""https://docs.google.com/spreadsheets/d/1SX6NBoVAgQJ6U1MVXOaj8PK2l7WJ3RER9xtqwdhxkhw/edit?usp=sharing"",""ชัยนาท!J179"")"),0)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IFERROR(__xludf.DUMMYFUNCTION("IMPORTRANGE(""https://docs.google.com/spreadsheets/d/1SX6NBoVAgQJ6U1MVXOaj8PK2l7WJ3RER9xtqwdhxkhw/edit?usp=sharing"",""ชัยนาท!I180"")"),20)</f>
        <v>20</v>
      </c>
      <c r="J265" s="219">
        <f ca="1">IFERROR(__xludf.DUMMYFUNCTION("IMPORTRANGE(""https://docs.google.com/spreadsheets/d/1SX6NBoVAgQJ6U1MVXOaj8PK2l7WJ3RER9xtqwdhxkhw/edit?usp=sharing"",""ชัยนาท!J180"")"),0)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IFERROR(__xludf.DUMMYFUNCTION("IMPORTRANGE(""https://docs.google.com/spreadsheets/d/1SX6NBoVAgQJ6U1MVXOaj8PK2l7WJ3RER9xtqwdhxkhw/edit?usp=sharing"",""ชัยนาท!I181"")"),20)</f>
        <v>20</v>
      </c>
      <c r="J266" s="219">
        <f ca="1">IFERROR(__xludf.DUMMYFUNCTION("IMPORTRANGE(""https://docs.google.com/spreadsheets/d/1SX6NBoVAgQJ6U1MVXOaj8PK2l7WJ3RER9xtqwdhxkhw/edit?usp=sharing"",""ชัยนาท!J181"")"),0)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IFERROR(__xludf.DUMMYFUNCTION("IMPORTRANGE(""https://docs.google.com/spreadsheets/d/1SX6NBoVAgQJ6U1MVXOaj8PK2l7WJ3RER9xtqwdhxkhw/edit?usp=sharing"",""ชัยนาท!I182"")"),1)</f>
        <v>1</v>
      </c>
      <c r="J267" s="219">
        <f ca="1">IFERROR(__xludf.DUMMYFUNCTION("IMPORTRANGE(""https://docs.google.com/spreadsheets/d/1SX6NBoVAgQJ6U1MVXOaj8PK2l7WJ3RER9xtqwdhxkhw/edit?usp=sharing"",""ชัยนาท!J182"")"),0)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IFERROR(__xludf.DUMMYFUNCTION("IMPORTRANGE(""https://docs.google.com/spreadsheets/d/1SX6NBoVAgQJ6U1MVXOaj8PK2l7WJ3RER9xtqwdhxkhw/edit?usp=sharing"",""ชัยนาท!J183"")"),0)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IFERROR(__xludf.DUMMYFUNCTION("IMPORTRANGE(""https://docs.google.com/spreadsheets/d/1SX6NBoVAgQJ6U1MVXOaj8PK2l7WJ3RER9xtqwdhxkhw/edit?usp=sharing"",""ชัยนาท!J184"")"),0)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IFERROR(__xludf.DUMMYFUNCTION("IMPORTRANGE(""https://docs.google.com/spreadsheets/d/1SX6NBoVAgQJ6U1MVXOaj8PK2l7WJ3RER9xtqwdhxkhw/edit?usp=sharing"",""ชัยนาท!I185"")"),15)</f>
        <v>15</v>
      </c>
      <c r="J270" s="335">
        <f ca="1">IFERROR(__xludf.DUMMYFUNCTION("IMPORTRANGE(""https://docs.google.com/spreadsheets/d/1SX6NBoVAgQJ6U1MVXOaj8PK2l7WJ3RER9xtqwdhxkhw/edit?usp=sharing"",""ชัยนาท!J185"")"),0)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165200</v>
      </c>
      <c r="M271" s="182">
        <f t="shared" ca="1" si="83"/>
        <v>87250</v>
      </c>
      <c r="N271" s="182">
        <f t="shared" ca="1" si="83"/>
        <v>18000</v>
      </c>
      <c r="O271" s="181">
        <f t="shared" ref="O271:O273" ca="1" si="84">IF(L271&gt;0,N271*100/L271,0)</f>
        <v>10.895883777239709</v>
      </c>
      <c r="P271" s="181">
        <f t="shared" ref="P271:P273" ca="1" si="85">IF(M271&gt;0,N271*100/M271,0)</f>
        <v>20.630372492836678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165200</v>
      </c>
      <c r="M273" s="187">
        <f t="shared" ca="1" si="87"/>
        <v>87250</v>
      </c>
      <c r="N273" s="187">
        <f t="shared" ca="1" si="87"/>
        <v>18000</v>
      </c>
      <c r="O273" s="186">
        <f t="shared" ca="1" si="84"/>
        <v>10.895883777239709</v>
      </c>
      <c r="P273" s="186">
        <f t="shared" ca="1" si="85"/>
        <v>20.630372492836678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165200</v>
      </c>
      <c r="M275" s="198">
        <f ca="1">IFERROR(__xludf.DUMMYFUNCTION("IMPORTRANGE(""https://docs.google.com/spreadsheets/d/1Yj_ptqi66GCucihVvJfMjLAmec39IyEx_6qawtMGysU/edit?usp=sharing"",""สบก!CK63"")"),87250)</f>
        <v>87250</v>
      </c>
      <c r="N275" s="198">
        <f ca="1">IFERROR(__xludf.DUMMYFUNCTION("IMPORTRANGE(""https://docs.google.com/spreadsheets/d/1Yj_ptqi66GCucihVvJfMjLAmec39IyEx_6qawtMGysU/edit?usp=sharing"",""สบก!CL63"")"),18000)</f>
        <v>18000</v>
      </c>
      <c r="O275" s="198">
        <f ca="1">IF(L275&gt;0,N275*100/L275,0)</f>
        <v>10.895883777239709</v>
      </c>
      <c r="P275" s="198">
        <f ca="1">IF(M275&gt;0,N275*100/M275,0)</f>
        <v>20.630372492836678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IFERROR(__xludf.DUMMYFUNCTION("IMPORTRANGE(""https://docs.google.com/spreadsheets/d/1Yj_ptqi66GCucihVvJfMjLAmec39IyEx_6qawtMGysU/edit?usp=sharing"",""สบก!CG63"")"),0)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IFERROR(__xludf.DUMMYFUNCTION("IMPORTRANGE(""https://docs.google.com/spreadsheets/d/1Yj_ptqi66GCucihVvJfMjLAmec39IyEx_6qawtMGysU/edit?usp=sharing"",""สบก!CH63"")"),165200)</f>
        <v>165200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IFERROR(__xludf.DUMMYFUNCTION("IMPORTRANGE(""https://docs.google.com/spreadsheets/d/1Yj_ptqi66GCucihVvJfMjLAmec39IyEx_6qawtMGysU/edit?usp=sharing"",""สบก!CI63"")"),0)</f>
        <v>0</v>
      </c>
      <c r="M279" s="72"/>
      <c r="N279" s="72">
        <f ca="1">IFERROR(__xludf.DUMMYFUNCTION("IMPORTRANGE(""https://docs.google.com/spreadsheets/d/1Yj_ptqi66GCucihVvJfMjLAmec39IyEx_6qawtMGysU/edit?usp=sharing"",""สบก!CM63"")"),0)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IFERROR(__xludf.DUMMYFUNCTION("IMPORTRANGE(""https://docs.google.com/spreadsheets/d/1SX6NBoVAgQJ6U1MVXOaj8PK2l7WJ3RER9xtqwdhxkhw/edit?usp=sharing"",""ชัยนาท!J191"")"),1)</f>
        <v>1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IFERROR(__xludf.DUMMYFUNCTION("IMPORTRANGE(""https://docs.google.com/spreadsheets/d/1SX6NBoVAgQJ6U1MVXOaj8PK2l7WJ3RER9xtqwdhxkhw/edit?usp=sharing"",""ชัยนาท!J192"")"),0)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IFERROR(__xludf.DUMMYFUNCTION("IMPORTRANGE(""https://docs.google.com/spreadsheets/d/1SX6NBoVAgQJ6U1MVXOaj8PK2l7WJ3RER9xtqwdhxkhw/edit?usp=sharing"",""ชัยนาท!J193"")"),0)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IFERROR(__xludf.DUMMYFUNCTION("IMPORTRANGE(""https://docs.google.com/spreadsheets/d/1SX6NBoVAgQJ6U1MVXOaj8PK2l7WJ3RER9xtqwdhxkhw/edit?usp=sharing"",""ชัยนาท!J194"")"),0)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IFERROR(__xludf.DUMMYFUNCTION("IMPORTRANGE(""https://docs.google.com/spreadsheets/d/1SX6NBoVAgQJ6U1MVXOaj8PK2l7WJ3RER9xtqwdhxkhw/edit?usp=sharing"",""ชัยนาท!I195"")"),15)</f>
        <v>15</v>
      </c>
      <c r="J285" s="219">
        <f ca="1">IFERROR(__xludf.DUMMYFUNCTION("IMPORTRANGE(""https://docs.google.com/spreadsheets/d/1SX6NBoVAgQJ6U1MVXOaj8PK2l7WJ3RER9xtqwdhxkhw/edit?usp=sharing"",""ชัยนาท!J195"")"),0)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IFERROR(__xludf.DUMMYFUNCTION("IMPORTRANGE(""https://docs.google.com/spreadsheets/d/1SX6NBoVAgQJ6U1MVXOaj8PK2l7WJ3RER9xtqwdhxkhw/edit?usp=sharing"",""ชัยนาท!J196"")"),0)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IFERROR(__xludf.DUMMYFUNCTION("IMPORTRANGE(""https://docs.google.com/spreadsheets/d/1SX6NBoVAgQJ6U1MVXOaj8PK2l7WJ3RER9xtqwdhxkhw/edit?usp=sharing"",""ชัยนาท!J197"")"),0)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IFERROR(__xludf.DUMMYFUNCTION("IMPORTRANGE(""https://docs.google.com/spreadsheets/d/1SX6NBoVAgQJ6U1MVXOaj8PK2l7WJ3RER9xtqwdhxkhw/edit?usp=sharing"",""ชัยนาท!I199"")"),0)</f>
        <v>0</v>
      </c>
      <c r="J289" s="335">
        <f ca="1">IFERROR(__xludf.DUMMYFUNCTION("IMPORTRANGE(""https://docs.google.com/spreadsheets/d/1SX6NBoVAgQJ6U1MVXOaj8PK2l7WJ3RER9xtqwdhxkhw/edit?usp=sharing"",""ชัยนาท!J199"")"),0)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IFERROR(__xludf.DUMMYFUNCTION("IMPORTRANGE(""https://docs.google.com/spreadsheets/d/1Yj_ptqi66GCucihVvJfMjLAmec39IyEx_6qawtMGysU/edit?usp=sharing"",""สบก!CT63"")"),0)</f>
        <v>0</v>
      </c>
      <c r="N294" s="198">
        <f ca="1">IFERROR(__xludf.DUMMYFUNCTION("IMPORTRANGE(""https://docs.google.com/spreadsheets/d/1Yj_ptqi66GCucihVvJfMjLAmec39IyEx_6qawtMGysU/edit?usp=sharing"",""สบก!CU63"")"),0)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IFERROR(__xludf.DUMMYFUNCTION("IMPORTRANGE(""https://docs.google.com/spreadsheets/d/1Yj_ptqi66GCucihVvJfMjLAmec39IyEx_6qawtMGysU/edit?usp=sharing"",""สบก!CP63"")"),0)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IFERROR(__xludf.DUMMYFUNCTION("IMPORTRANGE(""https://docs.google.com/spreadsheets/d/1Yj_ptqi66GCucihVvJfMjLAmec39IyEx_6qawtMGysU/edit?usp=sharing"",""สบก!CQ63"")"),0)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IFERROR(__xludf.DUMMYFUNCTION("IMPORTRANGE(""https://docs.google.com/spreadsheets/d/1Yj_ptqi66GCucihVvJfMjLAmec39IyEx_6qawtMGysU/edit?usp=sharing"",""สบก!CR63"")"),0)</f>
        <v>0</v>
      </c>
      <c r="M298" s="72"/>
      <c r="N298" s="72">
        <f ca="1">IFERROR(__xludf.DUMMYFUNCTION("IMPORTRANGE(""https://docs.google.com/spreadsheets/d/1Yj_ptqi66GCucihVvJfMjLAmec39IyEx_6qawtMGysU/edit?usp=sharing"",""สบก!CV63"")"),0)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IFERROR(__xludf.DUMMYFUNCTION("IMPORTRANGE(""https://docs.google.com/spreadsheets/d/1SX6NBoVAgQJ6U1MVXOaj8PK2l7WJ3RER9xtqwdhxkhw/edit?usp=sharing"",""ชัยนาท!J205"")"),0)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IFERROR(__xludf.DUMMYFUNCTION("IMPORTRANGE(""https://docs.google.com/spreadsheets/d/1SX6NBoVAgQJ6U1MVXOaj8PK2l7WJ3RER9xtqwdhxkhw/edit?usp=sharing"",""ชัยนาท!J206"")"),0)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IFERROR(__xludf.DUMMYFUNCTION("IMPORTRANGE(""https://docs.google.com/spreadsheets/d/1SX6NBoVAgQJ6U1MVXOaj8PK2l7WJ3RER9xtqwdhxkhw/edit?usp=sharing"",""ชัยนาท!J207"")"),0)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IFERROR(__xludf.DUMMYFUNCTION("IMPORTRANGE(""https://docs.google.com/spreadsheets/d/1SX6NBoVAgQJ6U1MVXOaj8PK2l7WJ3RER9xtqwdhxkhw/edit?usp=sharing"",""ชัยนาท!J208"")"),0)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IFERROR(__xludf.DUMMYFUNCTION("IMPORTRANGE(""https://docs.google.com/spreadsheets/d/1SX6NBoVAgQJ6U1MVXOaj8PK2l7WJ3RER9xtqwdhxkhw/edit?usp=sharing"",""ชัยนาท!I209"")"),0)</f>
        <v>0</v>
      </c>
      <c r="J304" s="218">
        <f ca="1">IFERROR(__xludf.DUMMYFUNCTION("IMPORTRANGE(""https://docs.google.com/spreadsheets/d/1SX6NBoVAgQJ6U1MVXOaj8PK2l7WJ3RER9xtqwdhxkhw/edit?usp=sharing"",""ชัยนาท!J209"")"),0)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IFERROR(__xludf.DUMMYFUNCTION("IMPORTRANGE(""https://docs.google.com/spreadsheets/d/1SX6NBoVAgQJ6U1MVXOaj8PK2l7WJ3RER9xtqwdhxkhw/edit?usp=sharing"",""ชัยนาท!I211"")"),0)</f>
        <v>0</v>
      </c>
      <c r="J306" s="218">
        <f ca="1">IFERROR(__xludf.DUMMYFUNCTION("IMPORTRANGE(""https://docs.google.com/spreadsheets/d/1SX6NBoVAgQJ6U1MVXOaj8PK2l7WJ3RER9xtqwdhxkhw/edit?usp=sharing"",""ชัยนาท!J211"")"),0)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IFERROR(__xludf.DUMMYFUNCTION("IMPORTRANGE(""https://docs.google.com/spreadsheets/d/1SX6NBoVAgQJ6U1MVXOaj8PK2l7WJ3RER9xtqwdhxkhw/edit?usp=sharing"",""ชัยนาท!J212"")"),0)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IFERROR(__xludf.DUMMYFUNCTION("IMPORTRANGE(""https://docs.google.com/spreadsheets/d/1SX6NBoVAgQJ6U1MVXOaj8PK2l7WJ3RER9xtqwdhxkhw/edit?usp=sharing"",""ชัยนาท!J213"")"),0)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IFERROR(__xludf.DUMMYFUNCTION("IMPORTRANGE(""https://docs.google.com/spreadsheets/d/1SX6NBoVAgQJ6U1MVXOaj8PK2l7WJ3RER9xtqwdhxkhw/edit?usp=sharing"",""ชัยนาท!I214"")"),0)</f>
        <v>0</v>
      </c>
      <c r="J309" s="352">
        <f ca="1">IFERROR(__xludf.DUMMYFUNCTION("IMPORTRANGE(""https://docs.google.com/spreadsheets/d/1SX6NBoVAgQJ6U1MVXOaj8PK2l7WJ3RER9xtqwdhxkhw/edit?usp=sharing"",""ชัยนาท!J214"")"),0)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IFERROR(__xludf.DUMMYFUNCTION("IMPORTRANGE(""https://docs.google.com/spreadsheets/d/1Yj_ptqi66GCucihVvJfMjLAmec39IyEx_6qawtMGysU/edit?usp=sharing"",""สบก!DC63"")"),0)</f>
        <v>0</v>
      </c>
      <c r="N314" s="198">
        <f ca="1">IFERROR(__xludf.DUMMYFUNCTION("IMPORTRANGE(""https://docs.google.com/spreadsheets/d/1Yj_ptqi66GCucihVvJfMjLAmec39IyEx_6qawtMGysU/edit?usp=sharing"",""สบก!DD63"")"),0)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IFERROR(__xludf.DUMMYFUNCTION("IMPORTRANGE(""https://docs.google.com/spreadsheets/d/1Yj_ptqi66GCucihVvJfMjLAmec39IyEx_6qawtMGysU/edit?usp=sharing"",""สบก!CY63"")"),0)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IFERROR(__xludf.DUMMYFUNCTION("IMPORTRANGE(""https://docs.google.com/spreadsheets/d/1Yj_ptqi66GCucihVvJfMjLAmec39IyEx_6qawtMGysU/edit?usp=sharing"",""สบก!CZ63"")"),0)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IFERROR(__xludf.DUMMYFUNCTION("IMPORTRANGE(""https://docs.google.com/spreadsheets/d/1Yj_ptqi66GCucihVvJfMjLAmec39IyEx_6qawtMGysU/edit?usp=sharing"",""สบก!DA63"")"),0)</f>
        <v>0</v>
      </c>
      <c r="M318" s="72"/>
      <c r="N318" s="72">
        <f ca="1">IFERROR(__xludf.DUMMYFUNCTION("IMPORTRANGE(""https://docs.google.com/spreadsheets/d/1Yj_ptqi66GCucihVvJfMjLAmec39IyEx_6qawtMGysU/edit?usp=sharing"",""สบก!DE63"")"),0)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IFERROR(__xludf.DUMMYFUNCTION("IMPORTRANGE(""https://docs.google.com/spreadsheets/d/1SX6NBoVAgQJ6U1MVXOaj8PK2l7WJ3RER9xtqwdhxkhw/edit?usp=sharing"",""ชัยนาท!J220"")"),0)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IFERROR(__xludf.DUMMYFUNCTION("IMPORTRANGE(""https://docs.google.com/spreadsheets/d/1SX6NBoVAgQJ6U1MVXOaj8PK2l7WJ3RER9xtqwdhxkhw/edit?usp=sharing"",""ชัยนาท!J221"")"),0)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IFERROR(__xludf.DUMMYFUNCTION("IMPORTRANGE(""https://docs.google.com/spreadsheets/d/1SX6NBoVAgQJ6U1MVXOaj8PK2l7WJ3RER9xtqwdhxkhw/edit?usp=sharing"",""ชัยนาท!J222"")"),0)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IFERROR(__xludf.DUMMYFUNCTION("IMPORTRANGE(""https://docs.google.com/spreadsheets/d/1SX6NBoVAgQJ6U1MVXOaj8PK2l7WJ3RER9xtqwdhxkhw/edit?usp=sharing"",""ชัยนาท!J223"")"),0)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IFERROR(__xludf.DUMMYFUNCTION("IMPORTRANGE(""https://docs.google.com/spreadsheets/d/1SX6NBoVAgQJ6U1MVXOaj8PK2l7WJ3RER9xtqwdhxkhw/edit?usp=sharing"",""ชัยนาท!I224"")"),0)</f>
        <v>0</v>
      </c>
      <c r="J324" s="218">
        <f ca="1">IFERROR(__xludf.DUMMYFUNCTION("IMPORTRANGE(""https://docs.google.com/spreadsheets/d/1SX6NBoVAgQJ6U1MVXOaj8PK2l7WJ3RER9xtqwdhxkhw/edit?usp=sharing"",""ชัยนาท!J224"")"),0)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IFERROR(__xludf.DUMMYFUNCTION("IMPORTRANGE(""https://docs.google.com/spreadsheets/d/1SX6NBoVAgQJ6U1MVXOaj8PK2l7WJ3RER9xtqwdhxkhw/edit?usp=sharing"",""ชัยนาท!J225"")"),0)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IFERROR(__xludf.DUMMYFUNCTION("IMPORTRANGE(""https://docs.google.com/spreadsheets/d/1SX6NBoVAgQJ6U1MVXOaj8PK2l7WJ3RER9xtqwdhxkhw/edit?usp=sharing"",""ชัยนาท!J226"")"),0)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IFERROR(__xludf.DUMMYFUNCTION("IMPORTRANGE(""https://docs.google.com/spreadsheets/d/1SX6NBoVAgQJ6U1MVXOaj8PK2l7WJ3RER9xtqwdhxkhw/edit?usp=sharing"",""ชัยนาท!I228"")"),27)</f>
        <v>27</v>
      </c>
      <c r="J328" s="357">
        <f ca="1">IFERROR(__xludf.DUMMYFUNCTION("IMPORTRANGE(""https://docs.google.com/spreadsheets/d/1SX6NBoVAgQJ6U1MVXOaj8PK2l7WJ3RER9xtqwdhxkhw/edit?usp=sharing"",""ชัยนาท!J228"")"),0)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655730</v>
      </c>
      <c r="M329" s="182">
        <f t="shared" ca="1" si="98"/>
        <v>256930</v>
      </c>
      <c r="N329" s="182">
        <f t="shared" ca="1" si="98"/>
        <v>255420</v>
      </c>
      <c r="O329" s="181">
        <f t="shared" ref="O329:O331" ca="1" si="99">IF(L329&gt;0,N329*100/L329,0)</f>
        <v>38.952007686090312</v>
      </c>
      <c r="P329" s="181">
        <f t="shared" ref="P329:P331" ca="1" si="100">IF(M329&gt;0,N329*100/M329,0)</f>
        <v>99.412291285564166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655730</v>
      </c>
      <c r="M331" s="187">
        <f t="shared" ca="1" si="102"/>
        <v>256930</v>
      </c>
      <c r="N331" s="187">
        <f t="shared" ca="1" si="102"/>
        <v>255420</v>
      </c>
      <c r="O331" s="186">
        <f t="shared" ca="1" si="99"/>
        <v>38.952007686090312</v>
      </c>
      <c r="P331" s="186">
        <f t="shared" ca="1" si="100"/>
        <v>99.412291285564166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508730</v>
      </c>
      <c r="M333" s="198">
        <f ca="1">IFERROR(__xludf.DUMMYFUNCTION("IMPORTRANGE(""https://docs.google.com/spreadsheets/d/1Yj_ptqi66GCucihVvJfMjLAmec39IyEx_6qawtMGysU/edit?usp=sharing"",""สบก!DL63"")"),256930)</f>
        <v>256930</v>
      </c>
      <c r="N333" s="198">
        <f ca="1">IFERROR(__xludf.DUMMYFUNCTION("IMPORTRANGE(""https://docs.google.com/spreadsheets/d/1Yj_ptqi66GCucihVvJfMjLAmec39IyEx_6qawtMGysU/edit?usp=sharing"",""สบก!DM63"")"),116420)</f>
        <v>116420</v>
      </c>
      <c r="O333" s="198">
        <f ca="1">IF(L333&gt;0,N333*100/L333,0)</f>
        <v>22.884437717453267</v>
      </c>
      <c r="P333" s="198">
        <f ca="1">IF(M333&gt;0,N333*100/M333,0)</f>
        <v>45.311952671933987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IFERROR(__xludf.DUMMYFUNCTION("IMPORTRANGE(""https://docs.google.com/spreadsheets/d/1Yj_ptqi66GCucihVvJfMjLAmec39IyEx_6qawtMGysU/edit?usp=sharing"",""สบก!DH63"")"),306000)</f>
        <v>306000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IFERROR(__xludf.DUMMYFUNCTION("IMPORTRANGE(""https://docs.google.com/spreadsheets/d/1Yj_ptqi66GCucihVvJfMjLAmec39IyEx_6qawtMGysU/edit?usp=sharing"",""สบก!DI63"")"),202730)</f>
        <v>202730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IFERROR(__xludf.DUMMYFUNCTION("IMPORTRANGE(""https://docs.google.com/spreadsheets/d/1Yj_ptqi66GCucihVvJfMjLAmec39IyEx_6qawtMGysU/edit?usp=sharing"",""สบก!DJ63"")"),147000)</f>
        <v>147000</v>
      </c>
      <c r="M337" s="72"/>
      <c r="N337" s="72">
        <f ca="1">IFERROR(__xludf.DUMMYFUNCTION("IMPORTRANGE(""https://docs.google.com/spreadsheets/d/1Yj_ptqi66GCucihVvJfMjLAmec39IyEx_6qawtMGysU/edit?usp=sharing"",""สบก!DN63"")"),139000)</f>
        <v>139000</v>
      </c>
      <c r="O337" s="72">
        <f ca="1">IF(L337&gt;0,N337*100/L337,0)</f>
        <v>94.557823129251702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IFERROR(__xludf.DUMMYFUNCTION("IMPORTRANGE(""https://docs.google.com/spreadsheets/d/1SX6NBoVAgQJ6U1MVXOaj8PK2l7WJ3RER9xtqwdhxkhw/edit?usp=sharing"",""ชัยนาท!I234"")"),0)</f>
        <v>0</v>
      </c>
      <c r="J339" s="218">
        <f ca="1">IFERROR(__xludf.DUMMYFUNCTION("IMPORTRANGE(""https://docs.google.com/spreadsheets/d/1SX6NBoVAgQJ6U1MVXOaj8PK2l7WJ3RER9xtqwdhxkhw/edit?usp=sharing"",""ชัยนาท!J234"")"),0)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IFERROR(__xludf.DUMMYFUNCTION("IMPORTRANGE(""https://docs.google.com/spreadsheets/d/1SX6NBoVAgQJ6U1MVXOaj8PK2l7WJ3RER9xtqwdhxkhw/edit?usp=sharing"",""ชัยนาท!I235"")"),144)</f>
        <v>144</v>
      </c>
      <c r="J340" s="218">
        <f ca="1">IFERROR(__xludf.DUMMYFUNCTION("IMPORTRANGE(""https://docs.google.com/spreadsheets/d/1SX6NBoVAgQJ6U1MVXOaj8PK2l7WJ3RER9xtqwdhxkhw/edit?usp=sharing"",""ชัยนาท!J235"")"),0)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IFERROR(__xludf.DUMMYFUNCTION("IMPORTRANGE(""https://docs.google.com/spreadsheets/d/1SX6NBoVAgQJ6U1MVXOaj8PK2l7WJ3RER9xtqwdhxkhw/edit?usp=sharing"",""ชัยนาท!I236"")"),27)</f>
        <v>27</v>
      </c>
      <c r="J341" s="218">
        <f ca="1">IFERROR(__xludf.DUMMYFUNCTION("IMPORTRANGE(""https://docs.google.com/spreadsheets/d/1SX6NBoVAgQJ6U1MVXOaj8PK2l7WJ3RER9xtqwdhxkhw/edit?usp=sharing"",""ชัยนาท!J236"")"),0)</f>
        <v>0</v>
      </c>
      <c r="K341" s="360">
        <f t="shared" ca="1" si="103"/>
        <v>0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IFERROR(__xludf.DUMMYFUNCTION("IMPORTRANGE(""https://docs.google.com/spreadsheets/d/1SX6NBoVAgQJ6U1MVXOaj8PK2l7WJ3RER9xtqwdhxkhw/edit?usp=sharing"",""ชัยนาท!I237"")"),0)</f>
        <v>0</v>
      </c>
      <c r="J342" s="218">
        <f ca="1">IFERROR(__xludf.DUMMYFUNCTION("IMPORTRANGE(""https://docs.google.com/spreadsheets/d/1SX6NBoVAgQJ6U1MVXOaj8PK2l7WJ3RER9xtqwdhxkhw/edit?usp=sharing"",""ชัยนาท!J237"")"),0)</f>
        <v>0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IFERROR(__xludf.DUMMYFUNCTION("IMPORTRANGE(""https://docs.google.com/spreadsheets/d/1SX6NBoVAgQJ6U1MVXOaj8PK2l7WJ3RER9xtqwdhxkhw/edit?usp=sharing"",""ชัยนาท!I238"")"),27)</f>
        <v>27</v>
      </c>
      <c r="J343" s="218">
        <f ca="1">IFERROR(__xludf.DUMMYFUNCTION("IMPORTRANGE(""https://docs.google.com/spreadsheets/d/1SX6NBoVAgQJ6U1MVXOaj8PK2l7WJ3RER9xtqwdhxkhw/edit?usp=sharing"",""ชัยนาท!J238"")"),0)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IFERROR(__xludf.DUMMYFUNCTION("IMPORTRANGE(""https://docs.google.com/spreadsheets/d/1SX6NBoVAgQJ6U1MVXOaj8PK2l7WJ3RER9xtqwdhxkhw/edit?usp=sharing"",""ชัยนาท!I239"")"),0)</f>
        <v>0</v>
      </c>
      <c r="J344" s="218">
        <f ca="1">IFERROR(__xludf.DUMMYFUNCTION("IMPORTRANGE(""https://docs.google.com/spreadsheets/d/1SX6NBoVAgQJ6U1MVXOaj8PK2l7WJ3RER9xtqwdhxkhw/edit?usp=sharing"",""ชัยนาท!J239"")"),0)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IFERROR(__xludf.DUMMYFUNCTION("IMPORTRANGE(""https://docs.google.com/spreadsheets/d/1SX6NBoVAgQJ6U1MVXOaj8PK2l7WJ3RER9xtqwdhxkhw/edit?usp=sharing"",""ชัยนาท!I240"")"),27)</f>
        <v>27</v>
      </c>
      <c r="J345" s="218">
        <f ca="1">IFERROR(__xludf.DUMMYFUNCTION("IMPORTRANGE(""https://docs.google.com/spreadsheets/d/1SX6NBoVAgQJ6U1MVXOaj8PK2l7WJ3RER9xtqwdhxkhw/edit?usp=sharing"",""ชัยนาท!J240"")"),0)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IFERROR(__xludf.DUMMYFUNCTION("IMPORTRANGE(""https://docs.google.com/spreadsheets/d/1SX6NBoVAgQJ6U1MVXOaj8PK2l7WJ3RER9xtqwdhxkhw/edit?usp=sharing"",""ชัยนาท!I241"")"),0)</f>
        <v>0</v>
      </c>
      <c r="J346" s="218">
        <f ca="1">IFERROR(__xludf.DUMMYFUNCTION("IMPORTRANGE(""https://docs.google.com/spreadsheets/d/1SX6NBoVAgQJ6U1MVXOaj8PK2l7WJ3RER9xtqwdhxkhw/edit?usp=sharing"",""ชัยนาท!J241"")"),0)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IFERROR(__xludf.DUMMYFUNCTION("IMPORTRANGE(""https://docs.google.com/spreadsheets/d/1SX6NBoVAgQJ6U1MVXOaj8PK2l7WJ3RER9xtqwdhxkhw/edit?usp=sharing"",""ชัยนาท!L242"")"),828674)</f>
        <v>828674</v>
      </c>
      <c r="M347" s="374"/>
      <c r="N347" s="374">
        <f ca="1">IFERROR(__xludf.DUMMYFUNCTION("IMPORTRANGE(""https://docs.google.com/spreadsheets/d/1SX6NBoVAgQJ6U1MVXOaj8PK2l7WJ3RER9xtqwdhxkhw/edit?usp=sharing"",""ชัยนาท!M242"")"),235350)</f>
        <v>235350</v>
      </c>
      <c r="O347" s="374">
        <f ca="1">+IF(L347&gt;0,N347*100/L347,0)</f>
        <v>28.400794522333271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IFERROR(__xludf.DUMMYFUNCTION("IMPORTRANGE(""https://docs.google.com/spreadsheets/d/1SX6NBoVAgQJ6U1MVXOaj8PK2l7WJ3RER9xtqwdhxkhw/edit?usp=sharing"",""ชัยนาท!I244"")"),10)</f>
        <v>10</v>
      </c>
      <c r="J349" s="387">
        <f ca="1">IFERROR(__xludf.DUMMYFUNCTION("IMPORTRANGE(""https://docs.google.com/spreadsheets/d/1SX6NBoVAgQJ6U1MVXOaj8PK2l7WJ3RER9xtqwdhxkhw/edit?usp=sharing"",""ชัยนาท!J244"")"),0)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IFERROR(__xludf.DUMMYFUNCTION("IMPORTRANGE(""https://docs.google.com/spreadsheets/d/1SX6NBoVAgQJ6U1MVXOaj8PK2l7WJ3RER9xtqwdhxkhw/edit?usp=sharing"",""ชัยนาท!L244"")"),49720)</f>
        <v>49720</v>
      </c>
      <c r="M349" s="389"/>
      <c r="N349" s="389">
        <f ca="1">IFERROR(__xludf.DUMMYFUNCTION("IMPORTRANGE(""https://docs.google.com/spreadsheets/d/1SX6NBoVAgQJ6U1MVXOaj8PK2l7WJ3RER9xtqwdhxkhw/edit?usp=sharing"",""ชัยนาท!M244"")"),10740)</f>
        <v>10740</v>
      </c>
      <c r="O349" s="389">
        <f ca="1">+IF(L349&gt;0,N349*100/L349,0)</f>
        <v>21.60096540627514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IFERROR(__xludf.DUMMYFUNCTION("IMPORTRANGE(""https://docs.google.com/spreadsheets/d/1SX6NBoVAgQJ6U1MVXOaj8PK2l7WJ3RER9xtqwdhxkhw/edit?usp=sharing"",""ชัยนาท!I245"")"),10)</f>
        <v>10</v>
      </c>
      <c r="J350" s="387">
        <f ca="1">IFERROR(__xludf.DUMMYFUNCTION("IMPORTRANGE(""https://docs.google.com/spreadsheets/d/1SX6NBoVAgQJ6U1MVXOaj8PK2l7WJ3RER9xtqwdhxkhw/edit?usp=sharing"",""ชัยนาท!J245"")"),0)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IFERROR(__xludf.DUMMYFUNCTION("IMPORTRANGE(""https://docs.google.com/spreadsheets/d/1SX6NBoVAgQJ6U1MVXOaj8PK2l7WJ3RER9xtqwdhxkhw/edit?usp=sharing"",""ชัยนาท!L246"")"),0)</f>
        <v>0</v>
      </c>
      <c r="M351" s="196"/>
      <c r="N351" s="196">
        <f ca="1">IFERROR(__xludf.DUMMYFUNCTION("IMPORTRANGE(""https://docs.google.com/spreadsheets/d/1SX6NBoVAgQJ6U1MVXOaj8PK2l7WJ3RER9xtqwdhxkhw/edit?usp=sharing"",""ชัยนาท!M246"")"),0)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IFERROR(__xludf.DUMMYFUNCTION("IMPORTRANGE(""https://docs.google.com/spreadsheets/d/1SX6NBoVAgQJ6U1MVXOaj8PK2l7WJ3RER9xtqwdhxkhw/edit?usp=sharing"",""ชัยนาท!L247"")"),49720)</f>
        <v>49720</v>
      </c>
      <c r="M352" s="196"/>
      <c r="N352" s="196">
        <f ca="1">IFERROR(__xludf.DUMMYFUNCTION("IMPORTRANGE(""https://docs.google.com/spreadsheets/d/1SX6NBoVAgQJ6U1MVXOaj8PK2l7WJ3RER9xtqwdhxkhw/edit?usp=sharing"",""ชัยนาท!M247"")"),10740)</f>
        <v>10740</v>
      </c>
      <c r="O352" s="196">
        <f t="shared" ca="1" si="105"/>
        <v>21.60096540627514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IFERROR(__xludf.DUMMYFUNCTION("IMPORTRANGE(""https://docs.google.com/spreadsheets/d/1SX6NBoVAgQJ6U1MVXOaj8PK2l7WJ3RER9xtqwdhxkhw/edit?usp=sharing"",""ชัยนาท!L248"")"),0)</f>
        <v>0</v>
      </c>
      <c r="M353" s="198"/>
      <c r="N353" s="198">
        <f ca="1">IFERROR(__xludf.DUMMYFUNCTION("IMPORTRANGE(""https://docs.google.com/spreadsheets/d/1SX6NBoVAgQJ6U1MVXOaj8PK2l7WJ3RER9xtqwdhxkhw/edit?usp=sharing"",""ชัยนาท!M248"")"),0)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IFERROR(__xludf.DUMMYFUNCTION("IMPORTRANGE(""https://docs.google.com/spreadsheets/d/1SX6NBoVAgQJ6U1MVXOaj8PK2l7WJ3RER9xtqwdhxkhw/edit?usp=sharing"",""ชัยนาท!L249"")"),49720)</f>
        <v>49720</v>
      </c>
      <c r="M354" s="198"/>
      <c r="N354" s="198">
        <f ca="1">IFERROR(__xludf.DUMMYFUNCTION("IMPORTRANGE(""https://docs.google.com/spreadsheets/d/1SX6NBoVAgQJ6U1MVXOaj8PK2l7WJ3RER9xtqwdhxkhw/edit?usp=sharing"",""ชัยนาท!M249"")"),10740)</f>
        <v>10740</v>
      </c>
      <c r="O354" s="198">
        <f t="shared" ca="1" si="105"/>
        <v>21.60096540627514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IFERROR(__xludf.DUMMYFUNCTION("IMPORTRANGE(""https://docs.google.com/spreadsheets/d/1SX6NBoVAgQJ6U1MVXOaj8PK2l7WJ3RER9xtqwdhxkhw/edit?usp=sharing"",""ชัยนาท!M250"")"),9520)</f>
        <v>9520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IFERROR(__xludf.DUMMYFUNCTION("IMPORTRANGE(""https://docs.google.com/spreadsheets/d/1SX6NBoVAgQJ6U1MVXOaj8PK2l7WJ3RER9xtqwdhxkhw/edit?usp=sharing"",""ชัยนาท!M251"")"),1220)</f>
        <v>1220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IFERROR(__xludf.DUMMYFUNCTION("IMPORTRANGE(""https://docs.google.com/spreadsheets/d/1SX6NBoVAgQJ6U1MVXOaj8PK2l7WJ3RER9xtqwdhxkhw/edit?usp=sharing"",""ชัยนาท!M252"")"),0)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IFERROR(__xludf.DUMMYFUNCTION("IMPORTRANGE(""https://docs.google.com/spreadsheets/d/1SX6NBoVAgQJ6U1MVXOaj8PK2l7WJ3RER9xtqwdhxkhw/edit?usp=sharing"",""ชัยนาท!M253"")"),0)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IFERROR(__xludf.DUMMYFUNCTION("IMPORTRANGE(""https://docs.google.com/spreadsheets/d/1SX6NBoVAgQJ6U1MVXOaj8PK2l7WJ3RER9xtqwdhxkhw/edit?usp=sharing"",""ชัยนาท!J255"")"),0)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IFERROR(__xludf.DUMMYFUNCTION("IMPORTRANGE(""https://docs.google.com/spreadsheets/d/1SX6NBoVAgQJ6U1MVXOaj8PK2l7WJ3RER9xtqwdhxkhw/edit?usp=sharing"",""ชัยนาท!J256"")"),1)</f>
        <v>1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IFERROR(__xludf.DUMMYFUNCTION("IMPORTRANGE(""https://docs.google.com/spreadsheets/d/1SX6NBoVAgQJ6U1MVXOaj8PK2l7WJ3RER9xtqwdhxkhw/edit?usp=sharing"",""ชัยนาท!J257"")"),1)</f>
        <v>1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IFERROR(__xludf.DUMMYFUNCTION("IMPORTRANGE(""https://docs.google.com/spreadsheets/d/1SX6NBoVAgQJ6U1MVXOaj8PK2l7WJ3RER9xtqwdhxkhw/edit?usp=sharing"",""ชัยนาท!J258"")"),0)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IFERROR(__xludf.DUMMYFUNCTION("IMPORTRANGE(""https://docs.google.com/spreadsheets/d/1SX6NBoVAgQJ6U1MVXOaj8PK2l7WJ3RER9xtqwdhxkhw/edit?usp=sharing"",""ชัยนาท!J166"")"),0)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IFERROR(__xludf.DUMMYFUNCTION("IMPORTRANGE(""https://docs.google.com/spreadsheets/d/1SX6NBoVAgQJ6U1MVXOaj8PK2l7WJ3RER9xtqwdhxkhw/edit?usp=sharing"",""ชัยนาท!J166"")"),0)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IFERROR(__xludf.DUMMYFUNCTION("IMPORTRANGE(""https://docs.google.com/spreadsheets/d/1SX6NBoVAgQJ6U1MVXOaj8PK2l7WJ3RER9xtqwdhxkhw/edit?usp=sharing"",""ชัยนาท!J166"")"),0)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IFERROR(__xludf.DUMMYFUNCTION("IMPORTRANGE(""https://docs.google.com/spreadsheets/d/1SX6NBoVAgQJ6U1MVXOaj8PK2l7WJ3RER9xtqwdhxkhw/edit?usp=sharing"",""ชัยนาท!J166"")"),0)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IFERROR(__xludf.DUMMYFUNCTION("IMPORTRANGE(""https://docs.google.com/spreadsheets/d/1SX6NBoVAgQJ6U1MVXOaj8PK2l7WJ3RER9xtqwdhxkhw/edit?usp=sharing"",""ชัยนาท!I263"")"),10)</f>
        <v>10</v>
      </c>
      <c r="J368" s="218">
        <f ca="1">IFERROR(__xludf.DUMMYFUNCTION("IMPORTRANGE(""https://docs.google.com/spreadsheets/d/1SX6NBoVAgQJ6U1MVXOaj8PK2l7WJ3RER9xtqwdhxkhw/edit?usp=sharing"",""ชัยนาท!J263"")"),0)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IFERROR(__xludf.DUMMYFUNCTION("IMPORTRANGE(""https://docs.google.com/spreadsheets/d/1SX6NBoVAgQJ6U1MVXOaj8PK2l7WJ3RER9xtqwdhxkhw/edit?usp=sharing"",""ชัยนาท!I164"")"),0)</f>
        <v>0</v>
      </c>
      <c r="J369" s="218">
        <f ca="1">IFERROR(__xludf.DUMMYFUNCTION("IMPORTRANGE(""https://docs.google.com/spreadsheets/d/1SX6NBoVAgQJ6U1MVXOaj8PK2l7WJ3RER9xtqwdhxkhw/edit?usp=sharing"",""ชัยนาท!J164"")"),0)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IFERROR(__xludf.DUMMYFUNCTION("IMPORTRANGE(""https://docs.google.com/spreadsheets/d/1SX6NBoVAgQJ6U1MVXOaj8PK2l7WJ3RER9xtqwdhxkhw/edit?usp=sharing"",""ชัยนาท!I265"")"),10)</f>
        <v>10</v>
      </c>
      <c r="J370" s="218">
        <f ca="1">IFERROR(__xludf.DUMMYFUNCTION("IMPORTRANGE(""https://docs.google.com/spreadsheets/d/1SX6NBoVAgQJ6U1MVXOaj8PK2l7WJ3RER9xtqwdhxkhw/edit?usp=sharing"",""ชัยนาท!J265"")"),0)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IFERROR(__xludf.DUMMYFUNCTION("IMPORTRANGE(""https://docs.google.com/spreadsheets/d/1SX6NBoVAgQJ6U1MVXOaj8PK2l7WJ3RER9xtqwdhxkhw/edit?usp=sharing"",""ชัยนาท!I164"")"),0)</f>
        <v>0</v>
      </c>
      <c r="J371" s="219">
        <f ca="1">IFERROR(__xludf.DUMMYFUNCTION("IMPORTRANGE(""https://docs.google.com/spreadsheets/d/1SX6NBoVAgQJ6U1MVXOaj8PK2l7WJ3RER9xtqwdhxkhw/edit?usp=sharing"",""ชัยนาท!J164"")"),0)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IFERROR(__xludf.DUMMYFUNCTION("IMPORTRANGE(""https://docs.google.com/spreadsheets/d/1SX6NBoVAgQJ6U1MVXOaj8PK2l7WJ3RER9xtqwdhxkhw/edit?usp=sharing"",""ชัยนาท!I267"")"),10)</f>
        <v>10</v>
      </c>
      <c r="J372" s="219">
        <f ca="1">IFERROR(__xludf.DUMMYFUNCTION("IMPORTRANGE(""https://docs.google.com/spreadsheets/d/1SX6NBoVAgQJ6U1MVXOaj8PK2l7WJ3RER9xtqwdhxkhw/edit?usp=sharing"",""ชัยนาท!J267"")"),0)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IFERROR(__xludf.DUMMYFUNCTION("IMPORTRANGE(""https://docs.google.com/spreadsheets/d/1SX6NBoVAgQJ6U1MVXOaj8PK2l7WJ3RER9xtqwdhxkhw/edit?usp=sharing"",""ชัยนาท!I164"")"),0)</f>
        <v>0</v>
      </c>
      <c r="J373" s="218">
        <f ca="1">IFERROR(__xludf.DUMMYFUNCTION("IMPORTRANGE(""https://docs.google.com/spreadsheets/d/1SX6NBoVAgQJ6U1MVXOaj8PK2l7WJ3RER9xtqwdhxkhw/edit?usp=sharing"",""ชัยนาท!J164"")"),0)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IFERROR(__xludf.DUMMYFUNCTION("IMPORTRANGE(""https://docs.google.com/spreadsheets/d/1SX6NBoVAgQJ6U1MVXOaj8PK2l7WJ3RER9xtqwdhxkhw/edit?usp=sharing"",""ชัยนาท!I164"")"),0)</f>
        <v>0</v>
      </c>
      <c r="J374" s="218">
        <f ca="1">IFERROR(__xludf.DUMMYFUNCTION("IMPORTRANGE(""https://docs.google.com/spreadsheets/d/1SX6NBoVAgQJ6U1MVXOaj8PK2l7WJ3RER9xtqwdhxkhw/edit?usp=sharing"",""ชัยนาท!J164"")"),0)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IFERROR(__xludf.DUMMYFUNCTION("IMPORTRANGE(""https://docs.google.com/spreadsheets/d/1SX6NBoVAgQJ6U1MVXOaj8PK2l7WJ3RER9xtqwdhxkhw/edit?usp=sharing"",""ชัยนาท!I270"")"),10)</f>
        <v>10</v>
      </c>
      <c r="J375" s="218">
        <f ca="1">IFERROR(__xludf.DUMMYFUNCTION("IMPORTRANGE(""https://docs.google.com/spreadsheets/d/1SX6NBoVAgQJ6U1MVXOaj8PK2l7WJ3RER9xtqwdhxkhw/edit?usp=sharing"",""ชัยนาท!J270"")"),0)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IFERROR(__xludf.DUMMYFUNCTION("IMPORTRANGE(""https://docs.google.com/spreadsheets/d/1SX6NBoVAgQJ6U1MVXOaj8PK2l7WJ3RER9xtqwdhxkhw/edit?usp=sharing"",""ชัยนาท!I271"")"),10)</f>
        <v>10</v>
      </c>
      <c r="J376" s="219">
        <f ca="1">IFERROR(__xludf.DUMMYFUNCTION("IMPORTRANGE(""https://docs.google.com/spreadsheets/d/1SX6NBoVAgQJ6U1MVXOaj8PK2l7WJ3RER9xtqwdhxkhw/edit?usp=sharing"",""ชัยนาท!J271"")"),0)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IFERROR(__xludf.DUMMYFUNCTION("IMPORTRANGE(""https://docs.google.com/spreadsheets/d/1SX6NBoVAgQJ6U1MVXOaj8PK2l7WJ3RER9xtqwdhxkhw/edit?usp=sharing"",""ชัยนาท!I272"")"),0)</f>
        <v>0</v>
      </c>
      <c r="J377" s="218">
        <f ca="1">IFERROR(__xludf.DUMMYFUNCTION("IMPORTRANGE(""https://docs.google.com/spreadsheets/d/1SX6NBoVAgQJ6U1MVXOaj8PK2l7WJ3RER9xtqwdhxkhw/edit?usp=sharing"",""ชัยนาท!J272"")"),0)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IFERROR(__xludf.DUMMYFUNCTION("IMPORTRANGE(""https://docs.google.com/spreadsheets/d/1SX6NBoVAgQJ6U1MVXOaj8PK2l7WJ3RER9xtqwdhxkhw/edit?usp=sharing"",""ชัยนาท!J273"")"),0)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IFERROR(__xludf.DUMMYFUNCTION("IMPORTRANGE(""https://docs.google.com/spreadsheets/d/1SX6NBoVAgQJ6U1MVXOaj8PK2l7WJ3RER9xtqwdhxkhw/edit?usp=sharing"",""ชัยนาท!J274"")"),0)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IFERROR(__xludf.DUMMYFUNCTION("IMPORTRANGE(""https://docs.google.com/spreadsheets/d/1SX6NBoVAgQJ6U1MVXOaj8PK2l7WJ3RER9xtqwdhxkhw/edit?usp=sharing"",""ชัยนาท!I275"")"),200)</f>
        <v>200</v>
      </c>
      <c r="J380" s="387">
        <f ca="1">IFERROR(__xludf.DUMMYFUNCTION("IMPORTRANGE(""https://docs.google.com/spreadsheets/d/1SX6NBoVAgQJ6U1MVXOaj8PK2l7WJ3RER9xtqwdhxkhw/edit?usp=sharing"",""ชัยนาท!J275"")"),0)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IFERROR(__xludf.DUMMYFUNCTION("IMPORTRANGE(""https://docs.google.com/spreadsheets/d/1SX6NBoVAgQJ6U1MVXOaj8PK2l7WJ3RER9xtqwdhxkhw/edit?usp=sharing"",""ชัยนาท!L275"")"),207560)</f>
        <v>207560</v>
      </c>
      <c r="M380" s="389"/>
      <c r="N380" s="389">
        <f ca="1">IFERROR(__xludf.DUMMYFUNCTION("IMPORTRANGE(""https://docs.google.com/spreadsheets/d/1SX6NBoVAgQJ6U1MVXOaj8PK2l7WJ3RER9xtqwdhxkhw/edit?usp=sharing"",""ชัยนาท!M275"")"),22760)</f>
        <v>22760</v>
      </c>
      <c r="O380" s="389">
        <f ca="1">+IF(L380&gt;0,N380*100/L380,0)</f>
        <v>10.965503950664868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IFERROR(__xludf.DUMMYFUNCTION("IMPORTRANGE(""https://docs.google.com/spreadsheets/d/1SX6NBoVAgQJ6U1MVXOaj8PK2l7WJ3RER9xtqwdhxkhw/edit?usp=sharing"",""ชัยนาท!I276"")"),20)</f>
        <v>20</v>
      </c>
      <c r="J381" s="387">
        <f ca="1">IFERROR(__xludf.DUMMYFUNCTION("IMPORTRANGE(""https://docs.google.com/spreadsheets/d/1SX6NBoVAgQJ6U1MVXOaj8PK2l7WJ3RER9xtqwdhxkhw/edit?usp=sharing"",""ชัยนาท!J276"")"),0)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IFERROR(__xludf.DUMMYFUNCTION("IMPORTRANGE(""https://docs.google.com/spreadsheets/d/1SX6NBoVAgQJ6U1MVXOaj8PK2l7WJ3RER9xtqwdhxkhw/edit?usp=sharing"",""ชัยนาท!L277"")"),0)</f>
        <v>0</v>
      </c>
      <c r="M382" s="196"/>
      <c r="N382" s="196">
        <f ca="1">IFERROR(__xludf.DUMMYFUNCTION("IMPORTRANGE(""https://docs.google.com/spreadsheets/d/1SX6NBoVAgQJ6U1MVXOaj8PK2l7WJ3RER9xtqwdhxkhw/edit?usp=sharing"",""ชัยนาท!M277"")"),0)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IFERROR(__xludf.DUMMYFUNCTION("IMPORTRANGE(""https://docs.google.com/spreadsheets/d/1SX6NBoVAgQJ6U1MVXOaj8PK2l7WJ3RER9xtqwdhxkhw/edit?usp=sharing"",""ชัยนาท!L278"")"),207560)</f>
        <v>207560</v>
      </c>
      <c r="M383" s="196"/>
      <c r="N383" s="196">
        <f ca="1">IFERROR(__xludf.DUMMYFUNCTION("IMPORTRANGE(""https://docs.google.com/spreadsheets/d/1SX6NBoVAgQJ6U1MVXOaj8PK2l7WJ3RER9xtqwdhxkhw/edit?usp=sharing"",""ชัยนาท!M278"")"),22760)</f>
        <v>22760</v>
      </c>
      <c r="O383" s="196">
        <f t="shared" ca="1" si="109"/>
        <v>10.965503950664868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IFERROR(__xludf.DUMMYFUNCTION("IMPORTRANGE(""https://docs.google.com/spreadsheets/d/1SX6NBoVAgQJ6U1MVXOaj8PK2l7WJ3RER9xtqwdhxkhw/edit?usp=sharing"",""ชัยนาท!L279"")"),0)</f>
        <v>0</v>
      </c>
      <c r="M384" s="198"/>
      <c r="N384" s="198">
        <f ca="1">IFERROR(__xludf.DUMMYFUNCTION("IMPORTRANGE(""https://docs.google.com/spreadsheets/d/1SX6NBoVAgQJ6U1MVXOaj8PK2l7WJ3RER9xtqwdhxkhw/edit?usp=sharing"",""ชัยนาท!M279"")"),0)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IFERROR(__xludf.DUMMYFUNCTION("IMPORTRANGE(""https://docs.google.com/spreadsheets/d/1SX6NBoVAgQJ6U1MVXOaj8PK2l7WJ3RER9xtqwdhxkhw/edit?usp=sharing"",""ชัยนาท!L280"")"),207560)</f>
        <v>207560</v>
      </c>
      <c r="M385" s="198"/>
      <c r="N385" s="198">
        <f ca="1">IFERROR(__xludf.DUMMYFUNCTION("IMPORTRANGE(""https://docs.google.com/spreadsheets/d/1SX6NBoVAgQJ6U1MVXOaj8PK2l7WJ3RER9xtqwdhxkhw/edit?usp=sharing"",""ชัยนาท!M280"")"),22760)</f>
        <v>22760</v>
      </c>
      <c r="O385" s="198">
        <f t="shared" ca="1" si="109"/>
        <v>10.965503950664868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IFERROR(__xludf.DUMMYFUNCTION("IMPORTRANGE(""https://docs.google.com/spreadsheets/d/1SX6NBoVAgQJ6U1MVXOaj8PK2l7WJ3RER9xtqwdhxkhw/edit?usp=sharing"",""ชัยนาท!M281"")"),18980)</f>
        <v>18980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IFERROR(__xludf.DUMMYFUNCTION("IMPORTRANGE(""https://docs.google.com/spreadsheets/d/1SX6NBoVAgQJ6U1MVXOaj8PK2l7WJ3RER9xtqwdhxkhw/edit?usp=sharing"",""ชัยนาท!M282"")"),0)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IFERROR(__xludf.DUMMYFUNCTION("IMPORTRANGE(""https://docs.google.com/spreadsheets/d/1SX6NBoVAgQJ6U1MVXOaj8PK2l7WJ3RER9xtqwdhxkhw/edit?usp=sharing"",""ชัยนาท!M283"")"),0)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IFERROR(__xludf.DUMMYFUNCTION("IMPORTRANGE(""https://docs.google.com/spreadsheets/d/1SX6NBoVAgQJ6U1MVXOaj8PK2l7WJ3RER9xtqwdhxkhw/edit?usp=sharing"",""ชัยนาท!M284"")"),3780)</f>
        <v>3780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IFERROR(__xludf.DUMMYFUNCTION("IMPORTRANGE(""https://docs.google.com/spreadsheets/d/1SX6NBoVAgQJ6U1MVXOaj8PK2l7WJ3RER9xtqwdhxkhw/edit?usp=sharing"",""ชัยนาท!J286"")"),0)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IFERROR(__xludf.DUMMYFUNCTION("IMPORTRANGE(""https://docs.google.com/spreadsheets/d/1SX6NBoVAgQJ6U1MVXOaj8PK2l7WJ3RER9xtqwdhxkhw/edit?usp=sharing"",""ชัยนาท!J287"")"),1)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IFERROR(__xludf.DUMMYFUNCTION("IMPORTRANGE(""https://docs.google.com/spreadsheets/d/1SX6NBoVAgQJ6U1MVXOaj8PK2l7WJ3RER9xtqwdhxkhw/edit?usp=sharing"",""ชัยนาท!J288"")"),1)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IFERROR(__xludf.DUMMYFUNCTION("IMPORTRANGE(""https://docs.google.com/spreadsheets/d/1SX6NBoVAgQJ6U1MVXOaj8PK2l7WJ3RER9xtqwdhxkhw/edit?usp=sharing"",""ชัยนาท!J289"")"),0)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IFERROR(__xludf.DUMMYFUNCTION("IMPORTRANGE(""https://docs.google.com/spreadsheets/d/1SX6NBoVAgQJ6U1MVXOaj8PK2l7WJ3RER9xtqwdhxkhw/edit?usp=sharing"",""ชัยนาท!I291"")"),20)</f>
        <v>20</v>
      </c>
      <c r="J396" s="219">
        <f ca="1">IFERROR(__xludf.DUMMYFUNCTION("IMPORTRANGE(""https://docs.google.com/spreadsheets/d/1SX6NBoVAgQJ6U1MVXOaj8PK2l7WJ3RER9xtqwdhxkhw/edit?usp=sharing"",""ชัยนาท!J291"")"),0)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IFERROR(__xludf.DUMMYFUNCTION("IMPORTRANGE(""https://docs.google.com/spreadsheets/d/1SX6NBoVAgQJ6U1MVXOaj8PK2l7WJ3RER9xtqwdhxkhw/edit?usp=sharing"",""ชัยนาท!I292"")"),200)</f>
        <v>200</v>
      </c>
      <c r="J397" s="219">
        <f ca="1">IFERROR(__xludf.DUMMYFUNCTION("IMPORTRANGE(""https://docs.google.com/spreadsheets/d/1SX6NBoVAgQJ6U1MVXOaj8PK2l7WJ3RER9xtqwdhxkhw/edit?usp=sharing"",""ชัยนาท!J292"")"),0)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IFERROR(__xludf.DUMMYFUNCTION("IMPORTRANGE(""https://docs.google.com/spreadsheets/d/1SX6NBoVAgQJ6U1MVXOaj8PK2l7WJ3RER9xtqwdhxkhw/edit?usp=sharing"",""ชัยนาท!I293"")"),20)</f>
        <v>20</v>
      </c>
      <c r="J398" s="219">
        <f ca="1">IFERROR(__xludf.DUMMYFUNCTION("IMPORTRANGE(""https://docs.google.com/spreadsheets/d/1SX6NBoVAgQJ6U1MVXOaj8PK2l7WJ3RER9xtqwdhxkhw/edit?usp=sharing"",""ชัยนาท!J293"")"),0)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IFERROR(__xludf.DUMMYFUNCTION("IMPORTRANGE(""https://docs.google.com/spreadsheets/d/1SX6NBoVAgQJ6U1MVXOaj8PK2l7WJ3RER9xtqwdhxkhw/edit?usp=sharing"",""ชัยนาท!J294"")"),0)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IFERROR(__xludf.DUMMYFUNCTION("IMPORTRANGE(""https://docs.google.com/spreadsheets/d/1SX6NBoVAgQJ6U1MVXOaj8PK2l7WJ3RER9xtqwdhxkhw/edit?usp=sharing"",""ชัยนาท!J295"")"),0)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IFERROR(__xludf.DUMMYFUNCTION("IMPORTRANGE(""https://docs.google.com/spreadsheets/d/1SX6NBoVAgQJ6U1MVXOaj8PK2l7WJ3RER9xtqwdhxkhw/edit?usp=sharing"",""ชัยนาท!I296"")"),195)</f>
        <v>195</v>
      </c>
      <c r="J401" s="387">
        <f ca="1">IFERROR(__xludf.DUMMYFUNCTION("IMPORTRANGE(""https://docs.google.com/spreadsheets/d/1SX6NBoVAgQJ6U1MVXOaj8PK2l7WJ3RER9xtqwdhxkhw/edit?usp=sharing"",""ชัยนาท!J296"")"),0)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IFERROR(__xludf.DUMMYFUNCTION("IMPORTRANGE(""https://docs.google.com/spreadsheets/d/1SX6NBoVAgQJ6U1MVXOaj8PK2l7WJ3RER9xtqwdhxkhw/edit?usp=sharing"",""ชัยนาท!L296"")"),226530)</f>
        <v>226530</v>
      </c>
      <c r="M401" s="389"/>
      <c r="N401" s="389">
        <f ca="1">IFERROR(__xludf.DUMMYFUNCTION("IMPORTRANGE(""https://docs.google.com/spreadsheets/d/1SX6NBoVAgQJ6U1MVXOaj8PK2l7WJ3RER9xtqwdhxkhw/edit?usp=sharing"",""ชัยนาท!M296"")"),102100)</f>
        <v>102100</v>
      </c>
      <c r="O401" s="389">
        <f ca="1">+IF(L401&gt;0,N401*100/L401,0)</f>
        <v>45.071292985476539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IFERROR(__xludf.DUMMYFUNCTION("IMPORTRANGE(""https://docs.google.com/spreadsheets/d/1SX6NBoVAgQJ6U1MVXOaj8PK2l7WJ3RER9xtqwdhxkhw/edit?usp=sharing"",""ชัยนาท!I297"")"),65)</f>
        <v>65</v>
      </c>
      <c r="J402" s="387">
        <f ca="1">IFERROR(__xludf.DUMMYFUNCTION("IMPORTRANGE(""https://docs.google.com/spreadsheets/d/1SX6NBoVAgQJ6U1MVXOaj8PK2l7WJ3RER9xtqwdhxkhw/edit?usp=sharing"",""ชัยนาท!J297"")"),0)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IFERROR(__xludf.DUMMYFUNCTION("IMPORTRANGE(""https://docs.google.com/spreadsheets/d/1SX6NBoVAgQJ6U1MVXOaj8PK2l7WJ3RER9xtqwdhxkhw/edit?usp=sharing"",""ชัยนาท!L298"")"),0)</f>
        <v>0</v>
      </c>
      <c r="M403" s="196"/>
      <c r="N403" s="198">
        <f ca="1">IFERROR(__xludf.DUMMYFUNCTION("IMPORTRANGE(""https://docs.google.com/spreadsheets/d/1SX6NBoVAgQJ6U1MVXOaj8PK2l7WJ3RER9xtqwdhxkhw/edit?usp=sharing"",""ชัยนาท!M298"")"),0)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IFERROR(__xludf.DUMMYFUNCTION("IMPORTRANGE(""https://docs.google.com/spreadsheets/d/1SX6NBoVAgQJ6U1MVXOaj8PK2l7WJ3RER9xtqwdhxkhw/edit?usp=sharing"",""ชัยนาท!L299"")"),226530)</f>
        <v>226530</v>
      </c>
      <c r="M404" s="196"/>
      <c r="N404" s="198">
        <f ca="1">IFERROR(__xludf.DUMMYFUNCTION("IMPORTRANGE(""https://docs.google.com/spreadsheets/d/1SX6NBoVAgQJ6U1MVXOaj8PK2l7WJ3RER9xtqwdhxkhw/edit?usp=sharing"",""ชัยนาท!M299"")"),102100)</f>
        <v>102100</v>
      </c>
      <c r="O404" s="198">
        <f t="shared" ca="1" si="112"/>
        <v>45.071292985476539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IFERROR(__xludf.DUMMYFUNCTION("IMPORTRANGE(""https://docs.google.com/spreadsheets/d/1SX6NBoVAgQJ6U1MVXOaj8PK2l7WJ3RER9xtqwdhxkhw/edit?usp=sharing"",""ชัยนาท!L300"")"),0)</f>
        <v>0</v>
      </c>
      <c r="M405" s="198"/>
      <c r="N405" s="198">
        <f ca="1">IFERROR(__xludf.DUMMYFUNCTION("IMPORTRANGE(""https://docs.google.com/spreadsheets/d/1SX6NBoVAgQJ6U1MVXOaj8PK2l7WJ3RER9xtqwdhxkhw/edit?usp=sharing"",""ชัยนาท!M300"")"),0)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IFERROR(__xludf.DUMMYFUNCTION("IMPORTRANGE(""https://docs.google.com/spreadsheets/d/1SX6NBoVAgQJ6U1MVXOaj8PK2l7WJ3RER9xtqwdhxkhw/edit?usp=sharing"",""ชัยนาท!L301"")"),226530)</f>
        <v>226530</v>
      </c>
      <c r="M406" s="198"/>
      <c r="N406" s="198">
        <f ca="1">IFERROR(__xludf.DUMMYFUNCTION("IMPORTRANGE(""https://docs.google.com/spreadsheets/d/1SX6NBoVAgQJ6U1MVXOaj8PK2l7WJ3RER9xtqwdhxkhw/edit?usp=sharing"",""ชัยนาท!M301"")"),102100)</f>
        <v>102100</v>
      </c>
      <c r="O406" s="198">
        <f t="shared" ca="1" si="112"/>
        <v>45.071292985476539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IFERROR(__xludf.DUMMYFUNCTION("IMPORTRANGE(""https://docs.google.com/spreadsheets/d/1SX6NBoVAgQJ6U1MVXOaj8PK2l7WJ3RER9xtqwdhxkhw/edit?usp=sharing"",""ชัยนาท!M302"")"),55610)</f>
        <v>55610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IFERROR(__xludf.DUMMYFUNCTION("IMPORTRANGE(""https://docs.google.com/spreadsheets/d/1SX6NBoVAgQJ6U1MVXOaj8PK2l7WJ3RER9xtqwdhxkhw/edit?usp=sharing"",""ชัยนาท!M303"")"),45000)</f>
        <v>45000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IFERROR(__xludf.DUMMYFUNCTION("IMPORTRANGE(""https://docs.google.com/spreadsheets/d/1SX6NBoVAgQJ6U1MVXOaj8PK2l7WJ3RER9xtqwdhxkhw/edit?usp=sharing"",""ชัยนาท!M304"")"),0)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IFERROR(__xludf.DUMMYFUNCTION("IMPORTRANGE(""https://docs.google.com/spreadsheets/d/1SX6NBoVAgQJ6U1MVXOaj8PK2l7WJ3RER9xtqwdhxkhw/edit?usp=sharing"",""ชัยนาท!M305"")"),1490)</f>
        <v>1490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IFERROR(__xludf.DUMMYFUNCTION("IMPORTRANGE(""https://docs.google.com/spreadsheets/d/1SX6NBoVAgQJ6U1MVXOaj8PK2l7WJ3RER9xtqwdhxkhw/edit?usp=sharing"",""ชัยนาท!J307"")"),0)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IFERROR(__xludf.DUMMYFUNCTION("IMPORTRANGE(""https://docs.google.com/spreadsheets/d/1SX6NBoVAgQJ6U1MVXOaj8PK2l7WJ3RER9xtqwdhxkhw/edit?usp=sharing"",""ชัยนาท!J308"")"),1)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IFERROR(__xludf.DUMMYFUNCTION("IMPORTRANGE(""https://docs.google.com/spreadsheets/d/1SX6NBoVAgQJ6U1MVXOaj8PK2l7WJ3RER9xtqwdhxkhw/edit?usp=sharing"",""ชัยนาท!J309"")"),1)</f>
        <v>1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IFERROR(__xludf.DUMMYFUNCTION("IMPORTRANGE(""https://docs.google.com/spreadsheets/d/1SX6NBoVAgQJ6U1MVXOaj8PK2l7WJ3RER9xtqwdhxkhw/edit?usp=sharing"",""ชัยนาท!J310"")"),0)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IFERROR(__xludf.DUMMYFUNCTION("IMPORTRANGE(""https://docs.google.com/spreadsheets/d/1SX6NBoVAgQJ6U1MVXOaj8PK2l7WJ3RER9xtqwdhxkhw/edit?usp=sharing"",""ชัยนาท!I311"")"),65)</f>
        <v>65</v>
      </c>
      <c r="J416" s="230">
        <f ca="1">IFERROR(__xludf.DUMMYFUNCTION("IMPORTRANGE(""https://docs.google.com/spreadsheets/d/1SX6NBoVAgQJ6U1MVXOaj8PK2l7WJ3RER9xtqwdhxkhw/edit?usp=sharing"",""ชัยนาท!J311"")"),0)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IFERROR(__xludf.DUMMYFUNCTION("IMPORTRANGE(""https://docs.google.com/spreadsheets/d/1SX6NBoVAgQJ6U1MVXOaj8PK2l7WJ3RER9xtqwdhxkhw/edit?usp=sharing"",""ชัยนาท!I312"")"),30)</f>
        <v>30</v>
      </c>
      <c r="J417" s="406">
        <f ca="1">IFERROR(__xludf.DUMMYFUNCTION("IMPORTRANGE(""https://docs.google.com/spreadsheets/d/1SX6NBoVAgQJ6U1MVXOaj8PK2l7WJ3RER9xtqwdhxkhw/edit?usp=sharing"",""ชัยนาท!J312"")"),0)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IFERROR(__xludf.DUMMYFUNCTION("IMPORTRANGE(""https://docs.google.com/spreadsheets/d/1SX6NBoVAgQJ6U1MVXOaj8PK2l7WJ3RER9xtqwdhxkhw/edit?usp=sharing"",""ชัยนาท!I313"")"),90)</f>
        <v>90</v>
      </c>
      <c r="J418" s="407">
        <f ca="1">IFERROR(__xludf.DUMMYFUNCTION("IMPORTRANGE(""https://docs.google.com/spreadsheets/d/1SX6NBoVAgQJ6U1MVXOaj8PK2l7WJ3RER9xtqwdhxkhw/edit?usp=sharing"",""ชัยนาท!J313"")"),0)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IFERROR(__xludf.DUMMYFUNCTION("IMPORTRANGE(""https://docs.google.com/spreadsheets/d/1SX6NBoVAgQJ6U1MVXOaj8PK2l7WJ3RER9xtqwdhxkhw/edit?usp=sharing"",""ชัยนาท!I314"")"),30)</f>
        <v>30</v>
      </c>
      <c r="J419" s="302">
        <f ca="1">IFERROR(__xludf.DUMMYFUNCTION("IMPORTRANGE(""https://docs.google.com/spreadsheets/d/1SX6NBoVAgQJ6U1MVXOaj8PK2l7WJ3RER9xtqwdhxkhw/edit?usp=sharing"",""ชัยนาท!J314"")"),0)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IFERROR(__xludf.DUMMYFUNCTION("IMPORTRANGE(""https://docs.google.com/spreadsheets/d/1SX6NBoVAgQJ6U1MVXOaj8PK2l7WJ3RER9xtqwdhxkhw/edit?usp=sharing"",""ชัยนาท!I315"")"),30)</f>
        <v>30</v>
      </c>
      <c r="J420" s="302">
        <f ca="1">IFERROR(__xludf.DUMMYFUNCTION("IMPORTRANGE(""https://docs.google.com/spreadsheets/d/1SX6NBoVAgQJ6U1MVXOaj8PK2l7WJ3RER9xtqwdhxkhw/edit?usp=sharing"",""ชัยนาท!J315"")"),0)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IFERROR(__xludf.DUMMYFUNCTION("IMPORTRANGE(""https://docs.google.com/spreadsheets/d/1SX6NBoVAgQJ6U1MVXOaj8PK2l7WJ3RER9xtqwdhxkhw/edit?usp=sharing"",""ชัยนาท!I316"")"),25)</f>
        <v>25</v>
      </c>
      <c r="J421" s="406">
        <f ca="1">IFERROR(__xludf.DUMMYFUNCTION("IMPORTRANGE(""https://docs.google.com/spreadsheets/d/1SX6NBoVAgQJ6U1MVXOaj8PK2l7WJ3RER9xtqwdhxkhw/edit?usp=sharing"",""ชัยนาท!J316"")"),0)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IFERROR(__xludf.DUMMYFUNCTION("IMPORTRANGE(""https://docs.google.com/spreadsheets/d/1SX6NBoVAgQJ6U1MVXOaj8PK2l7WJ3RER9xtqwdhxkhw/edit?usp=sharing"",""ชัยนาท!I317"")"),75)</f>
        <v>75</v>
      </c>
      <c r="J422" s="407">
        <f ca="1">IFERROR(__xludf.DUMMYFUNCTION("IMPORTRANGE(""https://docs.google.com/spreadsheets/d/1SX6NBoVAgQJ6U1MVXOaj8PK2l7WJ3RER9xtqwdhxkhw/edit?usp=sharing"",""ชัยนาท!J317"")"),0)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IFERROR(__xludf.DUMMYFUNCTION("IMPORTRANGE(""https://docs.google.com/spreadsheets/d/1SX6NBoVAgQJ6U1MVXOaj8PK2l7WJ3RER9xtqwdhxkhw/edit?usp=sharing"",""ชัยนาท!I318"")"),25)</f>
        <v>25</v>
      </c>
      <c r="J423" s="302">
        <f ca="1">IFERROR(__xludf.DUMMYFUNCTION("IMPORTRANGE(""https://docs.google.com/spreadsheets/d/1SX6NBoVAgQJ6U1MVXOaj8PK2l7WJ3RER9xtqwdhxkhw/edit?usp=sharing"",""ชัยนาท!J318"")"),0)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IFERROR(__xludf.DUMMYFUNCTION("IMPORTRANGE(""https://docs.google.com/spreadsheets/d/1SX6NBoVAgQJ6U1MVXOaj8PK2l7WJ3RER9xtqwdhxkhw/edit?usp=sharing"",""ชัยนาท!I319"")"),25)</f>
        <v>25</v>
      </c>
      <c r="J424" s="302">
        <f ca="1">IFERROR(__xludf.DUMMYFUNCTION("IMPORTRANGE(""https://docs.google.com/spreadsheets/d/1SX6NBoVAgQJ6U1MVXOaj8PK2l7WJ3RER9xtqwdhxkhw/edit?usp=sharing"",""ชัยนาท!J319"")"),0)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IFERROR(__xludf.DUMMYFUNCTION("IMPORTRANGE(""https://docs.google.com/spreadsheets/d/1SX6NBoVAgQJ6U1MVXOaj8PK2l7WJ3RER9xtqwdhxkhw/edit?usp=sharing"",""ชัยนาท!I320"")"),25)</f>
        <v>25</v>
      </c>
      <c r="J425" s="302">
        <f ca="1">IFERROR(__xludf.DUMMYFUNCTION("IMPORTRANGE(""https://docs.google.com/spreadsheets/d/1SX6NBoVAgQJ6U1MVXOaj8PK2l7WJ3RER9xtqwdhxkhw/edit?usp=sharing"",""ชัยนาท!J320"")"),0)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IFERROR(__xludf.DUMMYFUNCTION("IMPORTRANGE(""https://docs.google.com/spreadsheets/d/1SX6NBoVAgQJ6U1MVXOaj8PK2l7WJ3RER9xtqwdhxkhw/edit?usp=sharing"",""ชัยนาท!I321"")"),10)</f>
        <v>10</v>
      </c>
      <c r="J426" s="406">
        <f ca="1">IFERROR(__xludf.DUMMYFUNCTION("IMPORTRANGE(""https://docs.google.com/spreadsheets/d/1SX6NBoVAgQJ6U1MVXOaj8PK2l7WJ3RER9xtqwdhxkhw/edit?usp=sharing"",""ชัยนาท!J321"")"),0)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IFERROR(__xludf.DUMMYFUNCTION("IMPORTRANGE(""https://docs.google.com/spreadsheets/d/1SX6NBoVAgQJ6U1MVXOaj8PK2l7WJ3RER9xtqwdhxkhw/edit?usp=sharing"",""ชัยนาท!I322"")"),30)</f>
        <v>30</v>
      </c>
      <c r="J427" s="407">
        <f ca="1">IFERROR(__xludf.DUMMYFUNCTION("IMPORTRANGE(""https://docs.google.com/spreadsheets/d/1SX6NBoVAgQJ6U1MVXOaj8PK2l7WJ3RER9xtqwdhxkhw/edit?usp=sharing"",""ชัยนาท!J322"")"),0)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IFERROR(__xludf.DUMMYFUNCTION("IMPORTRANGE(""https://docs.google.com/spreadsheets/d/1SX6NBoVAgQJ6U1MVXOaj8PK2l7WJ3RER9xtqwdhxkhw/edit?usp=sharing"",""ชัยนาท!I323"")"),10)</f>
        <v>10</v>
      </c>
      <c r="J428" s="302">
        <f ca="1">IFERROR(__xludf.DUMMYFUNCTION("IMPORTRANGE(""https://docs.google.com/spreadsheets/d/1SX6NBoVAgQJ6U1MVXOaj8PK2l7WJ3RER9xtqwdhxkhw/edit?usp=sharing"",""ชัยนาท!J323"")"),0)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IFERROR(__xludf.DUMMYFUNCTION("IMPORTRANGE(""https://docs.google.com/spreadsheets/d/1SX6NBoVAgQJ6U1MVXOaj8PK2l7WJ3RER9xtqwdhxkhw/edit?usp=sharing"",""ชัยนาท!I324"")"),10)</f>
        <v>10</v>
      </c>
      <c r="J429" s="302">
        <f ca="1">IFERROR(__xludf.DUMMYFUNCTION("IMPORTRANGE(""https://docs.google.com/spreadsheets/d/1SX6NBoVAgQJ6U1MVXOaj8PK2l7WJ3RER9xtqwdhxkhw/edit?usp=sharing"",""ชัยนาท!J324"")"),0)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IFERROR(__xludf.DUMMYFUNCTION("IMPORTRANGE(""https://docs.google.com/spreadsheets/d/1SX6NBoVAgQJ6U1MVXOaj8PK2l7WJ3RER9xtqwdhxkhw/edit?usp=sharing"",""ชัยนาท!I325"")"),55)</f>
        <v>55</v>
      </c>
      <c r="J430" s="406">
        <f ca="1">IFERROR(__xludf.DUMMYFUNCTION("IMPORTRANGE(""https://docs.google.com/spreadsheets/d/1SX6NBoVAgQJ6U1MVXOaj8PK2l7WJ3RER9xtqwdhxkhw/edit?usp=sharing"",""ชัยนาท!J325"")"),0)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IFERROR(__xludf.DUMMYFUNCTION("IMPORTRANGE(""https://docs.google.com/spreadsheets/d/1SX6NBoVAgQJ6U1MVXOaj8PK2l7WJ3RER9xtqwdhxkhw/edit?usp=sharing"",""ชัยนาท!I326"")"),30)</f>
        <v>30</v>
      </c>
      <c r="J431" s="302">
        <f ca="1">IFERROR(__xludf.DUMMYFUNCTION("IMPORTRANGE(""https://docs.google.com/spreadsheets/d/1SX6NBoVAgQJ6U1MVXOaj8PK2l7WJ3RER9xtqwdhxkhw/edit?usp=sharing"",""ชัยนาท!J326"")"),0)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IFERROR(__xludf.DUMMYFUNCTION("IMPORTRANGE(""https://docs.google.com/spreadsheets/d/1SX6NBoVAgQJ6U1MVXOaj8PK2l7WJ3RER9xtqwdhxkhw/edit?usp=sharing"",""ชัยนาท!I327"")"),25)</f>
        <v>25</v>
      </c>
      <c r="J432" s="302">
        <f ca="1">IFERROR(__xludf.DUMMYFUNCTION("IMPORTRANGE(""https://docs.google.com/spreadsheets/d/1SX6NBoVAgQJ6U1MVXOaj8PK2l7WJ3RER9xtqwdhxkhw/edit?usp=sharing"",""ชัยนาท!J327"")"),0)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IFERROR(__xludf.DUMMYFUNCTION("IMPORTRANGE(""https://docs.google.com/spreadsheets/d/1SX6NBoVAgQJ6U1MVXOaj8PK2l7WJ3RER9xtqwdhxkhw/edit?usp=sharing"",""ชัยนาท!J328"")"),0)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IFERROR(__xludf.DUMMYFUNCTION("IMPORTRANGE(""https://docs.google.com/spreadsheets/d/1SX6NBoVAgQJ6U1MVXOaj8PK2l7WJ3RER9xtqwdhxkhw/edit?usp=sharing"",""ชัยนาท!J329"")"),0)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IFERROR(__xludf.DUMMYFUNCTION("IMPORTRANGE(""https://docs.google.com/spreadsheets/d/1SX6NBoVAgQJ6U1MVXOaj8PK2l7WJ3RER9xtqwdhxkhw/edit?usp=sharing"",""ชัยนาท!I330"")"),15)</f>
        <v>15</v>
      </c>
      <c r="J435" s="420">
        <f ca="1">IFERROR(__xludf.DUMMYFUNCTION("IMPORTRANGE(""https://docs.google.com/spreadsheets/d/1SX6NBoVAgQJ6U1MVXOaj8PK2l7WJ3RER9xtqwdhxkhw/edit?usp=sharing"",""ชัยนาท!J330"")"),0)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IFERROR(__xludf.DUMMYFUNCTION("IMPORTRANGE(""https://docs.google.com/spreadsheets/d/1SX6NBoVAgQJ6U1MVXOaj8PK2l7WJ3RER9xtqwdhxkhw/edit?usp=sharing"",""ชัยนาท!L330"")"),83000)</f>
        <v>83000</v>
      </c>
      <c r="M435" s="422"/>
      <c r="N435" s="422">
        <f ca="1">IFERROR(__xludf.DUMMYFUNCTION("IMPORTRANGE(""https://docs.google.com/spreadsheets/d/1SX6NBoVAgQJ6U1MVXOaj8PK2l7WJ3RER9xtqwdhxkhw/edit?usp=sharing"",""ชัยนาท!M330"")"),58040)</f>
        <v>58040</v>
      </c>
      <c r="O435" s="422">
        <f t="shared" ref="O435:O439" ca="1" si="114">+IF(L435&gt;0,N435*100/L435,0)</f>
        <v>69.92771084337349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IFERROR(__xludf.DUMMYFUNCTION("IMPORTRANGE(""https://docs.google.com/spreadsheets/d/1SX6NBoVAgQJ6U1MVXOaj8PK2l7WJ3RER9xtqwdhxkhw/edit?usp=sharing"",""ชัยนาท!L331"")"),0)</f>
        <v>0</v>
      </c>
      <c r="M436" s="196"/>
      <c r="N436" s="198">
        <f ca="1">IFERROR(__xludf.DUMMYFUNCTION("IMPORTRANGE(""https://docs.google.com/spreadsheets/d/1SX6NBoVAgQJ6U1MVXOaj8PK2l7WJ3RER9xtqwdhxkhw/edit?usp=sharing"",""ชัยนาท!M331"")"),0)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IFERROR(__xludf.DUMMYFUNCTION("IMPORTRANGE(""https://docs.google.com/spreadsheets/d/1SX6NBoVAgQJ6U1MVXOaj8PK2l7WJ3RER9xtqwdhxkhw/edit?usp=sharing"",""ชัยนาท!L332"")"),83000)</f>
        <v>83000</v>
      </c>
      <c r="M437" s="196"/>
      <c r="N437" s="198">
        <f ca="1">IFERROR(__xludf.DUMMYFUNCTION("IMPORTRANGE(""https://docs.google.com/spreadsheets/d/1SX6NBoVAgQJ6U1MVXOaj8PK2l7WJ3RER9xtqwdhxkhw/edit?usp=sharing"",""ชัยนาท!M332"")"),58040)</f>
        <v>58040</v>
      </c>
      <c r="O437" s="198">
        <f t="shared" ca="1" si="114"/>
        <v>69.92771084337349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IFERROR(__xludf.DUMMYFUNCTION("IMPORTRANGE(""https://docs.google.com/spreadsheets/d/1SX6NBoVAgQJ6U1MVXOaj8PK2l7WJ3RER9xtqwdhxkhw/edit?usp=sharing"",""ชัยนาท!L333"")"),0)</f>
        <v>0</v>
      </c>
      <c r="M438" s="198"/>
      <c r="N438" s="198">
        <f ca="1">IFERROR(__xludf.DUMMYFUNCTION("IMPORTRANGE(""https://docs.google.com/spreadsheets/d/1SX6NBoVAgQJ6U1MVXOaj8PK2l7WJ3RER9xtqwdhxkhw/edit?usp=sharing"",""ชัยนาท!M333"")"),0)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IFERROR(__xludf.DUMMYFUNCTION("IMPORTRANGE(""https://docs.google.com/spreadsheets/d/1SX6NBoVAgQJ6U1MVXOaj8PK2l7WJ3RER9xtqwdhxkhw/edit?usp=sharing"",""ชัยนาท!L334"")"),83000)</f>
        <v>83000</v>
      </c>
      <c r="M439" s="198"/>
      <c r="N439" s="198">
        <f ca="1">IFERROR(__xludf.DUMMYFUNCTION("IMPORTRANGE(""https://docs.google.com/spreadsheets/d/1SX6NBoVAgQJ6U1MVXOaj8PK2l7WJ3RER9xtqwdhxkhw/edit?usp=sharing"",""ชัยนาท!M334"")"),58040)</f>
        <v>58040</v>
      </c>
      <c r="O439" s="198">
        <f t="shared" ca="1" si="114"/>
        <v>69.92771084337349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IFERROR(__xludf.DUMMYFUNCTION("IMPORTRANGE(""https://docs.google.com/spreadsheets/d/1SX6NBoVAgQJ6U1MVXOaj8PK2l7WJ3RER9xtqwdhxkhw/edit?usp=sharing"",""ชัยนาท!M335"")"),32200)</f>
        <v>32200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IFERROR(__xludf.DUMMYFUNCTION("IMPORTRANGE(""https://docs.google.com/spreadsheets/d/1SX6NBoVAgQJ6U1MVXOaj8PK2l7WJ3RER9xtqwdhxkhw/edit?usp=sharing"",""ชัยนาท!M336"")"),0)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IFERROR(__xludf.DUMMYFUNCTION("IMPORTRANGE(""https://docs.google.com/spreadsheets/d/1SX6NBoVAgQJ6U1MVXOaj8PK2l7WJ3RER9xtqwdhxkhw/edit?usp=sharing"",""ชัยนาท!M337"")"),0)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IFERROR(__xludf.DUMMYFUNCTION("IMPORTRANGE(""https://docs.google.com/spreadsheets/d/1SX6NBoVAgQJ6U1MVXOaj8PK2l7WJ3RER9xtqwdhxkhw/edit?usp=sharing"",""ชัยนาท!M338"")"),25840)</f>
        <v>25840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IFERROR(__xludf.DUMMYFUNCTION("IMPORTRANGE(""https://docs.google.com/spreadsheets/d/1SX6NBoVAgQJ6U1MVXOaj8PK2l7WJ3RER9xtqwdhxkhw/edit?usp=sharing"",""ชัยนาท!J340"")"),0)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IFERROR(__xludf.DUMMYFUNCTION("IMPORTRANGE(""https://docs.google.com/spreadsheets/d/1SX6NBoVAgQJ6U1MVXOaj8PK2l7WJ3RER9xtqwdhxkhw/edit?usp=sharing"",""ชัยนาท!J341"")"),1)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IFERROR(__xludf.DUMMYFUNCTION("IMPORTRANGE(""https://docs.google.com/spreadsheets/d/1SX6NBoVAgQJ6U1MVXOaj8PK2l7WJ3RER9xtqwdhxkhw/edit?usp=sharing"",""ชัยนาท!J342"")"),1)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IFERROR(__xludf.DUMMYFUNCTION("IMPORTRANGE(""https://docs.google.com/spreadsheets/d/1SX6NBoVAgQJ6U1MVXOaj8PK2l7WJ3RER9xtqwdhxkhw/edit?usp=sharing"",""ชัยนาท!J343"")"),1)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IFERROR(__xludf.DUMMYFUNCTION("IMPORTRANGE(""https://docs.google.com/spreadsheets/d/1SX6NBoVAgQJ6U1MVXOaj8PK2l7WJ3RER9xtqwdhxkhw/edit?usp=sharing"",""ชัยนาท!I344"")"),15)</f>
        <v>15</v>
      </c>
      <c r="J449" s="230">
        <f ca="1">IFERROR(__xludf.DUMMYFUNCTION("IMPORTRANGE(""https://docs.google.com/spreadsheets/d/1SX6NBoVAgQJ6U1MVXOaj8PK2l7WJ3RER9xtqwdhxkhw/edit?usp=sharing"",""ชัยนาท!J344"")"),0)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IFERROR(__xludf.DUMMYFUNCTION("IMPORTRANGE(""https://docs.google.com/spreadsheets/d/1SX6NBoVAgQJ6U1MVXOaj8PK2l7WJ3RER9xtqwdhxkhw/edit?usp=sharing"",""ชัยนาท!I345"")"),15)</f>
        <v>15</v>
      </c>
      <c r="J450" s="219">
        <f ca="1">IFERROR(__xludf.DUMMYFUNCTION("IMPORTRANGE(""https://docs.google.com/spreadsheets/d/1SX6NBoVAgQJ6U1MVXOaj8PK2l7WJ3RER9xtqwdhxkhw/edit?usp=sharing"",""ชัยนาท!J345"")"),0)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IFERROR(__xludf.DUMMYFUNCTION("IMPORTRANGE(""https://docs.google.com/spreadsheets/d/1SX6NBoVAgQJ6U1MVXOaj8PK2l7WJ3RER9xtqwdhxkhw/edit?usp=sharing"",""ชัยนาท!I346"")"),0)</f>
        <v>0</v>
      </c>
      <c r="J451" s="218">
        <f ca="1">IFERROR(__xludf.DUMMYFUNCTION("IMPORTRANGE(""https://docs.google.com/spreadsheets/d/1SX6NBoVAgQJ6U1MVXOaj8PK2l7WJ3RER9xtqwdhxkhw/edit?usp=sharing"",""ชัยนาท!J346"")"),0)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IFERROR(__xludf.DUMMYFUNCTION("IMPORTRANGE(""https://docs.google.com/spreadsheets/d/1SX6NBoVAgQJ6U1MVXOaj8PK2l7WJ3RER9xtqwdhxkhw/edit?usp=sharing"",""ชัยนาท!I347"")"),0)</f>
        <v>0</v>
      </c>
      <c r="J452" s="218">
        <f ca="1">IFERROR(__xludf.DUMMYFUNCTION("IMPORTRANGE(""https://docs.google.com/spreadsheets/d/1SX6NBoVAgQJ6U1MVXOaj8PK2l7WJ3RER9xtqwdhxkhw/edit?usp=sharing"",""ชัยนาท!J347"")"),0)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IFERROR(__xludf.DUMMYFUNCTION("IMPORTRANGE(""https://docs.google.com/spreadsheets/d/1SX6NBoVAgQJ6U1MVXOaj8PK2l7WJ3RER9xtqwdhxkhw/edit?usp=sharing"",""ชัยนาท!J348"")"),0)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IFERROR(__xludf.DUMMYFUNCTION("IMPORTRANGE(""https://docs.google.com/spreadsheets/d/1SX6NBoVAgQJ6U1MVXOaj8PK2l7WJ3RER9xtqwdhxkhw/edit?usp=sharing"",""ชัยนาท!J349"")"),0)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IFERROR(__xludf.DUMMYFUNCTION("IMPORTRANGE(""https://docs.google.com/spreadsheets/d/1SX6NBoVAgQJ6U1MVXOaj8PK2l7WJ3RER9xtqwdhxkhw/edit?usp=sharing"",""ชัยนาท!I350"")"),5880)</f>
        <v>5880</v>
      </c>
      <c r="J455" s="387">
        <f ca="1">IFERROR(__xludf.DUMMYFUNCTION("IMPORTRANGE(""https://docs.google.com/spreadsheets/d/1SX6NBoVAgQJ6U1MVXOaj8PK2l7WJ3RER9xtqwdhxkhw/edit?usp=sharing"",""ชัยนาท!J350"")"),0)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IFERROR(__xludf.DUMMYFUNCTION("IMPORTRANGE(""https://docs.google.com/spreadsheets/d/1SX6NBoVAgQJ6U1MVXOaj8PK2l7WJ3RER9xtqwdhxkhw/edit?usp=sharing"",""ชัยนาท!L350"")"),98174)</f>
        <v>98174</v>
      </c>
      <c r="M455" s="389"/>
      <c r="N455" s="389">
        <f ca="1">IFERROR(__xludf.DUMMYFUNCTION("IMPORTRANGE(""https://docs.google.com/spreadsheets/d/1SX6NBoVAgQJ6U1MVXOaj8PK2l7WJ3RER9xtqwdhxkhw/edit?usp=sharing"",""ชัยนาท!M350"")"),7640)</f>
        <v>7640</v>
      </c>
      <c r="O455" s="389">
        <f t="shared" ref="O455:O459" ca="1" si="116">+IF(L455&gt;0,N455*100/L455,0)</f>
        <v>7.782101167315175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IFERROR(__xludf.DUMMYFUNCTION("IMPORTRANGE(""https://docs.google.com/spreadsheets/d/1SX6NBoVAgQJ6U1MVXOaj8PK2l7WJ3RER9xtqwdhxkhw/edit?usp=sharing"",""ชัยนาท!L351"")"),0)</f>
        <v>0</v>
      </c>
      <c r="M456" s="196"/>
      <c r="N456" s="198">
        <f ca="1">IFERROR(__xludf.DUMMYFUNCTION("IMPORTRANGE(""https://docs.google.com/spreadsheets/d/1SX6NBoVAgQJ6U1MVXOaj8PK2l7WJ3RER9xtqwdhxkhw/edit?usp=sharing"",""ชัยนาท!M351"")"),0)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IFERROR(__xludf.DUMMYFUNCTION("IMPORTRANGE(""https://docs.google.com/spreadsheets/d/1SX6NBoVAgQJ6U1MVXOaj8PK2l7WJ3RER9xtqwdhxkhw/edit?usp=sharing"",""ชัยนาท!L352"")"),98174)</f>
        <v>98174</v>
      </c>
      <c r="M457" s="196"/>
      <c r="N457" s="198">
        <f ca="1">IFERROR(__xludf.DUMMYFUNCTION("IMPORTRANGE(""https://docs.google.com/spreadsheets/d/1SX6NBoVAgQJ6U1MVXOaj8PK2l7WJ3RER9xtqwdhxkhw/edit?usp=sharing"",""ชัยนาท!M352"")"),7640)</f>
        <v>7640</v>
      </c>
      <c r="O457" s="198">
        <f t="shared" ca="1" si="116"/>
        <v>7.782101167315175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IFERROR(__xludf.DUMMYFUNCTION("IMPORTRANGE(""https://docs.google.com/spreadsheets/d/1SX6NBoVAgQJ6U1MVXOaj8PK2l7WJ3RER9xtqwdhxkhw/edit?usp=sharing"",""ชัยนาท!L353"")"),0)</f>
        <v>0</v>
      </c>
      <c r="M458" s="198"/>
      <c r="N458" s="198">
        <f ca="1">IFERROR(__xludf.DUMMYFUNCTION("IMPORTRANGE(""https://docs.google.com/spreadsheets/d/1SX6NBoVAgQJ6U1MVXOaj8PK2l7WJ3RER9xtqwdhxkhw/edit?usp=sharing"",""ชัยนาท!M353"")"),0)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IFERROR(__xludf.DUMMYFUNCTION("IMPORTRANGE(""https://docs.google.com/spreadsheets/d/1SX6NBoVAgQJ6U1MVXOaj8PK2l7WJ3RER9xtqwdhxkhw/edit?usp=sharing"",""ชัยนาท!L354"")"),98174)</f>
        <v>98174</v>
      </c>
      <c r="M459" s="198"/>
      <c r="N459" s="198">
        <f ca="1">IFERROR(__xludf.DUMMYFUNCTION("IMPORTRANGE(""https://docs.google.com/spreadsheets/d/1SX6NBoVAgQJ6U1MVXOaj8PK2l7WJ3RER9xtqwdhxkhw/edit?usp=sharing"",""ชัยนาท!M354"")"),7640)</f>
        <v>7640</v>
      </c>
      <c r="O459" s="198">
        <f t="shared" ca="1" si="116"/>
        <v>7.782101167315175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IFERROR(__xludf.DUMMYFUNCTION("IMPORTRANGE(""https://docs.google.com/spreadsheets/d/1SX6NBoVAgQJ6U1MVXOaj8PK2l7WJ3RER9xtqwdhxkhw/edit?usp=sharing"",""ชัยนาท!M355"")"),0)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IFERROR(__xludf.DUMMYFUNCTION("IMPORTRANGE(""https://docs.google.com/spreadsheets/d/1SX6NBoVAgQJ6U1MVXOaj8PK2l7WJ3RER9xtqwdhxkhw/edit?usp=sharing"",""ชัยนาท!M356"")"),0)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IFERROR(__xludf.DUMMYFUNCTION("IMPORTRANGE(""https://docs.google.com/spreadsheets/d/1SX6NBoVAgQJ6U1MVXOaj8PK2l7WJ3RER9xtqwdhxkhw/edit?usp=sharing"",""ชัยนาท!M357"")"),0)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IFERROR(__xludf.DUMMYFUNCTION("IMPORTRANGE(""https://docs.google.com/spreadsheets/d/1SX6NBoVAgQJ6U1MVXOaj8PK2l7WJ3RER9xtqwdhxkhw/edit?usp=sharing"",""ชัยนาท!M358"")"),7640)</f>
        <v>7640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IFERROR(__xludf.DUMMYFUNCTION("IMPORTRANGE(""https://docs.google.com/spreadsheets/d/1SX6NBoVAgQJ6U1MVXOaj8PK2l7WJ3RER9xtqwdhxkhw/edit?usp=sharing"",""ชัยนาท!I359"")"),5880)</f>
        <v>5880</v>
      </c>
      <c r="J464" s="291">
        <f ca="1">IFERROR(__xludf.DUMMYFUNCTION("IMPORTRANGE(""https://docs.google.com/spreadsheets/d/1SX6NBoVAgQJ6U1MVXOaj8PK2l7WJ3RER9xtqwdhxkhw/edit?usp=sharing"",""ชัยนาท!J359"")"),0)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IFERROR(__xludf.DUMMYFUNCTION("IMPORTRANGE(""https://docs.google.com/spreadsheets/d/1SX6NBoVAgQJ6U1MVXOaj8PK2l7WJ3RER9xtqwdhxkhw/edit?usp=sharing"",""ชัยนาท!I360"")"),5880)</f>
        <v>5880</v>
      </c>
      <c r="J465" s="428">
        <f ca="1">IFERROR(__xludf.DUMMYFUNCTION("IMPORTRANGE(""https://docs.google.com/spreadsheets/d/1SX6NBoVAgQJ6U1MVXOaj8PK2l7WJ3RER9xtqwdhxkhw/edit?usp=sharing"",""ชัยนาท!J360"")"),0)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IFERROR(__xludf.DUMMYFUNCTION("IMPORTRANGE(""https://docs.google.com/spreadsheets/d/1SX6NBoVAgQJ6U1MVXOaj8PK2l7WJ3RER9xtqwdhxkhw/edit?usp=sharing"",""ชัยนาท!I361"")"),321)</f>
        <v>321</v>
      </c>
      <c r="J466" s="428">
        <f ca="1">IFERROR(__xludf.DUMMYFUNCTION("IMPORTRANGE(""https://docs.google.com/spreadsheets/d/1SX6NBoVAgQJ6U1MVXOaj8PK2l7WJ3RER9xtqwdhxkhw/edit?usp=sharing"",""ชัยนาท!J361"")"),0)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IFERROR(__xludf.DUMMYFUNCTION("IMPORTRANGE(""https://docs.google.com/spreadsheets/d/1SX6NBoVAgQJ6U1MVXOaj8PK2l7WJ3RER9xtqwdhxkhw/edit?usp=sharing"",""ชัยนาท!I362"")"),0)</f>
        <v>0</v>
      </c>
      <c r="J467" s="219">
        <f ca="1">IFERROR(__xludf.DUMMYFUNCTION("IMPORTRANGE(""https://docs.google.com/spreadsheets/d/1SX6NBoVAgQJ6U1MVXOaj8PK2l7WJ3RER9xtqwdhxkhw/edit?usp=sharing"",""ชัยนาท!J362"")"),0)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IFERROR(__xludf.DUMMYFUNCTION("IMPORTRANGE(""https://docs.google.com/spreadsheets/d/1SX6NBoVAgQJ6U1MVXOaj8PK2l7WJ3RER9xtqwdhxkhw/edit?usp=sharing"",""ชัยนาท!I363"")"),0)</f>
        <v>0</v>
      </c>
      <c r="J468" s="219">
        <f ca="1">IFERROR(__xludf.DUMMYFUNCTION("IMPORTRANGE(""https://docs.google.com/spreadsheets/d/1SX6NBoVAgQJ6U1MVXOaj8PK2l7WJ3RER9xtqwdhxkhw/edit?usp=sharing"",""ชัยนาท!J363"")"),0)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IFERROR(__xludf.DUMMYFUNCTION("IMPORTRANGE(""https://docs.google.com/spreadsheets/d/1SX6NBoVAgQJ6U1MVXOaj8PK2l7WJ3RER9xtqwdhxkhw/edit?usp=sharing"",""ชัยนาท!I364"")"),0)</f>
        <v>0</v>
      </c>
      <c r="J469" s="219">
        <f ca="1">IFERROR(__xludf.DUMMYFUNCTION("IMPORTRANGE(""https://docs.google.com/spreadsheets/d/1SX6NBoVAgQJ6U1MVXOaj8PK2l7WJ3RER9xtqwdhxkhw/edit?usp=sharing"",""ชัยนาท!J364"")"),0)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IFERROR(__xludf.DUMMYFUNCTION("IMPORTRANGE(""https://docs.google.com/spreadsheets/d/1SX6NBoVAgQJ6U1MVXOaj8PK2l7WJ3RER9xtqwdhxkhw/edit?usp=sharing"",""ชัยนาท!I365"")"),0)</f>
        <v>0</v>
      </c>
      <c r="J470" s="219">
        <f ca="1">IFERROR(__xludf.DUMMYFUNCTION("IMPORTRANGE(""https://docs.google.com/spreadsheets/d/1SX6NBoVAgQJ6U1MVXOaj8PK2l7WJ3RER9xtqwdhxkhw/edit?usp=sharing"",""ชัยนาท!J365"")"),0)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IFERROR(__xludf.DUMMYFUNCTION("IMPORTRANGE(""https://docs.google.com/spreadsheets/d/1SX6NBoVAgQJ6U1MVXOaj8PK2l7WJ3RER9xtqwdhxkhw/edit?usp=sharing"",""ชัยนาท!I366"")"),0)</f>
        <v>0</v>
      </c>
      <c r="J471" s="219">
        <f ca="1">IFERROR(__xludf.DUMMYFUNCTION("IMPORTRANGE(""https://docs.google.com/spreadsheets/d/1SX6NBoVAgQJ6U1MVXOaj8PK2l7WJ3RER9xtqwdhxkhw/edit?usp=sharing"",""ชัยนาท!J366"")"),0)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IFERROR(__xludf.DUMMYFUNCTION("IMPORTRANGE(""https://docs.google.com/spreadsheets/d/1SX6NBoVAgQJ6U1MVXOaj8PK2l7WJ3RER9xtqwdhxkhw/edit?usp=sharing"",""ชัยนาท!I367"")"),0)</f>
        <v>0</v>
      </c>
      <c r="J472" s="219">
        <f ca="1">IFERROR(__xludf.DUMMYFUNCTION("IMPORTRANGE(""https://docs.google.com/spreadsheets/d/1SX6NBoVAgQJ6U1MVXOaj8PK2l7WJ3RER9xtqwdhxkhw/edit?usp=sharing"",""ชัยนาท!J367"")"),0)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IFERROR(__xludf.DUMMYFUNCTION("IMPORTRANGE(""https://docs.google.com/spreadsheets/d/1SX6NBoVAgQJ6U1MVXOaj8PK2l7WJ3RER9xtqwdhxkhw/edit?usp=sharing"",""ชัยนาท!I368"")"),5880)</f>
        <v>5880</v>
      </c>
      <c r="J473" s="428">
        <f ca="1">IFERROR(__xludf.DUMMYFUNCTION("IMPORTRANGE(""https://docs.google.com/spreadsheets/d/1SX6NBoVAgQJ6U1MVXOaj8PK2l7WJ3RER9xtqwdhxkhw/edit?usp=sharing"",""ชัยนาท!J368"")"),0)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IFERROR(__xludf.DUMMYFUNCTION("IMPORTRANGE(""https://docs.google.com/spreadsheets/d/1SX6NBoVAgQJ6U1MVXOaj8PK2l7WJ3RER9xtqwdhxkhw/edit?usp=sharing"",""ชัยนาท!I369"")"),321)</f>
        <v>321</v>
      </c>
      <c r="J474" s="428">
        <f ca="1">IFERROR(__xludf.DUMMYFUNCTION("IMPORTRANGE(""https://docs.google.com/spreadsheets/d/1SX6NBoVAgQJ6U1MVXOaj8PK2l7WJ3RER9xtqwdhxkhw/edit?usp=sharing"",""ชัยนาท!J369"")"),0)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IFERROR(__xludf.DUMMYFUNCTION("IMPORTRANGE(""https://docs.google.com/spreadsheets/d/1SX6NBoVAgQJ6U1MVXOaj8PK2l7WJ3RER9xtqwdhxkhw/edit?usp=sharing"",""ชัยนาท!I370"")"),0)</f>
        <v>0</v>
      </c>
      <c r="J475" s="219">
        <f ca="1">IFERROR(__xludf.DUMMYFUNCTION("IMPORTRANGE(""https://docs.google.com/spreadsheets/d/1SX6NBoVAgQJ6U1MVXOaj8PK2l7WJ3RER9xtqwdhxkhw/edit?usp=sharing"",""ชัยนาท!J370"")"),0)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IFERROR(__xludf.DUMMYFUNCTION("IMPORTRANGE(""https://docs.google.com/spreadsheets/d/1SX6NBoVAgQJ6U1MVXOaj8PK2l7WJ3RER9xtqwdhxkhw/edit?usp=sharing"",""ชัยนาท!I371"")"),0)</f>
        <v>0</v>
      </c>
      <c r="J476" s="219">
        <f ca="1">IFERROR(__xludf.DUMMYFUNCTION("IMPORTRANGE(""https://docs.google.com/spreadsheets/d/1SX6NBoVAgQJ6U1MVXOaj8PK2l7WJ3RER9xtqwdhxkhw/edit?usp=sharing"",""ชัยนาท!J371"")"),0)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IFERROR(__xludf.DUMMYFUNCTION("IMPORTRANGE(""https://docs.google.com/spreadsheets/d/1SX6NBoVAgQJ6U1MVXOaj8PK2l7WJ3RER9xtqwdhxkhw/edit?usp=sharing"",""ชัยนาท!I372"")"),0)</f>
        <v>0</v>
      </c>
      <c r="J477" s="219">
        <f ca="1">IFERROR(__xludf.DUMMYFUNCTION("IMPORTRANGE(""https://docs.google.com/spreadsheets/d/1SX6NBoVAgQJ6U1MVXOaj8PK2l7WJ3RER9xtqwdhxkhw/edit?usp=sharing"",""ชัยนาท!J372"")"),0)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IFERROR(__xludf.DUMMYFUNCTION("IMPORTRANGE(""https://docs.google.com/spreadsheets/d/1SX6NBoVAgQJ6U1MVXOaj8PK2l7WJ3RER9xtqwdhxkhw/edit?usp=sharing"",""ชัยนาท!I373"")"),0)</f>
        <v>0</v>
      </c>
      <c r="J478" s="219">
        <f ca="1">IFERROR(__xludf.DUMMYFUNCTION("IMPORTRANGE(""https://docs.google.com/spreadsheets/d/1SX6NBoVAgQJ6U1MVXOaj8PK2l7WJ3RER9xtqwdhxkhw/edit?usp=sharing"",""ชัยนาท!J373"")"),0)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IFERROR(__xludf.DUMMYFUNCTION("IMPORTRANGE(""https://docs.google.com/spreadsheets/d/1SX6NBoVAgQJ6U1MVXOaj8PK2l7WJ3RER9xtqwdhxkhw/edit?usp=sharing"",""ชัยนาท!I374"")"),0)</f>
        <v>0</v>
      </c>
      <c r="J479" s="219">
        <f ca="1">IFERROR(__xludf.DUMMYFUNCTION("IMPORTRANGE(""https://docs.google.com/spreadsheets/d/1SX6NBoVAgQJ6U1MVXOaj8PK2l7WJ3RER9xtqwdhxkhw/edit?usp=sharing"",""ชัยนาท!J374"")"),0)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IFERROR(__xludf.DUMMYFUNCTION("IMPORTRANGE(""https://docs.google.com/spreadsheets/d/1SX6NBoVAgQJ6U1MVXOaj8PK2l7WJ3RER9xtqwdhxkhw/edit?usp=sharing"",""ชัยนาท!I375"")"),0)</f>
        <v>0</v>
      </c>
      <c r="J480" s="219">
        <f ca="1">IFERROR(__xludf.DUMMYFUNCTION("IMPORTRANGE(""https://docs.google.com/spreadsheets/d/1SX6NBoVAgQJ6U1MVXOaj8PK2l7WJ3RER9xtqwdhxkhw/edit?usp=sharing"",""ชัยนาท!J375"")"),0)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IFERROR(__xludf.DUMMYFUNCTION("IMPORTRANGE(""https://docs.google.com/spreadsheets/d/1SX6NBoVAgQJ6U1MVXOaj8PK2l7WJ3RER9xtqwdhxkhw/edit?usp=sharing"",""ชัยนาท!I376"")"),5880)</f>
        <v>5880</v>
      </c>
      <c r="J481" s="428">
        <f ca="1">IFERROR(__xludf.DUMMYFUNCTION("IMPORTRANGE(""https://docs.google.com/spreadsheets/d/1SX6NBoVAgQJ6U1MVXOaj8PK2l7WJ3RER9xtqwdhxkhw/edit?usp=sharing"",""ชัยนาท!J376"")"),0)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IFERROR(__xludf.DUMMYFUNCTION("IMPORTRANGE(""https://docs.google.com/spreadsheets/d/1SX6NBoVAgQJ6U1MVXOaj8PK2l7WJ3RER9xtqwdhxkhw/edit?usp=sharing"",""ชัยนาท!I377"")"),321)</f>
        <v>321</v>
      </c>
      <c r="J482" s="428">
        <f ca="1">IFERROR(__xludf.DUMMYFUNCTION("IMPORTRANGE(""https://docs.google.com/spreadsheets/d/1SX6NBoVAgQJ6U1MVXOaj8PK2l7WJ3RER9xtqwdhxkhw/edit?usp=sharing"",""ชัยนาท!J377"")"),0)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IFERROR(__xludf.DUMMYFUNCTION("IMPORTRANGE(""https://docs.google.com/spreadsheets/d/1SX6NBoVAgQJ6U1MVXOaj8PK2l7WJ3RER9xtqwdhxkhw/edit?usp=sharing"",""ชัยนาท!I378"")"),0)</f>
        <v>0</v>
      </c>
      <c r="J483" s="219">
        <f ca="1">IFERROR(__xludf.DUMMYFUNCTION("IMPORTRANGE(""https://docs.google.com/spreadsheets/d/1SX6NBoVAgQJ6U1MVXOaj8PK2l7WJ3RER9xtqwdhxkhw/edit?usp=sharing"",""ชัยนาท!J378"")"),0)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IFERROR(__xludf.DUMMYFUNCTION("IMPORTRANGE(""https://docs.google.com/spreadsheets/d/1SX6NBoVAgQJ6U1MVXOaj8PK2l7WJ3RER9xtqwdhxkhw/edit?usp=sharing"",""ชัยนาท!I379"")"),0)</f>
        <v>0</v>
      </c>
      <c r="J484" s="219">
        <f ca="1">IFERROR(__xludf.DUMMYFUNCTION("IMPORTRANGE(""https://docs.google.com/spreadsheets/d/1SX6NBoVAgQJ6U1MVXOaj8PK2l7WJ3RER9xtqwdhxkhw/edit?usp=sharing"",""ชัยนาท!J379"")"),0)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IFERROR(__xludf.DUMMYFUNCTION("IMPORTRANGE(""https://docs.google.com/spreadsheets/d/1SX6NBoVAgQJ6U1MVXOaj8PK2l7WJ3RER9xtqwdhxkhw/edit?usp=sharing"",""ชัยนาท!I380"")"),0)</f>
        <v>0</v>
      </c>
      <c r="J485" s="219">
        <f ca="1">IFERROR(__xludf.DUMMYFUNCTION("IMPORTRANGE(""https://docs.google.com/spreadsheets/d/1SX6NBoVAgQJ6U1MVXOaj8PK2l7WJ3RER9xtqwdhxkhw/edit?usp=sharing"",""ชัยนาท!J380"")"),0)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IFERROR(__xludf.DUMMYFUNCTION("IMPORTRANGE(""https://docs.google.com/spreadsheets/d/1SX6NBoVAgQJ6U1MVXOaj8PK2l7WJ3RER9xtqwdhxkhw/edit?usp=sharing"",""ชัยนาท!I381"")"),0)</f>
        <v>0</v>
      </c>
      <c r="J486" s="219">
        <f ca="1">IFERROR(__xludf.DUMMYFUNCTION("IMPORTRANGE(""https://docs.google.com/spreadsheets/d/1SX6NBoVAgQJ6U1MVXOaj8PK2l7WJ3RER9xtqwdhxkhw/edit?usp=sharing"",""ชัยนาท!J381"")"),0)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IFERROR(__xludf.DUMMYFUNCTION("IMPORTRANGE(""https://docs.google.com/spreadsheets/d/1SX6NBoVAgQJ6U1MVXOaj8PK2l7WJ3RER9xtqwdhxkhw/edit?usp=sharing"",""ชัยนาท!I382"")"),0)</f>
        <v>0</v>
      </c>
      <c r="J487" s="428">
        <f ca="1">IFERROR(__xludf.DUMMYFUNCTION("IMPORTRANGE(""https://docs.google.com/spreadsheets/d/1SX6NBoVAgQJ6U1MVXOaj8PK2l7WJ3RER9xtqwdhxkhw/edit?usp=sharing"",""ชัยนาท!J382"")"),0)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IFERROR(__xludf.DUMMYFUNCTION("IMPORTRANGE(""https://docs.google.com/spreadsheets/d/1SX6NBoVAgQJ6U1MVXOaj8PK2l7WJ3RER9xtqwdhxkhw/edit?usp=sharing"",""ชัยนาท!I383"")"),0)</f>
        <v>0</v>
      </c>
      <c r="J488" s="428">
        <f ca="1">IFERROR(__xludf.DUMMYFUNCTION("IMPORTRANGE(""https://docs.google.com/spreadsheets/d/1SX6NBoVAgQJ6U1MVXOaj8PK2l7WJ3RER9xtqwdhxkhw/edit?usp=sharing"",""ชัยนาท!J383"")"),0)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IFERROR(__xludf.DUMMYFUNCTION("IMPORTRANGE(""https://docs.google.com/spreadsheets/d/1SX6NBoVAgQJ6U1MVXOaj8PK2l7WJ3RER9xtqwdhxkhw/edit?usp=sharing"",""ชัยนาท!I384"")"),0)</f>
        <v>0</v>
      </c>
      <c r="J489" s="219">
        <f ca="1">IFERROR(__xludf.DUMMYFUNCTION("IMPORTRANGE(""https://docs.google.com/spreadsheets/d/1SX6NBoVAgQJ6U1MVXOaj8PK2l7WJ3RER9xtqwdhxkhw/edit?usp=sharing"",""ชัยนาท!J384"")"),0)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IFERROR(__xludf.DUMMYFUNCTION("IMPORTRANGE(""https://docs.google.com/spreadsheets/d/1SX6NBoVAgQJ6U1MVXOaj8PK2l7WJ3RER9xtqwdhxkhw/edit?usp=sharing"",""ชัยนาท!I385"")"),0)</f>
        <v>0</v>
      </c>
      <c r="J490" s="219">
        <f ca="1">IFERROR(__xludf.DUMMYFUNCTION("IMPORTRANGE(""https://docs.google.com/spreadsheets/d/1SX6NBoVAgQJ6U1MVXOaj8PK2l7WJ3RER9xtqwdhxkhw/edit?usp=sharing"",""ชัยนาท!J385"")"),0)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IFERROR(__xludf.DUMMYFUNCTION("IMPORTRANGE(""https://docs.google.com/spreadsheets/d/1SX6NBoVAgQJ6U1MVXOaj8PK2l7WJ3RER9xtqwdhxkhw/edit?usp=sharing"",""ชัยนาท!I386"")"),0)</f>
        <v>0</v>
      </c>
      <c r="J491" s="219">
        <f ca="1">IFERROR(__xludf.DUMMYFUNCTION("IMPORTRANGE(""https://docs.google.com/spreadsheets/d/1SX6NBoVAgQJ6U1MVXOaj8PK2l7WJ3RER9xtqwdhxkhw/edit?usp=sharing"",""ชัยนาท!J386"")"),0)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IFERROR(__xludf.DUMMYFUNCTION("IMPORTRANGE(""https://docs.google.com/spreadsheets/d/1SX6NBoVAgQJ6U1MVXOaj8PK2l7WJ3RER9xtqwdhxkhw/edit?usp=sharing"",""ชัยนาท!I387"")"),0)</f>
        <v>0</v>
      </c>
      <c r="J492" s="219">
        <f ca="1">IFERROR(__xludf.DUMMYFUNCTION("IMPORTRANGE(""https://docs.google.com/spreadsheets/d/1SX6NBoVAgQJ6U1MVXOaj8PK2l7WJ3RER9xtqwdhxkhw/edit?usp=sharing"",""ชัยนาท!J387"")"),0)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IFERROR(__xludf.DUMMYFUNCTION("IMPORTRANGE(""https://docs.google.com/spreadsheets/d/1SX6NBoVAgQJ6U1MVXOaj8PK2l7WJ3RER9xtqwdhxkhw/edit?usp=sharing"",""ชัยนาท!I388"")"),0)</f>
        <v>0</v>
      </c>
      <c r="J493" s="219">
        <f ca="1">IFERROR(__xludf.DUMMYFUNCTION("IMPORTRANGE(""https://docs.google.com/spreadsheets/d/1SX6NBoVAgQJ6U1MVXOaj8PK2l7WJ3RER9xtqwdhxkhw/edit?usp=sharing"",""ชัยนาท!J388"")"),0)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IFERROR(__xludf.DUMMYFUNCTION("IMPORTRANGE(""https://docs.google.com/spreadsheets/d/1SX6NBoVAgQJ6U1MVXOaj8PK2l7WJ3RER9xtqwdhxkhw/edit?usp=sharing"",""ชัยนาท!I389"")"),0)</f>
        <v>0</v>
      </c>
      <c r="J494" s="444">
        <f ca="1">IFERROR(__xludf.DUMMYFUNCTION("IMPORTRANGE(""https://docs.google.com/spreadsheets/d/1SX6NBoVAgQJ6U1MVXOaj8PK2l7WJ3RER9xtqwdhxkhw/edit?usp=sharing"",""ชัยนาท!J389"")"),0)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IFERROR(__xludf.DUMMYFUNCTION("IMPORTRANGE(""https://docs.google.com/spreadsheets/d/1SX6NBoVAgQJ6U1MVXOaj8PK2l7WJ3RER9xtqwdhxkhw/edit?usp=sharing"",""ชัยนาท!I390"")"),0)</f>
        <v>0</v>
      </c>
      <c r="J495" s="444">
        <f ca="1">IFERROR(__xludf.DUMMYFUNCTION("IMPORTRANGE(""https://docs.google.com/spreadsheets/d/1SX6NBoVAgQJ6U1MVXOaj8PK2l7WJ3RER9xtqwdhxkhw/edit?usp=sharing"",""ชัยนาท!J390"")"),0)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IFERROR(__xludf.DUMMYFUNCTION("IMPORTRANGE(""https://docs.google.com/spreadsheets/d/1SX6NBoVAgQJ6U1MVXOaj8PK2l7WJ3RER9xtqwdhxkhw/edit?usp=sharing"",""ชัยนาท!I391"")"),0)</f>
        <v>0</v>
      </c>
      <c r="J496" s="444">
        <f ca="1">IFERROR(__xludf.DUMMYFUNCTION("IMPORTRANGE(""https://docs.google.com/spreadsheets/d/1SX6NBoVAgQJ6U1MVXOaj8PK2l7WJ3RER9xtqwdhxkhw/edit?usp=sharing"",""ชัยนาท!J391"")"),0)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IFERROR(__xludf.DUMMYFUNCTION("IMPORTRANGE(""https://docs.google.com/spreadsheets/d/1SX6NBoVAgQJ6U1MVXOaj8PK2l7WJ3RER9xtqwdhxkhw/edit?usp=sharing"",""ชัยนาท!I392"")"),116)</f>
        <v>116</v>
      </c>
      <c r="J497" s="451">
        <f ca="1">IFERROR(__xludf.DUMMYFUNCTION("IMPORTRANGE(""https://docs.google.com/spreadsheets/d/1SX6NBoVAgQJ6U1MVXOaj8PK2l7WJ3RER9xtqwdhxkhw/edit?usp=sharing"",""ชัยนาท!J392"")"),0)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IFERROR(__xludf.DUMMYFUNCTION("IMPORTRANGE(""https://docs.google.com/spreadsheets/d/1SX6NBoVAgQJ6U1MVXOaj8PK2l7WJ3RER9xtqwdhxkhw/edit?usp=sharing"",""ชัยนาท!I393"")"),116)</f>
        <v>116</v>
      </c>
      <c r="J498" s="428">
        <f ca="1">IFERROR(__xludf.DUMMYFUNCTION("IMPORTRANGE(""https://docs.google.com/spreadsheets/d/1SX6NBoVAgQJ6U1MVXOaj8PK2l7WJ3RER9xtqwdhxkhw/edit?usp=sharing"",""ชัยนาท!J393"")"),0)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IFERROR(__xludf.DUMMYFUNCTION("IMPORTRANGE(""https://docs.google.com/spreadsheets/d/1SX6NBoVAgQJ6U1MVXOaj8PK2l7WJ3RER9xtqwdhxkhw/edit?usp=sharing"",""ชัยนาท!I394"")"),6)</f>
        <v>6</v>
      </c>
      <c r="J499" s="428">
        <f ca="1">IFERROR(__xludf.DUMMYFUNCTION("IMPORTRANGE(""https://docs.google.com/spreadsheets/d/1SX6NBoVAgQJ6U1MVXOaj8PK2l7WJ3RER9xtqwdhxkhw/edit?usp=sharing"",""ชัยนาท!J394"")"),0)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IFERROR(__xludf.DUMMYFUNCTION("IMPORTRANGE(""https://docs.google.com/spreadsheets/d/1SX6NBoVAgQJ6U1MVXOaj8PK2l7WJ3RER9xtqwdhxkhw/edit?usp=sharing"",""ชัยนาท!I395"")"),0)</f>
        <v>0</v>
      </c>
      <c r="J500" s="194">
        <f ca="1">IFERROR(__xludf.DUMMYFUNCTION("IMPORTRANGE(""https://docs.google.com/spreadsheets/d/1SX6NBoVAgQJ6U1MVXOaj8PK2l7WJ3RER9xtqwdhxkhw/edit?usp=sharing"",""ชัยนาท!J395"")"),0)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IFERROR(__xludf.DUMMYFUNCTION("IMPORTRANGE(""https://docs.google.com/spreadsheets/d/1SX6NBoVAgQJ6U1MVXOaj8PK2l7WJ3RER9xtqwdhxkhw/edit?usp=sharing"",""ชัยนาท!I396"")"),0)</f>
        <v>0</v>
      </c>
      <c r="J501" s="194">
        <f ca="1">IFERROR(__xludf.DUMMYFUNCTION("IMPORTRANGE(""https://docs.google.com/spreadsheets/d/1SX6NBoVAgQJ6U1MVXOaj8PK2l7WJ3RER9xtqwdhxkhw/edit?usp=sharing"",""ชัยนาท!J396"")"),0)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IFERROR(__xludf.DUMMYFUNCTION("IMPORTRANGE(""https://docs.google.com/spreadsheets/d/1SX6NBoVAgQJ6U1MVXOaj8PK2l7WJ3RER9xtqwdhxkhw/edit?usp=sharing"",""ชัยนาท!I397"")"),0)</f>
        <v>0</v>
      </c>
      <c r="J502" s="219">
        <f ca="1">IFERROR(__xludf.DUMMYFUNCTION("IMPORTRANGE(""https://docs.google.com/spreadsheets/d/1SX6NBoVAgQJ6U1MVXOaj8PK2l7WJ3RER9xtqwdhxkhw/edit?usp=sharing"",""ชัยนาท!J397"")"),0)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IFERROR(__xludf.DUMMYFUNCTION("IMPORTRANGE(""https://docs.google.com/spreadsheets/d/1SX6NBoVAgQJ6U1MVXOaj8PK2l7WJ3RER9xtqwdhxkhw/edit?usp=sharing"",""ชัยนาท!I398"")"),0)</f>
        <v>0</v>
      </c>
      <c r="J503" s="219">
        <f ca="1">IFERROR(__xludf.DUMMYFUNCTION("IMPORTRANGE(""https://docs.google.com/spreadsheets/d/1SX6NBoVAgQJ6U1MVXOaj8PK2l7WJ3RER9xtqwdhxkhw/edit?usp=sharing"",""ชัยนาท!J398"")"),0)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IFERROR(__xludf.DUMMYFUNCTION("IMPORTRANGE(""https://docs.google.com/spreadsheets/d/1SX6NBoVAgQJ6U1MVXOaj8PK2l7WJ3RER9xtqwdhxkhw/edit?usp=sharing"",""ชัยนาท!I399"")"),0)</f>
        <v>0</v>
      </c>
      <c r="J504" s="219">
        <f ca="1">IFERROR(__xludf.DUMMYFUNCTION("IMPORTRANGE(""https://docs.google.com/spreadsheets/d/1SX6NBoVAgQJ6U1MVXOaj8PK2l7WJ3RER9xtqwdhxkhw/edit?usp=sharing"",""ชัยนาท!J399"")"),0)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IFERROR(__xludf.DUMMYFUNCTION("IMPORTRANGE(""https://docs.google.com/spreadsheets/d/1SX6NBoVAgQJ6U1MVXOaj8PK2l7WJ3RER9xtqwdhxkhw/edit?usp=sharing"",""ชัยนาท!I400"")"),0)</f>
        <v>0</v>
      </c>
      <c r="J505" s="219">
        <f ca="1">IFERROR(__xludf.DUMMYFUNCTION("IMPORTRANGE(""https://docs.google.com/spreadsheets/d/1SX6NBoVAgQJ6U1MVXOaj8PK2l7WJ3RER9xtqwdhxkhw/edit?usp=sharing"",""ชัยนาท!J400"")"),0)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IFERROR(__xludf.DUMMYFUNCTION("IMPORTRANGE(""https://docs.google.com/spreadsheets/d/1SX6NBoVAgQJ6U1MVXOaj8PK2l7WJ3RER9xtqwdhxkhw/edit?usp=sharing"",""ชัยนาท!I401"")"),0)</f>
        <v>0</v>
      </c>
      <c r="J506" s="219">
        <f ca="1">IFERROR(__xludf.DUMMYFUNCTION("IMPORTRANGE(""https://docs.google.com/spreadsheets/d/1SX6NBoVAgQJ6U1MVXOaj8PK2l7WJ3RER9xtqwdhxkhw/edit?usp=sharing"",""ชัยนาท!J401"")"),0)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IFERROR(__xludf.DUMMYFUNCTION("IMPORTRANGE(""https://docs.google.com/spreadsheets/d/1SX6NBoVAgQJ6U1MVXOaj8PK2l7WJ3RER9xtqwdhxkhw/edit?usp=sharing"",""ชัยนาท!I402"")"),0)</f>
        <v>0</v>
      </c>
      <c r="J507" s="219">
        <f ca="1">IFERROR(__xludf.DUMMYFUNCTION("IMPORTRANGE(""https://docs.google.com/spreadsheets/d/1SX6NBoVAgQJ6U1MVXOaj8PK2l7WJ3RER9xtqwdhxkhw/edit?usp=sharing"",""ชัยนาท!J402"")"),0)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IFERROR(__xludf.DUMMYFUNCTION("IMPORTRANGE(""https://docs.google.com/spreadsheets/d/1SX6NBoVAgQJ6U1MVXOaj8PK2l7WJ3RER9xtqwdhxkhw/edit?usp=sharing"",""ชัยนาท!I403"")"),0)</f>
        <v>0</v>
      </c>
      <c r="J508" s="194">
        <f ca="1">IFERROR(__xludf.DUMMYFUNCTION("IMPORTRANGE(""https://docs.google.com/spreadsheets/d/1SX6NBoVAgQJ6U1MVXOaj8PK2l7WJ3RER9xtqwdhxkhw/edit?usp=sharing"",""ชัยนาท!J403"")"),0)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IFERROR(__xludf.DUMMYFUNCTION("IMPORTRANGE(""https://docs.google.com/spreadsheets/d/1SX6NBoVAgQJ6U1MVXOaj8PK2l7WJ3RER9xtqwdhxkhw/edit?usp=sharing"",""ชัยนาท!I404"")"),0)</f>
        <v>0</v>
      </c>
      <c r="J509" s="194">
        <f ca="1">IFERROR(__xludf.DUMMYFUNCTION("IMPORTRANGE(""https://docs.google.com/spreadsheets/d/1SX6NBoVAgQJ6U1MVXOaj8PK2l7WJ3RER9xtqwdhxkhw/edit?usp=sharing"",""ชัยนาท!J404"")"),0)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IFERROR(__xludf.DUMMYFUNCTION("IMPORTRANGE(""https://docs.google.com/spreadsheets/d/1SX6NBoVAgQJ6U1MVXOaj8PK2l7WJ3RER9xtqwdhxkhw/edit?usp=sharing"",""ชัยนาท!I405"")"),0)</f>
        <v>0</v>
      </c>
      <c r="J510" s="219">
        <f ca="1">IFERROR(__xludf.DUMMYFUNCTION("IMPORTRANGE(""https://docs.google.com/spreadsheets/d/1SX6NBoVAgQJ6U1MVXOaj8PK2l7WJ3RER9xtqwdhxkhw/edit?usp=sharing"",""ชัยนาท!J405"")"),0)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IFERROR(__xludf.DUMMYFUNCTION("IMPORTRANGE(""https://docs.google.com/spreadsheets/d/1SX6NBoVAgQJ6U1MVXOaj8PK2l7WJ3RER9xtqwdhxkhw/edit?usp=sharing"",""ชัยนาท!I406"")"),0)</f>
        <v>0</v>
      </c>
      <c r="J511" s="219">
        <f ca="1">IFERROR(__xludf.DUMMYFUNCTION("IMPORTRANGE(""https://docs.google.com/spreadsheets/d/1SX6NBoVAgQJ6U1MVXOaj8PK2l7WJ3RER9xtqwdhxkhw/edit?usp=sharing"",""ชัยนาท!J406"")"),0)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IFERROR(__xludf.DUMMYFUNCTION("IMPORTRANGE(""https://docs.google.com/spreadsheets/d/1SX6NBoVAgQJ6U1MVXOaj8PK2l7WJ3RER9xtqwdhxkhw/edit?usp=sharing"",""ชัยนาท!I407"")"),0)</f>
        <v>0</v>
      </c>
      <c r="J512" s="219">
        <f ca="1">IFERROR(__xludf.DUMMYFUNCTION("IMPORTRANGE(""https://docs.google.com/spreadsheets/d/1SX6NBoVAgQJ6U1MVXOaj8PK2l7WJ3RER9xtqwdhxkhw/edit?usp=sharing"",""ชัยนาท!J407"")"),0)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IFERROR(__xludf.DUMMYFUNCTION("IMPORTRANGE(""https://docs.google.com/spreadsheets/d/1SX6NBoVAgQJ6U1MVXOaj8PK2l7WJ3RER9xtqwdhxkhw/edit?usp=sharing"",""ชัยนาท!I408"")"),0)</f>
        <v>0</v>
      </c>
      <c r="J513" s="219">
        <f ca="1">IFERROR(__xludf.DUMMYFUNCTION("IMPORTRANGE(""https://docs.google.com/spreadsheets/d/1SX6NBoVAgQJ6U1MVXOaj8PK2l7WJ3RER9xtqwdhxkhw/edit?usp=sharing"",""ชัยนาท!J408"")"),0)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IFERROR(__xludf.DUMMYFUNCTION("IMPORTRANGE(""https://docs.google.com/spreadsheets/d/1SX6NBoVAgQJ6U1MVXOaj8PK2l7WJ3RER9xtqwdhxkhw/edit?usp=sharing"",""ชัยนาท!I409"")"),0)</f>
        <v>0</v>
      </c>
      <c r="J514" s="219">
        <f ca="1">IFERROR(__xludf.DUMMYFUNCTION("IMPORTRANGE(""https://docs.google.com/spreadsheets/d/1SX6NBoVAgQJ6U1MVXOaj8PK2l7WJ3RER9xtqwdhxkhw/edit?usp=sharing"",""ชัยนาท!J409"")"),0)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IFERROR(__xludf.DUMMYFUNCTION("IMPORTRANGE(""https://docs.google.com/spreadsheets/d/1SX6NBoVAgQJ6U1MVXOaj8PK2l7WJ3RER9xtqwdhxkhw/edit?usp=sharing"",""ชัยนาท!I410"")"),0)</f>
        <v>0</v>
      </c>
      <c r="J515" s="219">
        <f ca="1">IFERROR(__xludf.DUMMYFUNCTION("IMPORTRANGE(""https://docs.google.com/spreadsheets/d/1SX6NBoVAgQJ6U1MVXOaj8PK2l7WJ3RER9xtqwdhxkhw/edit?usp=sharing"",""ชัยนาท!J410"")"),0)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IFERROR(__xludf.DUMMYFUNCTION("IMPORTRANGE(""https://docs.google.com/spreadsheets/d/1SX6NBoVAgQJ6U1MVXOaj8PK2l7WJ3RER9xtqwdhxkhw/edit?usp=sharing"",""ชัยนาท!I411"")"),0)</f>
        <v>0</v>
      </c>
      <c r="J516" s="291">
        <f ca="1">IFERROR(__xludf.DUMMYFUNCTION("IMPORTRANGE(""https://docs.google.com/spreadsheets/d/1SX6NBoVAgQJ6U1MVXOaj8PK2l7WJ3RER9xtqwdhxkhw/edit?usp=sharing"",""ชัยนาท!J411"")"),0)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IFERROR(__xludf.DUMMYFUNCTION("IMPORTRANGE(""https://docs.google.com/spreadsheets/d/1SX6NBoVAgQJ6U1MVXOaj8PK2l7WJ3RER9xtqwdhxkhw/edit?usp=sharing"",""ชัยนาท!I412"")"),0)</f>
        <v>0</v>
      </c>
      <c r="J517" s="304">
        <f ca="1">IFERROR(__xludf.DUMMYFUNCTION("IMPORTRANGE(""https://docs.google.com/spreadsheets/d/1SX6NBoVAgQJ6U1MVXOaj8PK2l7WJ3RER9xtqwdhxkhw/edit?usp=sharing"",""ชัยนาท!J412"")"),0)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IFERROR(__xludf.DUMMYFUNCTION("IMPORTRANGE(""https://docs.google.com/spreadsheets/d/1SX6NBoVAgQJ6U1MVXOaj8PK2l7WJ3RER9xtqwdhxkhw/edit?usp=sharing"",""ชัยนาท!I413"")"),0)</f>
        <v>0</v>
      </c>
      <c r="J518" s="304">
        <f ca="1">IFERROR(__xludf.DUMMYFUNCTION("IMPORTRANGE(""https://docs.google.com/spreadsheets/d/1SX6NBoVAgQJ6U1MVXOaj8PK2l7WJ3RER9xtqwdhxkhw/edit?usp=sharing"",""ชัยนาท!J413"")"),0)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IFERROR(__xludf.DUMMYFUNCTION("IMPORTRANGE(""https://docs.google.com/spreadsheets/d/1SX6NBoVAgQJ6U1MVXOaj8PK2l7WJ3RER9xtqwdhxkhw/edit?usp=sharing"",""ชัยนาท!I414"")"),0)</f>
        <v>0</v>
      </c>
      <c r="J519" s="218">
        <f ca="1">IFERROR(__xludf.DUMMYFUNCTION("IMPORTRANGE(""https://docs.google.com/spreadsheets/d/1SX6NBoVAgQJ6U1MVXOaj8PK2l7WJ3RER9xtqwdhxkhw/edit?usp=sharing"",""ชัยนาท!J414"")"),0)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IFERROR(__xludf.DUMMYFUNCTION("IMPORTRANGE(""https://docs.google.com/spreadsheets/d/1SX6NBoVAgQJ6U1MVXOaj8PK2l7WJ3RER9xtqwdhxkhw/edit?usp=sharing"",""ชัยนาท!I415"")"),0)</f>
        <v>0</v>
      </c>
      <c r="J520" s="218">
        <f ca="1">IFERROR(__xludf.DUMMYFUNCTION("IMPORTRANGE(""https://docs.google.com/spreadsheets/d/1SX6NBoVAgQJ6U1MVXOaj8PK2l7WJ3RER9xtqwdhxkhw/edit?usp=sharing"",""ชัยนาท!J415"")"),0)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IFERROR(__xludf.DUMMYFUNCTION("IMPORTRANGE(""https://docs.google.com/spreadsheets/d/1SX6NBoVAgQJ6U1MVXOaj8PK2l7WJ3RER9xtqwdhxkhw/edit?usp=sharing"",""ชัยนาท!I416"")"),0)</f>
        <v>0</v>
      </c>
      <c r="J521" s="218">
        <f ca="1">IFERROR(__xludf.DUMMYFUNCTION("IMPORTRANGE(""https://docs.google.com/spreadsheets/d/1SX6NBoVAgQJ6U1MVXOaj8PK2l7WJ3RER9xtqwdhxkhw/edit?usp=sharing"",""ชัยนาท!J416"")"),0)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IFERROR(__xludf.DUMMYFUNCTION("IMPORTRANGE(""https://docs.google.com/spreadsheets/d/1SX6NBoVAgQJ6U1MVXOaj8PK2l7WJ3RER9xtqwdhxkhw/edit?usp=sharing"",""ชัยนาท!I417"")"),0)</f>
        <v>0</v>
      </c>
      <c r="J522" s="218">
        <f ca="1">IFERROR(__xludf.DUMMYFUNCTION("IMPORTRANGE(""https://docs.google.com/spreadsheets/d/1SX6NBoVAgQJ6U1MVXOaj8PK2l7WJ3RER9xtqwdhxkhw/edit?usp=sharing"",""ชัยนาท!J417"")"),0)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IFERROR(__xludf.DUMMYFUNCTION("IMPORTRANGE(""https://docs.google.com/spreadsheets/d/1SX6NBoVAgQJ6U1MVXOaj8PK2l7WJ3RER9xtqwdhxkhw/edit?usp=sharing"",""ชัยนาท!I418"")"),0)</f>
        <v>0</v>
      </c>
      <c r="J523" s="218">
        <f ca="1">IFERROR(__xludf.DUMMYFUNCTION("IMPORTRANGE(""https://docs.google.com/spreadsheets/d/1SX6NBoVAgQJ6U1MVXOaj8PK2l7WJ3RER9xtqwdhxkhw/edit?usp=sharing"",""ชัยนาท!J418"")"),0)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IFERROR(__xludf.DUMMYFUNCTION("IMPORTRANGE(""https://docs.google.com/spreadsheets/d/1SX6NBoVAgQJ6U1MVXOaj8PK2l7WJ3RER9xtqwdhxkhw/edit?usp=sharing"",""ชัยนาท!I419"")"),0)</f>
        <v>0</v>
      </c>
      <c r="J524" s="218">
        <f ca="1">IFERROR(__xludf.DUMMYFUNCTION("IMPORTRANGE(""https://docs.google.com/spreadsheets/d/1SX6NBoVAgQJ6U1MVXOaj8PK2l7WJ3RER9xtqwdhxkhw/edit?usp=sharing"",""ชัยนาท!J419"")"),0)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IFERROR(__xludf.DUMMYFUNCTION("IMPORTRANGE(""https://docs.google.com/spreadsheets/d/1SX6NBoVAgQJ6U1MVXOaj8PK2l7WJ3RER9xtqwdhxkhw/edit?usp=sharing"",""ชัยนาท!I420"")"),0)</f>
        <v>0</v>
      </c>
      <c r="J525" s="304">
        <f ca="1">IFERROR(__xludf.DUMMYFUNCTION("IMPORTRANGE(""https://docs.google.com/spreadsheets/d/1SX6NBoVAgQJ6U1MVXOaj8PK2l7WJ3RER9xtqwdhxkhw/edit?usp=sharing"",""ชัยนาท!J420"")"),0)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IFERROR(__xludf.DUMMYFUNCTION("IMPORTRANGE(""https://docs.google.com/spreadsheets/d/1SX6NBoVAgQJ6U1MVXOaj8PK2l7WJ3RER9xtqwdhxkhw/edit?usp=sharing"",""ชัยนาท!I421"")"),0)</f>
        <v>0</v>
      </c>
      <c r="J526" s="304">
        <f ca="1">IFERROR(__xludf.DUMMYFUNCTION("IMPORTRANGE(""https://docs.google.com/spreadsheets/d/1SX6NBoVAgQJ6U1MVXOaj8PK2l7WJ3RER9xtqwdhxkhw/edit?usp=sharing"",""ชัยนาท!J421"")"),0)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IFERROR(__xludf.DUMMYFUNCTION("IMPORTRANGE(""https://docs.google.com/spreadsheets/d/1SX6NBoVAgQJ6U1MVXOaj8PK2l7WJ3RER9xtqwdhxkhw/edit?usp=sharing"",""ชัยนาท!I422"")"),0)</f>
        <v>0</v>
      </c>
      <c r="J527" s="219">
        <f ca="1">IFERROR(__xludf.DUMMYFUNCTION("IMPORTRANGE(""https://docs.google.com/spreadsheets/d/1SX6NBoVAgQJ6U1MVXOaj8PK2l7WJ3RER9xtqwdhxkhw/edit?usp=sharing"",""ชัยนาท!J422"")"),0)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IFERROR(__xludf.DUMMYFUNCTION("IMPORTRANGE(""https://docs.google.com/spreadsheets/d/1SX6NBoVAgQJ6U1MVXOaj8PK2l7WJ3RER9xtqwdhxkhw/edit?usp=sharing"",""ชัยนาท!I423"")"),0)</f>
        <v>0</v>
      </c>
      <c r="J528" s="219">
        <f ca="1">IFERROR(__xludf.DUMMYFUNCTION("IMPORTRANGE(""https://docs.google.com/spreadsheets/d/1SX6NBoVAgQJ6U1MVXOaj8PK2l7WJ3RER9xtqwdhxkhw/edit?usp=sharing"",""ชัยนาท!J423"")"),0)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IFERROR(__xludf.DUMMYFUNCTION("IMPORTRANGE(""https://docs.google.com/spreadsheets/d/1SX6NBoVAgQJ6U1MVXOaj8PK2l7WJ3RER9xtqwdhxkhw/edit?usp=sharing"",""ชัยนาท!I424"")"),0)</f>
        <v>0</v>
      </c>
      <c r="J529" s="219">
        <f ca="1">IFERROR(__xludf.DUMMYFUNCTION("IMPORTRANGE(""https://docs.google.com/spreadsheets/d/1SX6NBoVAgQJ6U1MVXOaj8PK2l7WJ3RER9xtqwdhxkhw/edit?usp=sharing"",""ชัยนาท!J424"")"),0)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IFERROR(__xludf.DUMMYFUNCTION("IMPORTRANGE(""https://docs.google.com/spreadsheets/d/1SX6NBoVAgQJ6U1MVXOaj8PK2l7WJ3RER9xtqwdhxkhw/edit?usp=sharing"",""ชัยนาท!I425"")"),0)</f>
        <v>0</v>
      </c>
      <c r="J530" s="219">
        <f ca="1">IFERROR(__xludf.DUMMYFUNCTION("IMPORTRANGE(""https://docs.google.com/spreadsheets/d/1SX6NBoVAgQJ6U1MVXOaj8PK2l7WJ3RER9xtqwdhxkhw/edit?usp=sharing"",""ชัยนาท!J425"")"),0)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IFERROR(__xludf.DUMMYFUNCTION("IMPORTRANGE(""https://docs.google.com/spreadsheets/d/1SX6NBoVAgQJ6U1MVXOaj8PK2l7WJ3RER9xtqwdhxkhw/edit?usp=sharing"",""ชัยนาท!I426"")"),0)</f>
        <v>0</v>
      </c>
      <c r="J531" s="219">
        <f ca="1">IFERROR(__xludf.DUMMYFUNCTION("IMPORTRANGE(""https://docs.google.com/spreadsheets/d/1SX6NBoVAgQJ6U1MVXOaj8PK2l7WJ3RER9xtqwdhxkhw/edit?usp=sharing"",""ชัยนาท!J426"")"),0)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IFERROR(__xludf.DUMMYFUNCTION("IMPORTRANGE(""https://docs.google.com/spreadsheets/d/1SX6NBoVAgQJ6U1MVXOaj8PK2l7WJ3RER9xtqwdhxkhw/edit?usp=sharing"",""ชัยนาท!I427"")"),0)</f>
        <v>0</v>
      </c>
      <c r="J532" s="472">
        <f ca="1">IFERROR(__xludf.DUMMYFUNCTION("IMPORTRANGE(""https://docs.google.com/spreadsheets/d/1SX6NBoVAgQJ6U1MVXOaj8PK2l7WJ3RER9xtqwdhxkhw/edit?usp=sharing"",""ชัยนาท!J427"")"),0)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IFERROR(__xludf.DUMMYFUNCTION("IMPORTRANGE(""https://docs.google.com/spreadsheets/d/1SX6NBoVAgQJ6U1MVXOaj8PK2l7WJ3RER9xtqwdhxkhw/edit?usp=sharing"",""ชัยนาท!I428"")"),22)</f>
        <v>22</v>
      </c>
      <c r="J533" s="420">
        <f ca="1">IFERROR(__xludf.DUMMYFUNCTION("IMPORTRANGE(""https://docs.google.com/spreadsheets/d/1SX6NBoVAgQJ6U1MVXOaj8PK2l7WJ3RER9xtqwdhxkhw/edit?usp=sharing"",""ชัยนาท!J428"")"),0)</f>
        <v>0</v>
      </c>
      <c r="K533" s="421">
        <f ca="1">IF(I533&gt;0,J533*100/I533,0)</f>
        <v>0</v>
      </c>
      <c r="L533" s="422">
        <f ca="1">IFERROR(__xludf.DUMMYFUNCTION("IMPORTRANGE(""https://docs.google.com/spreadsheets/d/1SX6NBoVAgQJ6U1MVXOaj8PK2l7WJ3RER9xtqwdhxkhw/edit?usp=sharing"",""ชัยนาท!L428"")"),34340)</f>
        <v>34340</v>
      </c>
      <c r="M533" s="422"/>
      <c r="N533" s="422">
        <f ca="1">IFERROR(__xludf.DUMMYFUNCTION("IMPORTRANGE(""https://docs.google.com/spreadsheets/d/1SX6NBoVAgQJ6U1MVXOaj8PK2l7WJ3RER9xtqwdhxkhw/edit?usp=sharing"",""ชัยนาท!M428"")"),19220)</f>
        <v>19220</v>
      </c>
      <c r="O533" s="422">
        <f t="shared" ref="O533:O537" ca="1" si="118">+IF(L533&gt;0,N533*100/L533,0)</f>
        <v>55.969714618520676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IFERROR(__xludf.DUMMYFUNCTION("IMPORTRANGE(""https://docs.google.com/spreadsheets/d/1SX6NBoVAgQJ6U1MVXOaj8PK2l7WJ3RER9xtqwdhxkhw/edit?usp=sharing"",""ชัยนาท!L429"")"),0)</f>
        <v>0</v>
      </c>
      <c r="M534" s="196"/>
      <c r="N534" s="198">
        <f ca="1">IFERROR(__xludf.DUMMYFUNCTION("IMPORTRANGE(""https://docs.google.com/spreadsheets/d/1SX6NBoVAgQJ6U1MVXOaj8PK2l7WJ3RER9xtqwdhxkhw/edit?usp=sharing"",""ชัยนาท!M429"")"),0)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IFERROR(__xludf.DUMMYFUNCTION("IMPORTRANGE(""https://docs.google.com/spreadsheets/d/1SX6NBoVAgQJ6U1MVXOaj8PK2l7WJ3RER9xtqwdhxkhw/edit?usp=sharing"",""ชัยนาท!L430"")"),34340)</f>
        <v>34340</v>
      </c>
      <c r="M535" s="196"/>
      <c r="N535" s="198">
        <f ca="1">IFERROR(__xludf.DUMMYFUNCTION("IMPORTRANGE(""https://docs.google.com/spreadsheets/d/1SX6NBoVAgQJ6U1MVXOaj8PK2l7WJ3RER9xtqwdhxkhw/edit?usp=sharing"",""ชัยนาท!M430"")"),19220)</f>
        <v>19220</v>
      </c>
      <c r="O535" s="198">
        <f t="shared" ca="1" si="118"/>
        <v>55.969714618520676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IFERROR(__xludf.DUMMYFUNCTION("IMPORTRANGE(""https://docs.google.com/spreadsheets/d/1SX6NBoVAgQJ6U1MVXOaj8PK2l7WJ3RER9xtqwdhxkhw/edit?usp=sharing"",""ชัยนาท!L431"")"),0)</f>
        <v>0</v>
      </c>
      <c r="M536" s="198"/>
      <c r="N536" s="198">
        <f ca="1">IFERROR(__xludf.DUMMYFUNCTION("IMPORTRANGE(""https://docs.google.com/spreadsheets/d/1SX6NBoVAgQJ6U1MVXOaj8PK2l7WJ3RER9xtqwdhxkhw/edit?usp=sharing"",""ชัยนาท!M431"")"),0)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IFERROR(__xludf.DUMMYFUNCTION("IMPORTRANGE(""https://docs.google.com/spreadsheets/d/1SX6NBoVAgQJ6U1MVXOaj8PK2l7WJ3RER9xtqwdhxkhw/edit?usp=sharing"",""ชัยนาท!L432"")"),34340)</f>
        <v>34340</v>
      </c>
      <c r="M537" s="198"/>
      <c r="N537" s="198">
        <f ca="1">IFERROR(__xludf.DUMMYFUNCTION("IMPORTRANGE(""https://docs.google.com/spreadsheets/d/1SX6NBoVAgQJ6U1MVXOaj8PK2l7WJ3RER9xtqwdhxkhw/edit?usp=sharing"",""ชัยนาท!M432"")"),19220)</f>
        <v>19220</v>
      </c>
      <c r="O537" s="198">
        <f t="shared" ca="1" si="118"/>
        <v>55.969714618520676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IFERROR(__xludf.DUMMYFUNCTION("IMPORTRANGE(""https://docs.google.com/spreadsheets/d/1SX6NBoVAgQJ6U1MVXOaj8PK2l7WJ3RER9xtqwdhxkhw/edit?usp=sharing"",""ชัยนาท!M433"")"),18740)</f>
        <v>18740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IFERROR(__xludf.DUMMYFUNCTION("IMPORTRANGE(""https://docs.google.com/spreadsheets/d/1SX6NBoVAgQJ6U1MVXOaj8PK2l7WJ3RER9xtqwdhxkhw/edit?usp=sharing"",""ชัยนาท!M434"")"),0)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IFERROR(__xludf.DUMMYFUNCTION("IMPORTRANGE(""https://docs.google.com/spreadsheets/d/1SX6NBoVAgQJ6U1MVXOaj8PK2l7WJ3RER9xtqwdhxkhw/edit?usp=sharing"",""ชัยนาท!M435"")"),0)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IFERROR(__xludf.DUMMYFUNCTION("IMPORTRANGE(""https://docs.google.com/spreadsheets/d/1SX6NBoVAgQJ6U1MVXOaj8PK2l7WJ3RER9xtqwdhxkhw/edit?usp=sharing"",""ชัยนาท!M436"")"),480)</f>
        <v>480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IFERROR(__xludf.DUMMYFUNCTION("IMPORTRANGE(""https://docs.google.com/spreadsheets/d/1SX6NBoVAgQJ6U1MVXOaj8PK2l7WJ3RER9xtqwdhxkhw/edit?usp=sharing"",""ชัยนาท!J438"")"),0)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IFERROR(__xludf.DUMMYFUNCTION("IMPORTRANGE(""https://docs.google.com/spreadsheets/d/1SX6NBoVAgQJ6U1MVXOaj8PK2l7WJ3RER9xtqwdhxkhw/edit?usp=sharing"",""ชัยนาท!J439"")"),1)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IFERROR(__xludf.DUMMYFUNCTION("IMPORTRANGE(""https://docs.google.com/spreadsheets/d/1SX6NBoVAgQJ6U1MVXOaj8PK2l7WJ3RER9xtqwdhxkhw/edit?usp=sharing"",""ชัยนาท!J440"")"),1)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IFERROR(__xludf.DUMMYFUNCTION("IMPORTRANGE(""https://docs.google.com/spreadsheets/d/1SX6NBoVAgQJ6U1MVXOaj8PK2l7WJ3RER9xtqwdhxkhw/edit?usp=sharing"",""ชัยนาท!J441"")"),0)</f>
        <v>0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IFERROR(__xludf.DUMMYFUNCTION("IMPORTRANGE(""https://docs.google.com/spreadsheets/d/1SX6NBoVAgQJ6U1MVXOaj8PK2l7WJ3RER9xtqwdhxkhw/edit?usp=sharing"",""ชัยนาท!I442"")"),22)</f>
        <v>22</v>
      </c>
      <c r="J547" s="219">
        <f ca="1">IFERROR(__xludf.DUMMYFUNCTION("IMPORTRANGE(""https://docs.google.com/spreadsheets/d/1SX6NBoVAgQJ6U1MVXOaj8PK2l7WJ3RER9xtqwdhxkhw/edit?usp=sharing"",""ชัยนาท!J442"")"),0)</f>
        <v>0</v>
      </c>
      <c r="K547" s="195">
        <f t="shared" ref="K547:K548" ca="1" si="119">IF(I547&gt;0,J547*100/I547,0)</f>
        <v>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IFERROR(__xludf.DUMMYFUNCTION("IMPORTRANGE(""https://docs.google.com/spreadsheets/d/1SX6NBoVAgQJ6U1MVXOaj8PK2l7WJ3RER9xtqwdhxkhw/edit?usp=sharing"",""ชัยนาท!J166"")"),0)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IFERROR(__xludf.DUMMYFUNCTION("IMPORTRANGE(""https://docs.google.com/spreadsheets/d/1SX6NBoVAgQJ6U1MVXOaj8PK2l7WJ3RER9xtqwdhxkhw/edit?usp=sharing"",""ชัยนาท!J444"")"),0)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IFERROR(__xludf.DUMMYFUNCTION("IMPORTRANGE(""https://docs.google.com/spreadsheets/d/1SX6NBoVAgQJ6U1MVXOaj8PK2l7WJ3RER9xtqwdhxkhw/edit?usp=sharing"",""ชัยนาท!J445"")"),0)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IFERROR(__xludf.DUMMYFUNCTION("IMPORTRANGE(""https://docs.google.com/spreadsheets/d/1SX6NBoVAgQJ6U1MVXOaj8PK2l7WJ3RER9xtqwdhxkhw/edit?usp=sharing"",""ชัยนาท!I446"")"),0)</f>
        <v>0</v>
      </c>
      <c r="J551" s="420">
        <f ca="1">IFERROR(__xludf.DUMMYFUNCTION("IMPORTRANGE(""https://docs.google.com/spreadsheets/d/1SX6NBoVAgQJ6U1MVXOaj8PK2l7WJ3RER9xtqwdhxkhw/edit?usp=sharing"",""ชัยนาท!J446"")"),0)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IFERROR(__xludf.DUMMYFUNCTION("IMPORTRANGE(""https://docs.google.com/spreadsheets/d/1SX6NBoVAgQJ6U1MVXOaj8PK2l7WJ3RER9xtqwdhxkhw/edit?usp=sharing"",""ชัยนาท!L446"")"),0)</f>
        <v>0</v>
      </c>
      <c r="M551" s="422"/>
      <c r="N551" s="422">
        <f ca="1">IFERROR(__xludf.DUMMYFUNCTION("IMPORTRANGE(""https://docs.google.com/spreadsheets/d/1SX6NBoVAgQJ6U1MVXOaj8PK2l7WJ3RER9xtqwdhxkhw/edit?usp=sharing"",""ชัยนาท!M446"")"),0)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IFERROR(__xludf.DUMMYFUNCTION("IMPORTRANGE(""https://docs.google.com/spreadsheets/d/1SX6NBoVAgQJ6U1MVXOaj8PK2l7WJ3RER9xtqwdhxkhw/edit?usp=sharing"",""ชัยนาท!L447"")"),0)</f>
        <v>0</v>
      </c>
      <c r="M552" s="196"/>
      <c r="N552" s="198">
        <f ca="1">IFERROR(__xludf.DUMMYFUNCTION("IMPORTRANGE(""https://docs.google.com/spreadsheets/d/1SX6NBoVAgQJ6U1MVXOaj8PK2l7WJ3RER9xtqwdhxkhw/edit?usp=sharing"",""ชัยนาท!M447"")"),0)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IFERROR(__xludf.DUMMYFUNCTION("IMPORTRANGE(""https://docs.google.com/spreadsheets/d/1SX6NBoVAgQJ6U1MVXOaj8PK2l7WJ3RER9xtqwdhxkhw/edit?usp=sharing"",""ชัยนาท!L448"")"),0)</f>
        <v>0</v>
      </c>
      <c r="M553" s="196"/>
      <c r="N553" s="198">
        <f ca="1">IFERROR(__xludf.DUMMYFUNCTION("IMPORTRANGE(""https://docs.google.com/spreadsheets/d/1SX6NBoVAgQJ6U1MVXOaj8PK2l7WJ3RER9xtqwdhxkhw/edit?usp=sharing"",""ชัยนาท!M448"")"),0)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IFERROR(__xludf.DUMMYFUNCTION("IMPORTRANGE(""https://docs.google.com/spreadsheets/d/1SX6NBoVAgQJ6U1MVXOaj8PK2l7WJ3RER9xtqwdhxkhw/edit?usp=sharing"",""ชัยนาท!L449"")"),0)</f>
        <v>0</v>
      </c>
      <c r="M554" s="198"/>
      <c r="N554" s="198">
        <f ca="1">IFERROR(__xludf.DUMMYFUNCTION("IMPORTRANGE(""https://docs.google.com/spreadsheets/d/1SX6NBoVAgQJ6U1MVXOaj8PK2l7WJ3RER9xtqwdhxkhw/edit?usp=sharing"",""ชัยนาท!M449"")"),0)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IFERROR(__xludf.DUMMYFUNCTION("IMPORTRANGE(""https://docs.google.com/spreadsheets/d/1SX6NBoVAgQJ6U1MVXOaj8PK2l7WJ3RER9xtqwdhxkhw/edit?usp=sharing"",""ชัยนาท!L450"")"),0)</f>
        <v>0</v>
      </c>
      <c r="M555" s="198"/>
      <c r="N555" s="198">
        <f ca="1">IFERROR(__xludf.DUMMYFUNCTION("IMPORTRANGE(""https://docs.google.com/spreadsheets/d/1SX6NBoVAgQJ6U1MVXOaj8PK2l7WJ3RER9xtqwdhxkhw/edit?usp=sharing"",""ชัยนาท!M450"")"),0)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IFERROR(__xludf.DUMMYFUNCTION("IMPORTRANGE(""https://docs.google.com/spreadsheets/d/1SX6NBoVAgQJ6U1MVXOaj8PK2l7WJ3RER9xtqwdhxkhw/edit?usp=sharing"",""ชัยนาท!M451"")"),0)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IFERROR(__xludf.DUMMYFUNCTION("IMPORTRANGE(""https://docs.google.com/spreadsheets/d/1SX6NBoVAgQJ6U1MVXOaj8PK2l7WJ3RER9xtqwdhxkhw/edit?usp=sharing"",""ชัยนาท!M452"")"),0)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IFERROR(__xludf.DUMMYFUNCTION("IMPORTRANGE(""https://docs.google.com/spreadsheets/d/1SX6NBoVAgQJ6U1MVXOaj8PK2l7WJ3RER9xtqwdhxkhw/edit?usp=sharing"",""ชัยนาท!M453"")"),0)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IFERROR(__xludf.DUMMYFUNCTION("IMPORTRANGE(""https://docs.google.com/spreadsheets/d/1SX6NBoVAgQJ6U1MVXOaj8PK2l7WJ3RER9xtqwdhxkhw/edit?usp=sharing"",""ชัยนาท!M454"")"),0)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IFERROR(__xludf.DUMMYFUNCTION("IMPORTRANGE(""https://docs.google.com/spreadsheets/d/1SX6NBoVAgQJ6U1MVXOaj8PK2l7WJ3RER9xtqwdhxkhw/edit?usp=sharing"",""ชัยนาท!I455"")"),0)</f>
        <v>0</v>
      </c>
      <c r="J560" s="194">
        <f ca="1">IFERROR(__xludf.DUMMYFUNCTION("IMPORTRANGE(""https://docs.google.com/spreadsheets/d/1SX6NBoVAgQJ6U1MVXOaj8PK2l7WJ3RER9xtqwdhxkhw/edit?usp=sharing"",""ชัยนาท!J455"")"),0)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IFERROR(__xludf.DUMMYFUNCTION("IMPORTRANGE(""https://docs.google.com/spreadsheets/d/1SX6NBoVAgQJ6U1MVXOaj8PK2l7WJ3RER9xtqwdhxkhw/edit?usp=sharing"",""ชัยนาท!I456"")"),0)</f>
        <v>0</v>
      </c>
      <c r="J561" s="218">
        <f ca="1">IFERROR(__xludf.DUMMYFUNCTION("IMPORTRANGE(""https://docs.google.com/spreadsheets/d/1SX6NBoVAgQJ6U1MVXOaj8PK2l7WJ3RER9xtqwdhxkhw/edit?usp=sharing"",""ชัยนาท!J456"")"),0)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IFERROR(__xludf.DUMMYFUNCTION("IMPORTRANGE(""https://docs.google.com/spreadsheets/d/1SX6NBoVAgQJ6U1MVXOaj8PK2l7WJ3RER9xtqwdhxkhw/edit?usp=sharing"",""ชัยนาท!I457"")"),"")</f>
        <v/>
      </c>
      <c r="J562" s="218" t="str">
        <f ca="1">IFERROR(__xludf.DUMMYFUNCTION("IMPORTRANGE(""https://docs.google.com/spreadsheets/d/1SX6NBoVAgQJ6U1MVXOaj8PK2l7WJ3RER9xtqwdhxkhw/edit?usp=sharing"",""ชัยนาท!J457"")"),"")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IFERROR(__xludf.DUMMYFUNCTION("IMPORTRANGE(""https://docs.google.com/spreadsheets/d/1SX6NBoVAgQJ6U1MVXOaj8PK2l7WJ3RER9xtqwdhxkhw/edit?usp=sharing"",""ชัยนาท!I458"")"),"")</f>
        <v/>
      </c>
      <c r="J563" s="218" t="str">
        <f ca="1">IFERROR(__xludf.DUMMYFUNCTION("IMPORTRANGE(""https://docs.google.com/spreadsheets/d/1SX6NBoVAgQJ6U1MVXOaj8PK2l7WJ3RER9xtqwdhxkhw/edit?usp=sharing"",""ชัยนาท!J458"")"),"")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IFERROR(__xludf.DUMMYFUNCTION("IMPORTRANGE(""https://docs.google.com/spreadsheets/d/1SX6NBoVAgQJ6U1MVXOaj8PK2l7WJ3RER9xtqwdhxkhw/edit?usp=sharing"",""ชัยนาท!I459"")"),200)</f>
        <v>200</v>
      </c>
      <c r="J564" s="387">
        <f ca="1">IFERROR(__xludf.DUMMYFUNCTION("IMPORTRANGE(""https://docs.google.com/spreadsheets/d/1SX6NBoVAgQJ6U1MVXOaj8PK2l7WJ3RER9xtqwdhxkhw/edit?usp=sharing"",""ชัยนาท!J459"")"),155)</f>
        <v>155</v>
      </c>
      <c r="K564" s="388">
        <f t="shared" ca="1" si="121"/>
        <v>77.5</v>
      </c>
      <c r="L564" s="389">
        <f ca="1">IFERROR(__xludf.DUMMYFUNCTION("IMPORTRANGE(""https://docs.google.com/spreadsheets/d/1SX6NBoVAgQJ6U1MVXOaj8PK2l7WJ3RER9xtqwdhxkhw/edit?usp=sharing"",""ชัยนาท!L459"")"),124800)</f>
        <v>124800</v>
      </c>
      <c r="M564" s="389"/>
      <c r="N564" s="389">
        <f ca="1">IFERROR(__xludf.DUMMYFUNCTION("IMPORTRANGE(""https://docs.google.com/spreadsheets/d/1SX6NBoVAgQJ6U1MVXOaj8PK2l7WJ3RER9xtqwdhxkhw/edit?usp=sharing"",""ชัยนาท!M459"")"),14350)</f>
        <v>14350</v>
      </c>
      <c r="O564" s="389">
        <f t="shared" ref="O564:O568" ca="1" si="122">+IF(L564&gt;0,N564*100/L564,0)</f>
        <v>11.498397435897436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IFERROR(__xludf.DUMMYFUNCTION("IMPORTRANGE(""https://docs.google.com/spreadsheets/d/1SX6NBoVAgQJ6U1MVXOaj8PK2l7WJ3RER9xtqwdhxkhw/edit?usp=sharing"",""ชัยนาท!L460"")"),0)</f>
        <v>0</v>
      </c>
      <c r="M565" s="196"/>
      <c r="N565" s="198">
        <f ca="1">IFERROR(__xludf.DUMMYFUNCTION("IMPORTRANGE(""https://docs.google.com/spreadsheets/d/1SX6NBoVAgQJ6U1MVXOaj8PK2l7WJ3RER9xtqwdhxkhw/edit?usp=sharing"",""ชัยนาท!M460"")"),0)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IFERROR(__xludf.DUMMYFUNCTION("IMPORTRANGE(""https://docs.google.com/spreadsheets/d/1SX6NBoVAgQJ6U1MVXOaj8PK2l7WJ3RER9xtqwdhxkhw/edit?usp=sharing"",""ชัยนาท!L461"")"),124800)</f>
        <v>124800</v>
      </c>
      <c r="M566" s="196"/>
      <c r="N566" s="198">
        <f ca="1">IFERROR(__xludf.DUMMYFUNCTION("IMPORTRANGE(""https://docs.google.com/spreadsheets/d/1SX6NBoVAgQJ6U1MVXOaj8PK2l7WJ3RER9xtqwdhxkhw/edit?usp=sharing"",""ชัยนาท!M461"")"),14350)</f>
        <v>14350</v>
      </c>
      <c r="O566" s="198">
        <f t="shared" ca="1" si="122"/>
        <v>11.498397435897436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IFERROR(__xludf.DUMMYFUNCTION("IMPORTRANGE(""https://docs.google.com/spreadsheets/d/1SX6NBoVAgQJ6U1MVXOaj8PK2l7WJ3RER9xtqwdhxkhw/edit?usp=sharing"",""ชัยนาท!L462"")"),0)</f>
        <v>0</v>
      </c>
      <c r="M567" s="198"/>
      <c r="N567" s="198">
        <f ca="1">IFERROR(__xludf.DUMMYFUNCTION("IMPORTRANGE(""https://docs.google.com/spreadsheets/d/1SX6NBoVAgQJ6U1MVXOaj8PK2l7WJ3RER9xtqwdhxkhw/edit?usp=sharing"",""ชัยนาท!M462"")"),0)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IFERROR(__xludf.DUMMYFUNCTION("IMPORTRANGE(""https://docs.google.com/spreadsheets/d/1SX6NBoVAgQJ6U1MVXOaj8PK2l7WJ3RER9xtqwdhxkhw/edit?usp=sharing"",""ชัยนาท!L463"")"),124800)</f>
        <v>124800</v>
      </c>
      <c r="M568" s="198"/>
      <c r="N568" s="198">
        <f ca="1">IFERROR(__xludf.DUMMYFUNCTION("IMPORTRANGE(""https://docs.google.com/spreadsheets/d/1SX6NBoVAgQJ6U1MVXOaj8PK2l7WJ3RER9xtqwdhxkhw/edit?usp=sharing"",""ชัยนาท!M463"")"),14350)</f>
        <v>14350</v>
      </c>
      <c r="O568" s="198">
        <f t="shared" ca="1" si="122"/>
        <v>11.498397435897436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IFERROR(__xludf.DUMMYFUNCTION("IMPORTRANGE(""https://docs.google.com/spreadsheets/d/1SX6NBoVAgQJ6U1MVXOaj8PK2l7WJ3RER9xtqwdhxkhw/edit?usp=sharing"",""ชัยนาท!M464"")"),0)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IFERROR(__xludf.DUMMYFUNCTION("IMPORTRANGE(""https://docs.google.com/spreadsheets/d/1SX6NBoVAgQJ6U1MVXOaj8PK2l7WJ3RER9xtqwdhxkhw/edit?usp=sharing"",""ชัยนาท!M465"")"),0)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IFERROR(__xludf.DUMMYFUNCTION("IMPORTRANGE(""https://docs.google.com/spreadsheets/d/1SX6NBoVAgQJ6U1MVXOaj8PK2l7WJ3RER9xtqwdhxkhw/edit?usp=sharing"",""ชัยนาท!M466"")"),11000)</f>
        <v>11000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IFERROR(__xludf.DUMMYFUNCTION("IMPORTRANGE(""https://docs.google.com/spreadsheets/d/1SX6NBoVAgQJ6U1MVXOaj8PK2l7WJ3RER9xtqwdhxkhw/edit?usp=sharing"",""ชัยนาท!M467"")"),3350)</f>
        <v>3350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IFERROR(__xludf.DUMMYFUNCTION("IMPORTRANGE(""https://docs.google.com/spreadsheets/d/1SX6NBoVAgQJ6U1MVXOaj8PK2l7WJ3RER9xtqwdhxkhw/edit?usp=sharing"",""ชัยนาท!I468"")"),200)</f>
        <v>200</v>
      </c>
      <c r="J573" s="428">
        <f ca="1">IFERROR(__xludf.DUMMYFUNCTION("IMPORTRANGE(""https://docs.google.com/spreadsheets/d/1SX6NBoVAgQJ6U1MVXOaj8PK2l7WJ3RER9xtqwdhxkhw/edit?usp=sharing"",""ชัยนาท!J468"")"),155)</f>
        <v>155</v>
      </c>
      <c r="K573" s="231">
        <f ca="1">IF(I573&gt;0,J573*100/I573,0)</f>
        <v>77.5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IFERROR(__xludf.DUMMYFUNCTION("IMPORTRANGE(""https://docs.google.com/spreadsheets/d/1SX6NBoVAgQJ6U1MVXOaj8PK2l7WJ3RER9xtqwdhxkhw/edit?usp=sharing"",""ชัยนาท!I470"")"),0)</f>
        <v>0</v>
      </c>
      <c r="J575" s="219">
        <f ca="1">IFERROR(__xludf.DUMMYFUNCTION("IMPORTRANGE(""https://docs.google.com/spreadsheets/d/1SX6NBoVAgQJ6U1MVXOaj8PK2l7WJ3RER9xtqwdhxkhw/edit?usp=sharing"",""ชัยนาท!J470"")"),0)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IFERROR(__xludf.DUMMYFUNCTION("IMPORTRANGE(""https://docs.google.com/spreadsheets/d/1SX6NBoVAgQJ6U1MVXOaj8PK2l7WJ3RER9xtqwdhxkhw/edit?usp=sharing"",""ชัยนาท!I471"")"),0)</f>
        <v>0</v>
      </c>
      <c r="J576" s="219">
        <f ca="1">IFERROR(__xludf.DUMMYFUNCTION("IMPORTRANGE(""https://docs.google.com/spreadsheets/d/1SX6NBoVAgQJ6U1MVXOaj8PK2l7WJ3RER9xtqwdhxkhw/edit?usp=sharing"",""ชัยนาท!J471"")"),0)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IFERROR(__xludf.DUMMYFUNCTION("IMPORTRANGE(""https://docs.google.com/spreadsheets/d/1SX6NBoVAgQJ6U1MVXOaj8PK2l7WJ3RER9xtqwdhxkhw/edit?usp=sharing"",""ชัยนาท!I472"")"),0)</f>
        <v>0</v>
      </c>
      <c r="J577" s="219">
        <f ca="1">IFERROR(__xludf.DUMMYFUNCTION("IMPORTRANGE(""https://docs.google.com/spreadsheets/d/1SX6NBoVAgQJ6U1MVXOaj8PK2l7WJ3RER9xtqwdhxkhw/edit?usp=sharing"",""ชัยนาท!J472"")"),155)</f>
        <v>155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IFERROR(__xludf.DUMMYFUNCTION("IMPORTRANGE(""https://docs.google.com/spreadsheets/d/1SX6NBoVAgQJ6U1MVXOaj8PK2l7WJ3RER9xtqwdhxkhw/edit?usp=sharing"",""ชัยนาท!I473"")"),0)</f>
        <v>0</v>
      </c>
      <c r="J578" s="219">
        <f ca="1">IFERROR(__xludf.DUMMYFUNCTION("IMPORTRANGE(""https://docs.google.com/spreadsheets/d/1SX6NBoVAgQJ6U1MVXOaj8PK2l7WJ3RER9xtqwdhxkhw/edit?usp=sharing"",""ชัยนาท!J473"")"),0)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IFERROR(__xludf.DUMMYFUNCTION("IMPORTRANGE(""https://docs.google.com/spreadsheets/d/1SX6NBoVAgQJ6U1MVXOaj8PK2l7WJ3RER9xtqwdhxkhw/edit?usp=sharing"",""ชัยนาท!I474"")"),0)</f>
        <v>0</v>
      </c>
      <c r="J579" s="219">
        <f ca="1">IFERROR(__xludf.DUMMYFUNCTION("IMPORTRANGE(""https://docs.google.com/spreadsheets/d/1SX6NBoVAgQJ6U1MVXOaj8PK2l7WJ3RER9xtqwdhxkhw/edit?usp=sharing"",""ชัยนาท!J474"")"),0)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IFERROR(__xludf.DUMMYFUNCTION("IMPORTRANGE(""https://docs.google.com/spreadsheets/d/1SX6NBoVAgQJ6U1MVXOaj8PK2l7WJ3RER9xtqwdhxkhw/edit?usp=sharing"",""ชัยนาท!I475"")"),0)</f>
        <v>0</v>
      </c>
      <c r="J580" s="387">
        <f ca="1">IFERROR(__xludf.DUMMYFUNCTION("IMPORTRANGE(""https://docs.google.com/spreadsheets/d/1SX6NBoVAgQJ6U1MVXOaj8PK2l7WJ3RER9xtqwdhxkhw/edit?usp=sharing"",""ชัยนาท!J475"")"),0)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IFERROR(__xludf.DUMMYFUNCTION("IMPORTRANGE(""https://docs.google.com/spreadsheets/d/1SX6NBoVAgQJ6U1MVXOaj8PK2l7WJ3RER9xtqwdhxkhw/edit?usp=sharing"",""ชัยนาท!L475"")"),0)</f>
        <v>0</v>
      </c>
      <c r="M580" s="389"/>
      <c r="N580" s="389">
        <f ca="1">IFERROR(__xludf.DUMMYFUNCTION("IMPORTRANGE(""https://docs.google.com/spreadsheets/d/1SX6NBoVAgQJ6U1MVXOaj8PK2l7WJ3RER9xtqwdhxkhw/edit?usp=sharing"",""ชัยนาท!M475"")"),0)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IFERROR(__xludf.DUMMYFUNCTION("IMPORTRANGE(""https://docs.google.com/spreadsheets/d/1SX6NBoVAgQJ6U1MVXOaj8PK2l7WJ3RER9xtqwdhxkhw/edit?usp=sharing"",""ชัยนาท!L476"")"),0)</f>
        <v>0</v>
      </c>
      <c r="M581" s="196"/>
      <c r="N581" s="198">
        <f ca="1">IFERROR(__xludf.DUMMYFUNCTION("IMPORTRANGE(""https://docs.google.com/spreadsheets/d/1SX6NBoVAgQJ6U1MVXOaj8PK2l7WJ3RER9xtqwdhxkhw/edit?usp=sharing"",""ชัยนาท!M476"")"),0)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IFERROR(__xludf.DUMMYFUNCTION("IMPORTRANGE(""https://docs.google.com/spreadsheets/d/1SX6NBoVAgQJ6U1MVXOaj8PK2l7WJ3RER9xtqwdhxkhw/edit?usp=sharing"",""ชัยนาท!L477"")"),0)</f>
        <v>0</v>
      </c>
      <c r="M582" s="196"/>
      <c r="N582" s="198">
        <f ca="1">IFERROR(__xludf.DUMMYFUNCTION("IMPORTRANGE(""https://docs.google.com/spreadsheets/d/1SX6NBoVAgQJ6U1MVXOaj8PK2l7WJ3RER9xtqwdhxkhw/edit?usp=sharing"",""ชัยนาท!M477"")"),0)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IFERROR(__xludf.DUMMYFUNCTION("IMPORTRANGE(""https://docs.google.com/spreadsheets/d/1SX6NBoVAgQJ6U1MVXOaj8PK2l7WJ3RER9xtqwdhxkhw/edit?usp=sharing"",""ชัยนาท!L478"")"),0)</f>
        <v>0</v>
      </c>
      <c r="M583" s="198"/>
      <c r="N583" s="198">
        <f ca="1">IFERROR(__xludf.DUMMYFUNCTION("IMPORTRANGE(""https://docs.google.com/spreadsheets/d/1SX6NBoVAgQJ6U1MVXOaj8PK2l7WJ3RER9xtqwdhxkhw/edit?usp=sharing"",""ชัยนาท!M478"")"),0)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IFERROR(__xludf.DUMMYFUNCTION("IMPORTRANGE(""https://docs.google.com/spreadsheets/d/1SX6NBoVAgQJ6U1MVXOaj8PK2l7WJ3RER9xtqwdhxkhw/edit?usp=sharing"",""ชัยนาท!L479"")"),0)</f>
        <v>0</v>
      </c>
      <c r="M584" s="198"/>
      <c r="N584" s="198">
        <f ca="1">IFERROR(__xludf.DUMMYFUNCTION("IMPORTRANGE(""https://docs.google.com/spreadsheets/d/1SX6NBoVAgQJ6U1MVXOaj8PK2l7WJ3RER9xtqwdhxkhw/edit?usp=sharing"",""ชัยนาท!M479"")"),0)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IFERROR(__xludf.DUMMYFUNCTION("IMPORTRANGE(""https://docs.google.com/spreadsheets/d/1SX6NBoVAgQJ6U1MVXOaj8PK2l7WJ3RER9xtqwdhxkhw/edit?usp=sharing"",""ชัยนาท!M480"")"),0)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IFERROR(__xludf.DUMMYFUNCTION("IMPORTRANGE(""https://docs.google.com/spreadsheets/d/1SX6NBoVAgQJ6U1MVXOaj8PK2l7WJ3RER9xtqwdhxkhw/edit?usp=sharing"",""ชัยนาท!M481"")"),0)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IFERROR(__xludf.DUMMYFUNCTION("IMPORTRANGE(""https://docs.google.com/spreadsheets/d/1SX6NBoVAgQJ6U1MVXOaj8PK2l7WJ3RER9xtqwdhxkhw/edit?usp=sharing"",""ชัยนาท!M482"")"),0)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IFERROR(__xludf.DUMMYFUNCTION("IMPORTRANGE(""https://docs.google.com/spreadsheets/d/1SX6NBoVAgQJ6U1MVXOaj8PK2l7WJ3RER9xtqwdhxkhw/edit?usp=sharing"",""ชัยนาท!M483"")"),0)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IFERROR(__xludf.DUMMYFUNCTION("IMPORTRANGE(""https://docs.google.com/spreadsheets/d/1SX6NBoVAgQJ6U1MVXOaj8PK2l7WJ3RER9xtqwdhxkhw/edit?usp=sharing"",""ชัยนาท!I484"")"),0)</f>
        <v>0</v>
      </c>
      <c r="J589" s="218">
        <f ca="1">IFERROR(__xludf.DUMMYFUNCTION("IMPORTRANGE(""https://docs.google.com/spreadsheets/d/1SX6NBoVAgQJ6U1MVXOaj8PK2l7WJ3RER9xtqwdhxkhw/edit?usp=sharing"",""ชัยนาท!J484"")"),0)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IFERROR(__xludf.DUMMYFUNCTION("IMPORTRANGE(""https://docs.google.com/spreadsheets/d/1SX6NBoVAgQJ6U1MVXOaj8PK2l7WJ3RER9xtqwdhxkhw/edit?usp=sharing"",""ชัยนาท!I485"")"),0)</f>
        <v>0</v>
      </c>
      <c r="J590" s="218">
        <f ca="1">IFERROR(__xludf.DUMMYFUNCTION("IMPORTRANGE(""https://docs.google.com/spreadsheets/d/1SX6NBoVAgQJ6U1MVXOaj8PK2l7WJ3RER9xtqwdhxkhw/edit?usp=sharing"",""ชัยนาท!J485"")"),0)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IFERROR(__xludf.DUMMYFUNCTION("IMPORTRANGE(""https://docs.google.com/spreadsheets/d/1SX6NBoVAgQJ6U1MVXOaj8PK2l7WJ3RER9xtqwdhxkhw/edit?usp=sharing"",""ชัยนาท!I486"")"),0)</f>
        <v>0</v>
      </c>
      <c r="J591" s="218">
        <f ca="1">IFERROR(__xludf.DUMMYFUNCTION("IMPORTRANGE(""https://docs.google.com/spreadsheets/d/1SX6NBoVAgQJ6U1MVXOaj8PK2l7WJ3RER9xtqwdhxkhw/edit?usp=sharing"",""ชัยนาท!J486"")"),0)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IFERROR(__xludf.DUMMYFUNCTION("IMPORTRANGE(""https://docs.google.com/spreadsheets/d/1SX6NBoVAgQJ6U1MVXOaj8PK2l7WJ3RER9xtqwdhxkhw/edit?usp=sharing"",""ชัยนาท!I487"")"),0)</f>
        <v>0</v>
      </c>
      <c r="J592" s="218">
        <f ca="1">IFERROR(__xludf.DUMMYFUNCTION("IMPORTRANGE(""https://docs.google.com/spreadsheets/d/1SX6NBoVAgQJ6U1MVXOaj8PK2l7WJ3RER9xtqwdhxkhw/edit?usp=sharing"",""ชัยนาท!J487"")"),0)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IFERROR(__xludf.DUMMYFUNCTION("IMPORTRANGE(""https://docs.google.com/spreadsheets/d/1SX6NBoVAgQJ6U1MVXOaj8PK2l7WJ3RER9xtqwdhxkhw/edit?usp=sharing"",""ชัยนาท!I488"")"),0)</f>
        <v>0</v>
      </c>
      <c r="J593" s="218">
        <f ca="1">IFERROR(__xludf.DUMMYFUNCTION("IMPORTRANGE(""https://docs.google.com/spreadsheets/d/1SX6NBoVAgQJ6U1MVXOaj8PK2l7WJ3RER9xtqwdhxkhw/edit?usp=sharing"",""ชัยนาท!J488"")"),0)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IFERROR(__xludf.DUMMYFUNCTION("IMPORTRANGE(""https://docs.google.com/spreadsheets/d/1SX6NBoVAgQJ6U1MVXOaj8PK2l7WJ3RER9xtqwdhxkhw/edit?usp=sharing"",""ชัยนาท!I489"")"),0)</f>
        <v>0</v>
      </c>
      <c r="J594" s="218">
        <f ca="1">IFERROR(__xludf.DUMMYFUNCTION("IMPORTRANGE(""https://docs.google.com/spreadsheets/d/1SX6NBoVAgQJ6U1MVXOaj8PK2l7WJ3RER9xtqwdhxkhw/edit?usp=sharing"",""ชัยนาท!J489"")"),0)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IFERROR(__xludf.DUMMYFUNCTION("IMPORTRANGE(""https://docs.google.com/spreadsheets/d/1SX6NBoVAgQJ6U1MVXOaj8PK2l7WJ3RER9xtqwdhxkhw/edit?usp=sharing"",""ชัยนาท!I490"")"),0)</f>
        <v>0</v>
      </c>
      <c r="J595" s="218">
        <f ca="1">IFERROR(__xludf.DUMMYFUNCTION("IMPORTRANGE(""https://docs.google.com/spreadsheets/d/1SX6NBoVAgQJ6U1MVXOaj8PK2l7WJ3RER9xtqwdhxkhw/edit?usp=sharing"",""ชัยนาท!J490"")"),0)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IFERROR(__xludf.DUMMYFUNCTION("IMPORTRANGE(""https://docs.google.com/spreadsheets/d/1SX6NBoVAgQJ6U1MVXOaj8PK2l7WJ3RER9xtqwdhxkhw/edit?usp=sharing"",""ชัยนาท!I491"")"),0)</f>
        <v>0</v>
      </c>
      <c r="J596" s="265">
        <f ca="1">IFERROR(__xludf.DUMMYFUNCTION("IMPORTRANGE(""https://docs.google.com/spreadsheets/d/1SX6NBoVAgQJ6U1MVXOaj8PK2l7WJ3RER9xtqwdhxkhw/edit?usp=sharing"",""ชัยนาท!J491"")"),0)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IFERROR(__xludf.DUMMYFUNCTION("IMPORTRANGE(""https://docs.google.com/spreadsheets/d/1SX6NBoVAgQJ6U1MVXOaj8PK2l7WJ3RER9xtqwdhxkhw/edit?usp=sharing"",""ชัยนาท!I492"")"),50)</f>
        <v>50</v>
      </c>
      <c r="J597" s="491">
        <f ca="1">IFERROR(__xludf.DUMMYFUNCTION("IMPORTRANGE(""https://docs.google.com/spreadsheets/d/1SX6NBoVAgQJ6U1MVXOaj8PK2l7WJ3RER9xtqwdhxkhw/edit?usp=sharing"",""ชัยนาท!J492"")"),0)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IFERROR(__xludf.DUMMYFUNCTION("IMPORTRANGE(""https://docs.google.com/spreadsheets/d/1SX6NBoVAgQJ6U1MVXOaj8PK2l7WJ3RER9xtqwdhxkhw/edit?usp=sharing"",""ชัยนาท!L492"")"),4550)</f>
        <v>4550</v>
      </c>
      <c r="M597" s="422"/>
      <c r="N597" s="422">
        <f ca="1">IFERROR(__xludf.DUMMYFUNCTION("IMPORTRANGE(""https://docs.google.com/spreadsheets/d/1SX6NBoVAgQJ6U1MVXOaj8PK2l7WJ3RER9xtqwdhxkhw/edit?usp=sharing"",""ชัยนาท!M492"")"),500)</f>
        <v>500</v>
      </c>
      <c r="O597" s="422">
        <f t="shared" ref="O597:O601" ca="1" si="126">+IF(L597&gt;0,N597*100/L597,0)</f>
        <v>10.989010989010989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IFERROR(__xludf.DUMMYFUNCTION("IMPORTRANGE(""https://docs.google.com/spreadsheets/d/1SX6NBoVAgQJ6U1MVXOaj8PK2l7WJ3RER9xtqwdhxkhw/edit?usp=sharing"",""ชัยนาท!L493"")"),0)</f>
        <v>0</v>
      </c>
      <c r="M598" s="196"/>
      <c r="N598" s="198">
        <f ca="1">IFERROR(__xludf.DUMMYFUNCTION("IMPORTRANGE(""https://docs.google.com/spreadsheets/d/1SX6NBoVAgQJ6U1MVXOaj8PK2l7WJ3RER9xtqwdhxkhw/edit?usp=sharing"",""ชัยนาท!M493"")"),0)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IFERROR(__xludf.DUMMYFUNCTION("IMPORTRANGE(""https://docs.google.com/spreadsheets/d/1SX6NBoVAgQJ6U1MVXOaj8PK2l7WJ3RER9xtqwdhxkhw/edit?usp=sharing"",""ชัยนาท!L494"")"),4550)</f>
        <v>4550</v>
      </c>
      <c r="M599" s="196"/>
      <c r="N599" s="198">
        <f ca="1">IFERROR(__xludf.DUMMYFUNCTION("IMPORTRANGE(""https://docs.google.com/spreadsheets/d/1SX6NBoVAgQJ6U1MVXOaj8PK2l7WJ3RER9xtqwdhxkhw/edit?usp=sharing"",""ชัยนาท!M494"")"),500)</f>
        <v>500</v>
      </c>
      <c r="O599" s="198">
        <f t="shared" ca="1" si="126"/>
        <v>10.989010989010989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IFERROR(__xludf.DUMMYFUNCTION("IMPORTRANGE(""https://docs.google.com/spreadsheets/d/1SX6NBoVAgQJ6U1MVXOaj8PK2l7WJ3RER9xtqwdhxkhw/edit?usp=sharing"",""ชัยนาท!L495"")"),0)</f>
        <v>0</v>
      </c>
      <c r="M600" s="198"/>
      <c r="N600" s="198">
        <f ca="1">IFERROR(__xludf.DUMMYFUNCTION("IMPORTRANGE(""https://docs.google.com/spreadsheets/d/1SX6NBoVAgQJ6U1MVXOaj8PK2l7WJ3RER9xtqwdhxkhw/edit?usp=sharing"",""ชัยนาท!M495"")"),0)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IFERROR(__xludf.DUMMYFUNCTION("IMPORTRANGE(""https://docs.google.com/spreadsheets/d/1SX6NBoVAgQJ6U1MVXOaj8PK2l7WJ3RER9xtqwdhxkhw/edit?usp=sharing"",""ชัยนาท!L496"")"),4550)</f>
        <v>4550</v>
      </c>
      <c r="M601" s="198"/>
      <c r="N601" s="198">
        <f ca="1">IFERROR(__xludf.DUMMYFUNCTION("IMPORTRANGE(""https://docs.google.com/spreadsheets/d/1SX6NBoVAgQJ6U1MVXOaj8PK2l7WJ3RER9xtqwdhxkhw/edit?usp=sharing"",""ชัยนาท!M496"")"),500)</f>
        <v>500</v>
      </c>
      <c r="O601" s="198">
        <f t="shared" ca="1" si="126"/>
        <v>10.989010989010989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IFERROR(__xludf.DUMMYFUNCTION("IMPORTRANGE(""https://docs.google.com/spreadsheets/d/1SX6NBoVAgQJ6U1MVXOaj8PK2l7WJ3RER9xtqwdhxkhw/edit?usp=sharing"",""ชัยนาท!M497"")"),0)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IFERROR(__xludf.DUMMYFUNCTION("IMPORTRANGE(""https://docs.google.com/spreadsheets/d/1SX6NBoVAgQJ6U1MVXOaj8PK2l7WJ3RER9xtqwdhxkhw/edit?usp=sharing"",""ชัยนาท!M498"")"),0)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IFERROR(__xludf.DUMMYFUNCTION("IMPORTRANGE(""https://docs.google.com/spreadsheets/d/1SX6NBoVAgQJ6U1MVXOaj8PK2l7WJ3RER9xtqwdhxkhw/edit?usp=sharing"",""ชัยนาท!M499"")"),0)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IFERROR(__xludf.DUMMYFUNCTION("IMPORTRANGE(""https://docs.google.com/spreadsheets/d/1SX6NBoVAgQJ6U1MVXOaj8PK2l7WJ3RER9xtqwdhxkhw/edit?usp=sharing"",""ชัยนาท!M500"")"),500)</f>
        <v>500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IFERROR(__xludf.DUMMYFUNCTION("IMPORTRANGE(""https://docs.google.com/spreadsheets/d/1SX6NBoVAgQJ6U1MVXOaj8PK2l7WJ3RER9xtqwdhxkhw/edit?usp=sharing"",""ชัยนาท!J502"")"),0)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IFERROR(__xludf.DUMMYFUNCTION("IMPORTRANGE(""https://docs.google.com/spreadsheets/d/1SX6NBoVAgQJ6U1MVXOaj8PK2l7WJ3RER9xtqwdhxkhw/edit?usp=sharing"",""ชัยนาท!J503"")"),0)</f>
        <v>0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IFERROR(__xludf.DUMMYFUNCTION("IMPORTRANGE(""https://docs.google.com/spreadsheets/d/1SX6NBoVAgQJ6U1MVXOaj8PK2l7WJ3RER9xtqwdhxkhw/edit?usp=sharing"",""ชัยนาท!J166"")"),0)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IFERROR(__xludf.DUMMYFUNCTION("IMPORTRANGE(""https://docs.google.com/spreadsheets/d/1SX6NBoVAgQJ6U1MVXOaj8PK2l7WJ3RER9xtqwdhxkhw/edit?usp=sharing"",""ชัยนาท!J166"")"),0)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IFERROR(__xludf.DUMMYFUNCTION("IMPORTRANGE(""https://docs.google.com/spreadsheets/d/1SX6NBoVAgQJ6U1MVXOaj8PK2l7WJ3RER9xtqwdhxkhw/edit?usp=sharing"",""ชัยนาท!I506"")"),50)</f>
        <v>50</v>
      </c>
      <c r="J611" s="194">
        <f ca="1">IFERROR(__xludf.DUMMYFUNCTION("IMPORTRANGE(""https://docs.google.com/spreadsheets/d/1SX6NBoVAgQJ6U1MVXOaj8PK2l7WJ3RER9xtqwdhxkhw/edit?usp=sharing"",""ชัยนาท!J506"")"),0)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IFERROR(__xludf.DUMMYFUNCTION("IMPORTRANGE(""https://docs.google.com/spreadsheets/d/1SX6NBoVAgQJ6U1MVXOaj8PK2l7WJ3RER9xtqwdhxkhw/edit?usp=sharing"",""ชัยนาท!I507"")"),0)</f>
        <v>0</v>
      </c>
      <c r="J612" s="219">
        <f ca="1">IFERROR(__xludf.DUMMYFUNCTION("IMPORTRANGE(""https://docs.google.com/spreadsheets/d/1SX6NBoVAgQJ6U1MVXOaj8PK2l7WJ3RER9xtqwdhxkhw/edit?usp=sharing"",""ชัยนาท!J507"")"),0)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IFERROR(__xludf.DUMMYFUNCTION("IMPORTRANGE(""https://docs.google.com/spreadsheets/d/1SX6NBoVAgQJ6U1MVXOaj8PK2l7WJ3RER9xtqwdhxkhw/edit?usp=sharing"",""ชัยนาท!I508"")"),0)</f>
        <v>0</v>
      </c>
      <c r="J613" s="219">
        <f ca="1">IFERROR(__xludf.DUMMYFUNCTION("IMPORTRANGE(""https://docs.google.com/spreadsheets/d/1SX6NBoVAgQJ6U1MVXOaj8PK2l7WJ3RER9xtqwdhxkhw/edit?usp=sharing"",""ชัยนาท!J508"")"),0)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IFERROR(__xludf.DUMMYFUNCTION("IMPORTRANGE(""https://docs.google.com/spreadsheets/d/1SX6NBoVAgQJ6U1MVXOaj8PK2l7WJ3RER9xtqwdhxkhw/edit?usp=sharing"",""ชัยนาท!I509"")"),0)</f>
        <v>0</v>
      </c>
      <c r="J614" s="219">
        <f ca="1">IFERROR(__xludf.DUMMYFUNCTION("IMPORTRANGE(""https://docs.google.com/spreadsheets/d/1SX6NBoVAgQJ6U1MVXOaj8PK2l7WJ3RER9xtqwdhxkhw/edit?usp=sharing"",""ชัยนาท!J509"")"),0)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IFERROR(__xludf.DUMMYFUNCTION("IMPORTRANGE(""https://docs.google.com/spreadsheets/d/1SX6NBoVAgQJ6U1MVXOaj8PK2l7WJ3RER9xtqwdhxkhw/edit?usp=sharing"",""ชัยนาท!I510"")"),0)</f>
        <v>0</v>
      </c>
      <c r="J615" s="219">
        <f ca="1">IFERROR(__xludf.DUMMYFUNCTION("IMPORTRANGE(""https://docs.google.com/spreadsheets/d/1SX6NBoVAgQJ6U1MVXOaj8PK2l7WJ3RER9xtqwdhxkhw/edit?usp=sharing"",""ชัยนาท!J510"")"),0)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IFERROR(__xludf.DUMMYFUNCTION("IMPORTRANGE(""https://docs.google.com/spreadsheets/d/1SX6NBoVAgQJ6U1MVXOaj8PK2l7WJ3RER9xtqwdhxkhw/edit?usp=sharing"",""ชัยนาท!I511"")"),0)</f>
        <v>0</v>
      </c>
      <c r="J616" s="219">
        <f ca="1">IFERROR(__xludf.DUMMYFUNCTION("IMPORTRANGE(""https://docs.google.com/spreadsheets/d/1SX6NBoVAgQJ6U1MVXOaj8PK2l7WJ3RER9xtqwdhxkhw/edit?usp=sharing"",""ชัยนาท!J511"")"),0)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IFERROR(__xludf.DUMMYFUNCTION("IMPORTRANGE(""https://docs.google.com/spreadsheets/d/1SX6NBoVAgQJ6U1MVXOaj8PK2l7WJ3RER9xtqwdhxkhw/edit?usp=sharing"",""ชัยนาท!I512"")"),0)</f>
        <v>0</v>
      </c>
      <c r="J617" s="218">
        <f ca="1">IFERROR(__xludf.DUMMYFUNCTION("IMPORTRANGE(""https://docs.google.com/spreadsheets/d/1SX6NBoVAgQJ6U1MVXOaj8PK2l7WJ3RER9xtqwdhxkhw/edit?usp=sharing"",""ชัยนาท!J512"")"),0)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IFERROR(__xludf.DUMMYFUNCTION("IMPORTRANGE(""https://docs.google.com/spreadsheets/d/1SX6NBoVAgQJ6U1MVXOaj8PK2l7WJ3RER9xtqwdhxkhw/edit?usp=sharing"",""ชัยนาท!I513"")"),0)</f>
        <v>0</v>
      </c>
      <c r="J618" s="219">
        <f ca="1">IFERROR(__xludf.DUMMYFUNCTION("IMPORTRANGE(""https://docs.google.com/spreadsheets/d/1SX6NBoVAgQJ6U1MVXOaj8PK2l7WJ3RER9xtqwdhxkhw/edit?usp=sharing"",""ชัยนาท!J513"")"),0)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IFERROR(__xludf.DUMMYFUNCTION("IMPORTRANGE(""https://docs.google.com/spreadsheets/d/1SX6NBoVAgQJ6U1MVXOaj8PK2l7WJ3RER9xtqwdhxkhw/edit?usp=sharing"",""ชัยนาท!I514"")"),0)</f>
        <v>0</v>
      </c>
      <c r="J619" s="219">
        <f ca="1">IFERROR(__xludf.DUMMYFUNCTION("IMPORTRANGE(""https://docs.google.com/spreadsheets/d/1SX6NBoVAgQJ6U1MVXOaj8PK2l7WJ3RER9xtqwdhxkhw/edit?usp=sharing"",""ชัยนาท!J514"")"),0)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IFERROR(__xludf.DUMMYFUNCTION("IMPORTRANGE(""https://docs.google.com/spreadsheets/d/1SX6NBoVAgQJ6U1MVXOaj8PK2l7WJ3RER9xtqwdhxkhw/edit?usp=sharing"",""ชัยนาท!I515"")"),0)</f>
        <v>0</v>
      </c>
      <c r="J620" s="194">
        <f ca="1">IFERROR(__xludf.DUMMYFUNCTION("IMPORTRANGE(""https://docs.google.com/spreadsheets/d/1SX6NBoVAgQJ6U1MVXOaj8PK2l7WJ3RER9xtqwdhxkhw/edit?usp=sharing"",""ชัยนาท!J515"")"),0)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IFERROR(__xludf.DUMMYFUNCTION("IMPORTRANGE(""https://docs.google.com/spreadsheets/d/1SX6NBoVAgQJ6U1MVXOaj8PK2l7WJ3RER9xtqwdhxkhw/edit?usp=sharing"",""ชัยนาท!I516"")"),0)</f>
        <v>0</v>
      </c>
      <c r="J621" s="194">
        <f ca="1">IFERROR(__xludf.DUMMYFUNCTION("IMPORTRANGE(""https://docs.google.com/spreadsheets/d/1SX6NBoVAgQJ6U1MVXOaj8PK2l7WJ3RER9xtqwdhxkhw/edit?usp=sharing"",""ชัยนาท!J516"")"),0)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IFERROR(__xludf.DUMMYFUNCTION("IMPORTRANGE(""https://docs.google.com/spreadsheets/d/1SX6NBoVAgQJ6U1MVXOaj8PK2l7WJ3RER9xtqwdhxkhw/edit?usp=sharing"",""ชัยนาท!I517"")"),0)</f>
        <v>0</v>
      </c>
      <c r="J622" s="219">
        <f ca="1">IFERROR(__xludf.DUMMYFUNCTION("IMPORTRANGE(""https://docs.google.com/spreadsheets/d/1SX6NBoVAgQJ6U1MVXOaj8PK2l7WJ3RER9xtqwdhxkhw/edit?usp=sharing"",""ชัยนาท!J517"")"),0)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IFERROR(__xludf.DUMMYFUNCTION("IMPORTRANGE(""https://docs.google.com/spreadsheets/d/1SX6NBoVAgQJ6U1MVXOaj8PK2l7WJ3RER9xtqwdhxkhw/edit?usp=sharing"",""ชัยนาท!I518"")"),0)</f>
        <v>0</v>
      </c>
      <c r="J623" s="219">
        <f ca="1">IFERROR(__xludf.DUMMYFUNCTION("IMPORTRANGE(""https://docs.google.com/spreadsheets/d/1SX6NBoVAgQJ6U1MVXOaj8PK2l7WJ3RER9xtqwdhxkhw/edit?usp=sharing"",""ชัยนาท!J518"")"),0)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IFERROR(__xludf.DUMMYFUNCTION("IMPORTRANGE(""https://docs.google.com/spreadsheets/d/1SX6NBoVAgQJ6U1MVXOaj8PK2l7WJ3RER9xtqwdhxkhw/edit?usp=sharing"",""ชัยนาท!I519"")"),0)</f>
        <v>0</v>
      </c>
      <c r="J624" s="218">
        <f ca="1">IFERROR(__xludf.DUMMYFUNCTION("IMPORTRANGE(""https://docs.google.com/spreadsheets/d/1SX6NBoVAgQJ6U1MVXOaj8PK2l7WJ3RER9xtqwdhxkhw/edit?usp=sharing"",""ชัยนาท!J519"")"),0)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IFERROR(__xludf.DUMMYFUNCTION("IMPORTRANGE(""https://docs.google.com/spreadsheets/d/1SX6NBoVAgQJ6U1MVXOaj8PK2l7WJ3RER9xtqwdhxkhw/edit?usp=sharing"",""ชัยนาท!I520"")"),0)</f>
        <v>0</v>
      </c>
      <c r="J625" s="219">
        <f ca="1">IFERROR(__xludf.DUMMYFUNCTION("IMPORTRANGE(""https://docs.google.com/spreadsheets/d/1SX6NBoVAgQJ6U1MVXOaj8PK2l7WJ3RER9xtqwdhxkhw/edit?usp=sharing"",""ชัยนาท!J520"")"),0)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IFERROR(__xludf.DUMMYFUNCTION("IMPORTRANGE(""https://docs.google.com/spreadsheets/d/1SX6NBoVAgQJ6U1MVXOaj8PK2l7WJ3RER9xtqwdhxkhw/edit?usp=sharing"",""ชัยนาท!I521"")"),0)</f>
        <v>0</v>
      </c>
      <c r="J626" s="219">
        <f ca="1">IFERROR(__xludf.DUMMYFUNCTION("IMPORTRANGE(""https://docs.google.com/spreadsheets/d/1SX6NBoVAgQJ6U1MVXOaj8PK2l7WJ3RER9xtqwdhxkhw/edit?usp=sharing"",""ชัยนาท!J521"")"),0)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IFERROR(__xludf.DUMMYFUNCTION("IMPORTRANGE(""https://docs.google.com/spreadsheets/d/1SX6NBoVAgQJ6U1MVXOaj8PK2l7WJ3RER9xtqwdhxkhw/edit?usp=sharing"",""ชัยนาท!I523"")"),2596068.99)</f>
        <v>2596068.9900000002</v>
      </c>
      <c r="J628" s="359">
        <f ca="1">IFERROR(__xludf.DUMMYFUNCTION("IMPORTRANGE(""https://docs.google.com/spreadsheets/d/1SX6NBoVAgQJ6U1MVXOaj8PK2l7WJ3RER9xtqwdhxkhw/edit?usp=sharing"",""ชัยนาท!J523"")"),33792.02)</f>
        <v>33792.019999999997</v>
      </c>
      <c r="K628" s="360">
        <f t="shared" ref="K628:K635" ca="1" si="129">IF(I628&gt;0,J628*100/I628,0)</f>
        <v>1.3016610933748718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IFERROR(__xludf.DUMMYFUNCTION("IMPORTRANGE(""https://docs.google.com/spreadsheets/d/1SX6NBoVAgQJ6U1MVXOaj8PK2l7WJ3RER9xtqwdhxkhw/edit?usp=sharing"",""ชัยนาท!I524"")"),200)</f>
        <v>200</v>
      </c>
      <c r="J629" s="359">
        <f ca="1">IFERROR(__xludf.DUMMYFUNCTION("IMPORTRANGE(""https://docs.google.com/spreadsheets/d/1SX6NBoVAgQJ6U1MVXOaj8PK2l7WJ3RER9xtqwdhxkhw/edit?usp=sharing"",""ชัยนาท!J524"")"),29)</f>
        <v>29</v>
      </c>
      <c r="K629" s="360">
        <f t="shared" ca="1" si="129"/>
        <v>14.5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59">
        <f ca="1">IFERROR(__xludf.DUMMYFUNCTION("IMPORTRANGE(""https://docs.google.com/spreadsheets/d/1SX6NBoVAgQJ6U1MVXOaj8PK2l7WJ3RER9xtqwdhxkhw/edit?usp=sharing"",""ชัยนาท!J525"")"),89391.97)</f>
        <v>89391.97</v>
      </c>
      <c r="K630" s="360">
        <f t="shared" ca="1" si="129"/>
        <v>1.3805990825638637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IFERROR(__xludf.DUMMYFUNCTION("IMPORTRANGE(""https://docs.google.com/spreadsheets/d/1SX6NBoVAgQJ6U1MVXOaj8PK2l7WJ3RER9xtqwdhxkhw/edit?usp=sharing"",""ชัยนาท!I526"")"),297)</f>
        <v>297</v>
      </c>
      <c r="J631" s="359">
        <f ca="1">IFERROR(__xludf.DUMMYFUNCTION("IMPORTRANGE(""https://docs.google.com/spreadsheets/d/1SX6NBoVAgQJ6U1MVXOaj8PK2l7WJ3RER9xtqwdhxkhw/edit?usp=sharing"",""ชัยนาท!J526"")"),60)</f>
        <v>60</v>
      </c>
      <c r="K631" s="360">
        <f t="shared" ca="1" si="129"/>
        <v>20.202020202020201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IFERROR(__xludf.DUMMYFUNCTION("IMPORTRANGE(""https://docs.google.com/spreadsheets/d/1SX6NBoVAgQJ6U1MVXOaj8PK2l7WJ3RER9xtqwdhxkhw/edit?usp=sharing"",""ชัยนาท!I527"")"),11836455)</f>
        <v>11836455</v>
      </c>
      <c r="J632" s="359">
        <f ca="1">IFERROR(__xludf.DUMMYFUNCTION("IMPORTRANGE(""https://docs.google.com/spreadsheets/d/1SX6NBoVAgQJ6U1MVXOaj8PK2l7WJ3RER9xtqwdhxkhw/edit?usp=sharing"",""ชัยนาท!J527"")"),291336.48)</f>
        <v>291336.48</v>
      </c>
      <c r="K632" s="360">
        <f t="shared" ca="1" si="129"/>
        <v>2.4613491117061654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IFERROR(__xludf.DUMMYFUNCTION("IMPORTRANGE(""https://docs.google.com/spreadsheets/d/1SX6NBoVAgQJ6U1MVXOaj8PK2l7WJ3RER9xtqwdhxkhw/edit?usp=sharing"",""ชัยนาท!I528"")"),180)</f>
        <v>180</v>
      </c>
      <c r="J633" s="359">
        <f ca="1">IFERROR(__xludf.DUMMYFUNCTION("IMPORTRANGE(""https://docs.google.com/spreadsheets/d/1SX6NBoVAgQJ6U1MVXOaj8PK2l7WJ3RER9xtqwdhxkhw/edit?usp=sharing"",""ชัยนาท!J528"")"),23)</f>
        <v>23</v>
      </c>
      <c r="K633" s="360">
        <f t="shared" ca="1" si="129"/>
        <v>12.777777777777779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IFERROR(__xludf.DUMMYFUNCTION("IMPORTRANGE(""https://docs.google.com/spreadsheets/d/1SX6NBoVAgQJ6U1MVXOaj8PK2l7WJ3RER9xtqwdhxkhw/edit?usp=sharing"",""ชัยนาท!I529"")"),4700000)</f>
        <v>4700000</v>
      </c>
      <c r="J634" s="359">
        <f ca="1">IFERROR(__xludf.DUMMYFUNCTION("IMPORTRANGE(""https://docs.google.com/spreadsheets/d/1SX6NBoVAgQJ6U1MVXOaj8PK2l7WJ3RER9xtqwdhxkhw/edit?usp=sharing"",""ชัยนาท!J529"")"),0)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IFERROR(__xludf.DUMMYFUNCTION("IMPORTRANGE(""https://docs.google.com/spreadsheets/d/1SX6NBoVAgQJ6U1MVXOaj8PK2l7WJ3RER9xtqwdhxkhw/edit?usp=sharing"",""ชัยนาท!I530"")"),200)</f>
        <v>200</v>
      </c>
      <c r="J635" s="489">
        <f ca="1">IFERROR(__xludf.DUMMYFUNCTION("IMPORTRANGE(""https://docs.google.com/spreadsheets/d/1SX6NBoVAgQJ6U1MVXOaj8PK2l7WJ3RER9xtqwdhxkhw/edit?usp=sharing"",""ชัยนาท!J530"")"),0)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workbookViewId="0">
      <pane ySplit="6" topLeftCell="A614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242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2774582</v>
      </c>
      <c r="M8" s="43">
        <f t="shared" ca="1" si="0"/>
        <v>982780</v>
      </c>
      <c r="N8" s="43">
        <f t="shared" ca="1" si="0"/>
        <v>1010892</v>
      </c>
      <c r="O8" s="42">
        <f t="shared" ref="O8:O16" ca="1" si="1">IF(L8&gt;0,N8*100/L8,0)</f>
        <v>36.434028621248174</v>
      </c>
      <c r="P8" s="42">
        <f t="shared" ref="P8:P16" ca="1" si="2">IF(M8&gt;0,N8*100/M8,0)</f>
        <v>102.86045707075846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2774582</v>
      </c>
      <c r="M10" s="50">
        <f t="shared" ca="1" si="4"/>
        <v>982780</v>
      </c>
      <c r="N10" s="50">
        <f t="shared" ca="1" si="4"/>
        <v>1010892</v>
      </c>
      <c r="O10" s="49">
        <f t="shared" ca="1" si="1"/>
        <v>36.434028621248174</v>
      </c>
      <c r="P10" s="49">
        <f t="shared" ca="1" si="2"/>
        <v>102.86045707075846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2486582</v>
      </c>
      <c r="M12" s="60">
        <f t="shared" ca="1" si="6"/>
        <v>982780</v>
      </c>
      <c r="N12" s="60">
        <f t="shared" ca="1" si="6"/>
        <v>722892</v>
      </c>
      <c r="O12" s="60">
        <f t="shared" ca="1" si="1"/>
        <v>29.071713701780194</v>
      </c>
      <c r="P12" s="60">
        <f t="shared" ca="1" si="2"/>
        <v>73.555831417000746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1477700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1008882</v>
      </c>
      <c r="M14" s="60">
        <f t="shared" si="8"/>
        <v>0</v>
      </c>
      <c r="N14" s="60">
        <f t="shared" ca="1" si="8"/>
        <v>141882</v>
      </c>
      <c r="O14" s="63">
        <f t="shared" ca="1" si="1"/>
        <v>14.063289859468203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288000</v>
      </c>
      <c r="M16" s="60">
        <f t="shared" si="10"/>
        <v>0</v>
      </c>
      <c r="N16" s="60">
        <f t="shared" ca="1" si="10"/>
        <v>288000</v>
      </c>
      <c r="O16" s="72">
        <f t="shared" ca="1" si="1"/>
        <v>100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2151240</v>
      </c>
      <c r="M18" s="43">
        <f t="shared" ca="1" si="11"/>
        <v>982780</v>
      </c>
      <c r="N18" s="43">
        <f t="shared" ca="1" si="11"/>
        <v>869010</v>
      </c>
      <c r="O18" s="42">
        <f t="shared" ref="O18:O20" ca="1" si="12">IF(L18&gt;0,N18*100/L18,0)</f>
        <v>40.395771740949407</v>
      </c>
      <c r="P18" s="42">
        <f t="shared" ref="P18:P26" ca="1" si="13">IF(M18&gt;0,N18*100/M18,0)</f>
        <v>88.42365534504161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2151240</v>
      </c>
      <c r="M20" s="50">
        <f t="shared" ca="1" si="15"/>
        <v>982780</v>
      </c>
      <c r="N20" s="50">
        <f t="shared" ca="1" si="15"/>
        <v>869010</v>
      </c>
      <c r="O20" s="49">
        <f t="shared" ca="1" si="12"/>
        <v>40.395771740949407</v>
      </c>
      <c r="P20" s="49">
        <f t="shared" ca="1" si="13"/>
        <v>88.42365534504161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1863240</v>
      </c>
      <c r="M22" s="64">
        <f t="shared" ca="1" si="18"/>
        <v>982780</v>
      </c>
      <c r="N22" s="63">
        <f t="shared" ca="1" si="18"/>
        <v>581010</v>
      </c>
      <c r="O22" s="63">
        <f t="shared" ca="1" si="17"/>
        <v>31.182778386037224</v>
      </c>
      <c r="P22" s="63">
        <f t="shared" ca="1" si="13"/>
        <v>59.119029691283906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1477700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385540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288000</v>
      </c>
      <c r="M26" s="72">
        <f t="shared" si="22"/>
        <v>0</v>
      </c>
      <c r="N26" s="72">
        <f t="shared" ca="1" si="22"/>
        <v>288000</v>
      </c>
      <c r="O26" s="72">
        <f t="shared" ca="1" si="17"/>
        <v>100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623342</v>
      </c>
      <c r="M28" s="43">
        <f t="shared" si="23"/>
        <v>0</v>
      </c>
      <c r="N28" s="43">
        <f t="shared" ca="1" si="23"/>
        <v>141882</v>
      </c>
      <c r="O28" s="42">
        <f t="shared" ref="O28:O30" ca="1" si="24">IF(L28&gt;0,N28*100/L28,0)</f>
        <v>22.761501711740905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623342</v>
      </c>
      <c r="M30" s="50">
        <f t="shared" si="27"/>
        <v>0</v>
      </c>
      <c r="N30" s="50">
        <f t="shared" ca="1" si="27"/>
        <v>141882</v>
      </c>
      <c r="O30" s="49">
        <f t="shared" ca="1" si="24"/>
        <v>22.761501711740905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623342</v>
      </c>
      <c r="M32" s="63">
        <f t="shared" si="30"/>
        <v>0</v>
      </c>
      <c r="N32" s="63">
        <f t="shared" ca="1" si="30"/>
        <v>141882</v>
      </c>
      <c r="O32" s="63">
        <f t="shared" ca="1" si="29"/>
        <v>22.761501711740905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623342</v>
      </c>
      <c r="M34" s="63">
        <f t="shared" si="32"/>
        <v>0</v>
      </c>
      <c r="N34" s="63">
        <f t="shared" ca="1" si="32"/>
        <v>141882</v>
      </c>
      <c r="O34" s="63">
        <f t="shared" ca="1" si="29"/>
        <v>22.761501711740905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2151240</v>
      </c>
      <c r="M37" s="75">
        <f t="shared" ca="1" si="33"/>
        <v>982780</v>
      </c>
      <c r="N37" s="75">
        <f t="shared" ca="1" si="33"/>
        <v>869010</v>
      </c>
      <c r="O37" s="76">
        <f t="shared" ca="1" si="29"/>
        <v>40.395771740949407</v>
      </c>
      <c r="P37" s="76">
        <f t="shared" ca="1" si="25"/>
        <v>88.42365534504161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917900</v>
      </c>
      <c r="M41" s="102">
        <f t="shared" ca="1" si="34"/>
        <v>315000</v>
      </c>
      <c r="N41" s="102">
        <f t="shared" ca="1" si="34"/>
        <v>520505</v>
      </c>
      <c r="O41" s="101">
        <f t="shared" ref="O41:O43" ca="1" si="35">IF(L41&gt;0,N41*100/L41,0)</f>
        <v>56.706068199150238</v>
      </c>
      <c r="P41" s="101">
        <f t="shared" ref="P41:P43" ca="1" si="36">IF(M41&gt;0,N41*100/M41,0)</f>
        <v>165.23968253968255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917900</v>
      </c>
      <c r="M43" s="102">
        <f t="shared" ca="1" si="38"/>
        <v>315000</v>
      </c>
      <c r="N43" s="102">
        <f t="shared" ca="1" si="38"/>
        <v>520505</v>
      </c>
      <c r="O43" s="101">
        <f t="shared" ca="1" si="35"/>
        <v>56.706068199150238</v>
      </c>
      <c r="P43" s="101">
        <f t="shared" ca="1" si="36"/>
        <v>165.23968253968255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629900</v>
      </c>
      <c r="M45" s="72">
        <f ca="1">IFERROR(__xludf.DUMMYFUNCTION("IMPORTRANGE(""https://docs.google.com/spreadsheets/d/1Yj_ptqi66GCucihVvJfMjLAmec39IyEx_6qawtMGysU/edit?usp=sharing"",""สบก!Q64"")"),315000)</f>
        <v>315000</v>
      </c>
      <c r="N45" s="72">
        <f ca="1">IFERROR(__xludf.DUMMYFUNCTION("IMPORTRANGE(""https://docs.google.com/spreadsheets/d/1Yj_ptqi66GCucihVvJfMjLAmec39IyEx_6qawtMGysU/edit?usp=sharing"",""สบก!R64"")"),232505)</f>
        <v>232505</v>
      </c>
      <c r="O45" s="63">
        <f ca="1">IF(L45&gt;0,N45*100/L45,0)</f>
        <v>36.911414510239723</v>
      </c>
      <c r="P45" s="63">
        <f ca="1">IF(M45&gt;0,N45*100/M45,0)</f>
        <v>73.811111111111117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IFERROR(__xludf.DUMMYFUNCTION("IMPORTRANGE(""https://docs.google.com/spreadsheets/d/1Yj_ptqi66GCucihVvJfMjLAmec39IyEx_6qawtMGysU/edit?usp=sharing"",""สบก!M64"")"),629900)</f>
        <v>629900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IFERROR(__xludf.DUMMYFUNCTION("IMPORTRANGE(""https://docs.google.com/spreadsheets/d/1Yj_ptqi66GCucihVvJfMjLAmec39IyEx_6qawtMGysU/edit?usp=sharing"",""สบก!N64"")"),0)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IFERROR(__xludf.DUMMYFUNCTION("IMPORTRANGE(""https://docs.google.com/spreadsheets/d/1Yj_ptqi66GCucihVvJfMjLAmec39IyEx_6qawtMGysU/edit?usp=sharing"",""สบก!O64"")"),288000)</f>
        <v>288000</v>
      </c>
      <c r="M49" s="72"/>
      <c r="N49" s="72">
        <f ca="1">IFERROR(__xludf.DUMMYFUNCTION("IMPORTRANGE(""https://docs.google.com/spreadsheets/d/1Yj_ptqi66GCucihVvJfMjLAmec39IyEx_6qawtMGysU/edit?usp=sharing"",""สบก!S64"")"),288000)</f>
        <v>288000</v>
      </c>
      <c r="O49" s="72">
        <f ca="1">IF(L49&gt;0,N49*100/L49,0)</f>
        <v>100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354000</v>
      </c>
      <c r="M53" s="151">
        <f t="shared" ca="1" si="39"/>
        <v>186000</v>
      </c>
      <c r="N53" s="151">
        <f t="shared" ca="1" si="39"/>
        <v>98500</v>
      </c>
      <c r="O53" s="150">
        <f t="shared" ref="O53:O55" ca="1" si="40">IF(L53&gt;0,N53*100/L53,0)</f>
        <v>27.824858757062145</v>
      </c>
      <c r="P53" s="150">
        <f t="shared" ref="P53:P55" ca="1" si="41">IF(M53&gt;0,N53*100/M53,0)</f>
        <v>52.956989247311824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354000</v>
      </c>
      <c r="M55" s="151">
        <f t="shared" ca="1" si="43"/>
        <v>186000</v>
      </c>
      <c r="N55" s="151">
        <f t="shared" ca="1" si="43"/>
        <v>98500</v>
      </c>
      <c r="O55" s="150">
        <f t="shared" ca="1" si="40"/>
        <v>27.824858757062145</v>
      </c>
      <c r="P55" s="150">
        <f t="shared" ca="1" si="41"/>
        <v>52.956989247311824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354000</v>
      </c>
      <c r="M57" s="72">
        <f ca="1">IFERROR(__xludf.DUMMYFUNCTION("IMPORTRANGE(""https://docs.google.com/spreadsheets/d/1Yj_ptqi66GCucihVvJfMjLAmec39IyEx_6qawtMGysU/edit?usp=sharing"",""สบก!Z64"")"),186000)</f>
        <v>186000</v>
      </c>
      <c r="N57" s="72">
        <f ca="1">IFERROR(__xludf.DUMMYFUNCTION("IMPORTRANGE(""https://docs.google.com/spreadsheets/d/1Yj_ptqi66GCucihVvJfMjLAmec39IyEx_6qawtMGysU/edit?usp=sharing"",""สบก!AA64"")"),98500)</f>
        <v>98500</v>
      </c>
      <c r="O57" s="63">
        <f ca="1">IF(L57&gt;0,N57*100/L57,0)</f>
        <v>27.824858757062145</v>
      </c>
      <c r="P57" s="63">
        <f ca="1">IF(M57&gt;0,N57*100/M57,0)</f>
        <v>52.956989247311824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IFERROR(__xludf.DUMMYFUNCTION("IMPORTRANGE(""https://docs.google.com/spreadsheets/d/1Yj_ptqi66GCucihVvJfMjLAmec39IyEx_6qawtMGysU/edit?usp=sharing"",""สบก!V64"")"),354000)</f>
        <v>354000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IFERROR(__xludf.DUMMYFUNCTION("IMPORTRANGE(""https://docs.google.com/spreadsheets/d/1Yj_ptqi66GCucihVvJfMjLAmec39IyEx_6qawtMGysU/edit?usp=sharing"",""สบก!W64"")"),0)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IFERROR(__xludf.DUMMYFUNCTION("IMPORTRANGE(""https://docs.google.com/spreadsheets/d/1Yj_ptqi66GCucihVvJfMjLAmec39IyEx_6qawtMGysU/edit?usp=sharing"",""สบก!AB64"")"),0)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IFERROR(__xludf.DUMMYFUNCTION("IMPORTRANGE(""https://docs.google.com/spreadsheets/d/1SX6NBoVAgQJ6U1MVXOaj8PK2l7WJ3RER9xtqwdhxkhw/edit?usp=sharing"",""ตราด!I9"")"),0)</f>
        <v>0</v>
      </c>
      <c r="J64" s="172">
        <f ca="1">IFERROR(__xludf.DUMMYFUNCTION("IMPORTRANGE(""https://docs.google.com/spreadsheets/d/1SX6NBoVAgQJ6U1MVXOaj8PK2l7WJ3RER9xtqwdhxkhw/edit?usp=sharing"",""ตราด!J9"")"),0)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IFERROR(__xludf.DUMMYFUNCTION("IMPORTRANGE(""https://docs.google.com/spreadsheets/d/1SX6NBoVAgQJ6U1MVXOaj8PK2l7WJ3RER9xtqwdhxkhw/edit?usp=sharing"",""ตราด!I10"")"),0)</f>
        <v>0</v>
      </c>
      <c r="J65" s="172">
        <f ca="1">IFERROR(__xludf.DUMMYFUNCTION("IMPORTRANGE(""https://docs.google.com/spreadsheets/d/1SX6NBoVAgQJ6U1MVXOaj8PK2l7WJ3RER9xtqwdhxkhw/edit?usp=sharing"",""ตราด!J10"")"),0)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8">
        <f ca="1">IFERROR(__xludf.DUMMYFUNCTION("IMPORTRANGE(""https://docs.google.com/spreadsheets/d/1Yj_ptqi66GCucihVvJfMjLAmec39IyEx_6qawtMGysU/edit?usp=sharing"",""สบก!AI64"")"),0)</f>
        <v>0</v>
      </c>
      <c r="N70" s="198">
        <f ca="1">IFERROR(__xludf.DUMMYFUNCTION("IMPORTRANGE(""https://docs.google.com/spreadsheets/d/1Yj_ptqi66GCucihVvJfMjLAmec39IyEx_6qawtMGysU/edit?usp=sharing"",""สบก!AJ64"")"),0)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IFERROR(__xludf.DUMMYFUNCTION("IMPORTRANGE(""https://docs.google.com/spreadsheets/d/1Yj_ptqi66GCucihVvJfMjLAmec39IyEx_6qawtMGysU/edit?usp=sharing"",""สบก!AE64"")"),0)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IFERROR(__xludf.DUMMYFUNCTION("IMPORTRANGE(""https://docs.google.com/spreadsheets/d/1Yj_ptqi66GCucihVvJfMjLAmec39IyEx_6qawtMGysU/edit?usp=sharing"",""สบก!AF64"")"),0)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IFERROR(__xludf.DUMMYFUNCTION("IMPORTRANGE(""https://docs.google.com/spreadsheets/d/1Yj_ptqi66GCucihVvJfMjLAmec39IyEx_6qawtMGysU/edit?usp=sharing"",""สบก!AG64"")"),0)</f>
        <v>0</v>
      </c>
      <c r="M74" s="72"/>
      <c r="N74" s="72">
        <f ca="1">IFERROR(__xludf.DUMMYFUNCTION("IMPORTRANGE(""https://docs.google.com/spreadsheets/d/1Yj_ptqi66GCucihVvJfMjLAmec39IyEx_6qawtMGysU/edit?usp=sharing"",""สบก!AK64"")"),0)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IFERROR(__xludf.DUMMYFUNCTION("IMPORTRANGE(""https://docs.google.com/spreadsheets/d/1SX6NBoVAgQJ6U1MVXOaj8PK2l7WJ3RER9xtqwdhxkhw/edit?usp=sharing"",""ตราด!J16"")"),0)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IFERROR(__xludf.DUMMYFUNCTION("IMPORTRANGE(""https://docs.google.com/spreadsheets/d/1SX6NBoVAgQJ6U1MVXOaj8PK2l7WJ3RER9xtqwdhxkhw/edit?usp=sharing"",""ตราด!J17"")"),0)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IFERROR(__xludf.DUMMYFUNCTION("IMPORTRANGE(""https://docs.google.com/spreadsheets/d/1SX6NBoVAgQJ6U1MVXOaj8PK2l7WJ3RER9xtqwdhxkhw/edit?usp=sharing"",""ตราด!J18"")"),0)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IFERROR(__xludf.DUMMYFUNCTION("IMPORTRANGE(""https://docs.google.com/spreadsheets/d/1SX6NBoVAgQJ6U1MVXOaj8PK2l7WJ3RER9xtqwdhxkhw/edit?usp=sharing"",""ตราด!J19"")"),0)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IFERROR(__xludf.DUMMYFUNCTION("IMPORTRANGE(""https://docs.google.com/spreadsheets/d/1SX6NBoVAgQJ6U1MVXOaj8PK2l7WJ3RER9xtqwdhxkhw/edit?usp=sharing"",""ตราด!I20"")"),0)</f>
        <v>0</v>
      </c>
      <c r="J80" s="230">
        <f ca="1">IFERROR(__xludf.DUMMYFUNCTION("IMPORTRANGE(""https://docs.google.com/spreadsheets/d/1SX6NBoVAgQJ6U1MVXOaj8PK2l7WJ3RER9xtqwdhxkhw/edit?usp=sharing"",""ตราด!J20"")"),0)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IFERROR(__xludf.DUMMYFUNCTION("IMPORTRANGE(""https://docs.google.com/spreadsheets/d/1SX6NBoVAgQJ6U1MVXOaj8PK2l7WJ3RER9xtqwdhxkhw/edit?usp=sharing"",""ตราด!I21"")"),0)</f>
        <v>0</v>
      </c>
      <c r="J81" s="230">
        <f ca="1">IFERROR(__xludf.DUMMYFUNCTION("IMPORTRANGE(""https://docs.google.com/spreadsheets/d/1SX6NBoVAgQJ6U1MVXOaj8PK2l7WJ3RER9xtqwdhxkhw/edit?usp=sharing"",""ตราด!J21"")"),0)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IFERROR(__xludf.DUMMYFUNCTION("IMPORTRANGE(""https://docs.google.com/spreadsheets/d/1SX6NBoVAgQJ6U1MVXOaj8PK2l7WJ3RER9xtqwdhxkhw/edit?usp=sharing"",""ตราด!I22"")"),0)</f>
        <v>0</v>
      </c>
      <c r="J82" s="218">
        <f ca="1">IFERROR(__xludf.DUMMYFUNCTION("IMPORTRANGE(""https://docs.google.com/spreadsheets/d/1SX6NBoVAgQJ6U1MVXOaj8PK2l7WJ3RER9xtqwdhxkhw/edit?usp=sharing"",""ตราด!J22"")"),0)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IFERROR(__xludf.DUMMYFUNCTION("IMPORTRANGE(""https://docs.google.com/spreadsheets/d/1SX6NBoVAgQJ6U1MVXOaj8PK2l7WJ3RER9xtqwdhxkhw/edit?usp=sharing"",""ตราด!I23"")"),0)</f>
        <v>0</v>
      </c>
      <c r="J83" s="218">
        <f ca="1">IFERROR(__xludf.DUMMYFUNCTION("IMPORTRANGE(""https://docs.google.com/spreadsheets/d/1SX6NBoVAgQJ6U1MVXOaj8PK2l7WJ3RER9xtqwdhxkhw/edit?usp=sharing"",""ตราด!J23"")"),0)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IFERROR(__xludf.DUMMYFUNCTION("IMPORTRANGE(""https://docs.google.com/spreadsheets/d/1SX6NBoVAgQJ6U1MVXOaj8PK2l7WJ3RER9xtqwdhxkhw/edit?usp=sharing"",""ตราด!I24"")"),0)</f>
        <v>0</v>
      </c>
      <c r="J84" s="219">
        <f ca="1">IFERROR(__xludf.DUMMYFUNCTION("IMPORTRANGE(""https://docs.google.com/spreadsheets/d/1SX6NBoVAgQJ6U1MVXOaj8PK2l7WJ3RER9xtqwdhxkhw/edit?usp=sharing"",""ตราด!J24"")"),0)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IFERROR(__xludf.DUMMYFUNCTION("IMPORTRANGE(""https://docs.google.com/spreadsheets/d/1SX6NBoVAgQJ6U1MVXOaj8PK2l7WJ3RER9xtqwdhxkhw/edit?usp=sharing"",""ตราด!I25"")"),0)</f>
        <v>0</v>
      </c>
      <c r="J85" s="219">
        <f ca="1">IFERROR(__xludf.DUMMYFUNCTION("IMPORTRANGE(""https://docs.google.com/spreadsheets/d/1SX6NBoVAgQJ6U1MVXOaj8PK2l7WJ3RER9xtqwdhxkhw/edit?usp=sharing"",""ตราด!J25"")"),0)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IFERROR(__xludf.DUMMYFUNCTION("IMPORTRANGE(""https://docs.google.com/spreadsheets/d/1SX6NBoVAgQJ6U1MVXOaj8PK2l7WJ3RER9xtqwdhxkhw/edit?usp=sharing"",""ตราด!I26"")"),0)</f>
        <v>0</v>
      </c>
      <c r="J86" s="218">
        <f ca="1">IFERROR(__xludf.DUMMYFUNCTION("IMPORTRANGE(""https://docs.google.com/spreadsheets/d/1SX6NBoVAgQJ6U1MVXOaj8PK2l7WJ3RER9xtqwdhxkhw/edit?usp=sharing"",""ตราด!J26"")"),0)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IFERROR(__xludf.DUMMYFUNCTION("IMPORTRANGE(""https://docs.google.com/spreadsheets/d/1SX6NBoVAgQJ6U1MVXOaj8PK2l7WJ3RER9xtqwdhxkhw/edit?usp=sharing"",""ตราด!I27"")"),0)</f>
        <v>0</v>
      </c>
      <c r="J87" s="218">
        <f ca="1">IFERROR(__xludf.DUMMYFUNCTION("IMPORTRANGE(""https://docs.google.com/spreadsheets/d/1SX6NBoVAgQJ6U1MVXOaj8PK2l7WJ3RER9xtqwdhxkhw/edit?usp=sharing"",""ตราด!J27"")"),0)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IFERROR(__xludf.DUMMYFUNCTION("IMPORTRANGE(""https://docs.google.com/spreadsheets/d/1SX6NBoVAgQJ6U1MVXOaj8PK2l7WJ3RER9xtqwdhxkhw/edit?usp=sharing"",""ตราด!I28"")"),0)</f>
        <v>0</v>
      </c>
      <c r="J88" s="218">
        <f ca="1">IFERROR(__xludf.DUMMYFUNCTION("IMPORTRANGE(""https://docs.google.com/spreadsheets/d/1SX6NBoVAgQJ6U1MVXOaj8PK2l7WJ3RER9xtqwdhxkhw/edit?usp=sharing"",""ตราด!J28"")"),0)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IFERROR(__xludf.DUMMYFUNCTION("IMPORTRANGE(""https://docs.google.com/spreadsheets/d/1SX6NBoVAgQJ6U1MVXOaj8PK2l7WJ3RER9xtqwdhxkhw/edit?usp=sharing"",""ตราด!J29"")"),0)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IFERROR(__xludf.DUMMYFUNCTION("IMPORTRANGE(""https://docs.google.com/spreadsheets/d/1SX6NBoVAgQJ6U1MVXOaj8PK2l7WJ3RER9xtqwdhxkhw/edit?usp=sharing"",""ตราด!J30"")"),0)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IFERROR(__xludf.DUMMYFUNCTION("IMPORTRANGE(""https://docs.google.com/spreadsheets/d/1SX6NBoVAgQJ6U1MVXOaj8PK2l7WJ3RER9xtqwdhxkhw/edit?usp=sharing"",""ตราด!I32"")"),0)</f>
        <v>0</v>
      </c>
      <c r="J92" s="172">
        <f ca="1">IFERROR(__xludf.DUMMYFUNCTION("IMPORTRANGE(""https://docs.google.com/spreadsheets/d/1SX6NBoVAgQJ6U1MVXOaj8PK2l7WJ3RER9xtqwdhxkhw/edit?usp=sharing"",""ตราด!J32"")"),0)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IFERROR(__xludf.DUMMYFUNCTION("IMPORTRANGE(""https://docs.google.com/spreadsheets/d/1SX6NBoVAgQJ6U1MVXOaj8PK2l7WJ3RER9xtqwdhxkhw/edit?usp=sharing"",""ตราด!I33"")"),0)</f>
        <v>0</v>
      </c>
      <c r="J93" s="172">
        <f ca="1">IFERROR(__xludf.DUMMYFUNCTION("IMPORTRANGE(""https://docs.google.com/spreadsheets/d/1SX6NBoVAgQJ6U1MVXOaj8PK2l7WJ3RER9xtqwdhxkhw/edit?usp=sharing"",""ตราด!J33"")"),0)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8">
        <f ca="1">IFERROR(__xludf.DUMMYFUNCTION("IMPORTRANGE(""https://docs.google.com/spreadsheets/d/1Yj_ptqi66GCucihVvJfMjLAmec39IyEx_6qawtMGysU/edit?usp=sharing"",""สบก!AR64"")"),0)</f>
        <v>0</v>
      </c>
      <c r="N98" s="198">
        <f ca="1">IFERROR(__xludf.DUMMYFUNCTION("IMPORTRANGE(""https://docs.google.com/spreadsheets/d/1Yj_ptqi66GCucihVvJfMjLAmec39IyEx_6qawtMGysU/edit?usp=sharing"",""สบก!AS64"")"),0)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IFERROR(__xludf.DUMMYFUNCTION("IMPORTRANGE(""https://docs.google.com/spreadsheets/d/1Yj_ptqi66GCucihVvJfMjLAmec39IyEx_6qawtMGysU/edit?usp=sharing"",""สบก!AN64"")"),0)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IFERROR(__xludf.DUMMYFUNCTION("IMPORTRANGE(""https://docs.google.com/spreadsheets/d/1Yj_ptqi66GCucihVvJfMjLAmec39IyEx_6qawtMGysU/edit?usp=sharing"",""สบก!AO64"")"),0)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IFERROR(__xludf.DUMMYFUNCTION("IMPORTRANGE(""https://docs.google.com/spreadsheets/d/1Yj_ptqi66GCucihVvJfMjLAmec39IyEx_6qawtMGysU/edit?usp=sharing"",""สบก!AP64"")"),0)</f>
        <v>0</v>
      </c>
      <c r="M102" s="72"/>
      <c r="N102" s="72">
        <f ca="1">IFERROR(__xludf.DUMMYFUNCTION("IMPORTRANGE(""https://docs.google.com/spreadsheets/d/1Yj_ptqi66GCucihVvJfMjLAmec39IyEx_6qawtMGysU/edit?usp=sharing"",""สบก!AT64"")"),0)</f>
        <v>0</v>
      </c>
      <c r="O102" s="72">
        <f ca="1">IF(L102&gt;0,N102*100/L102,0)</f>
        <v>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IFERROR(__xludf.DUMMYFUNCTION("IMPORTRANGE(""https://docs.google.com/spreadsheets/d/1SX6NBoVAgQJ6U1MVXOaj8PK2l7WJ3RER9xtqwdhxkhw/edit?usp=sharing"",""ตราด!J39"")"),0)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IFERROR(__xludf.DUMMYFUNCTION("IMPORTRANGE(""https://docs.google.com/spreadsheets/d/1SX6NBoVAgQJ6U1MVXOaj8PK2l7WJ3RER9xtqwdhxkhw/edit?usp=sharing"",""ตราด!J40"")"),0)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IFERROR(__xludf.DUMMYFUNCTION("IMPORTRANGE(""https://docs.google.com/spreadsheets/d/1SX6NBoVAgQJ6U1MVXOaj8PK2l7WJ3RER9xtqwdhxkhw/edit?usp=sharing"",""ตราด!J41"")"),0)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IFERROR(__xludf.DUMMYFUNCTION("IMPORTRANGE(""https://docs.google.com/spreadsheets/d/1SX6NBoVAgQJ6U1MVXOaj8PK2l7WJ3RER9xtqwdhxkhw/edit?usp=sharing"",""ตราด!J42"")"),0)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IFERROR(__xludf.DUMMYFUNCTION("IMPORTRANGE(""https://docs.google.com/spreadsheets/d/1SX6NBoVAgQJ6U1MVXOaj8PK2l7WJ3RER9xtqwdhxkhw/edit?usp=sharing"",""ตราด!I43"")"),0)</f>
        <v>0</v>
      </c>
      <c r="J108" s="218">
        <f ca="1">IFERROR(__xludf.DUMMYFUNCTION("IMPORTRANGE(""https://docs.google.com/spreadsheets/d/1SX6NBoVAgQJ6U1MVXOaj8PK2l7WJ3RER9xtqwdhxkhw/edit?usp=sharing"",""ตราด!J43"")"),0)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IFERROR(__xludf.DUMMYFUNCTION("IMPORTRANGE(""https://docs.google.com/spreadsheets/d/1SX6NBoVAgQJ6U1MVXOaj8PK2l7WJ3RER9xtqwdhxkhw/edit?usp=sharing"",""ตราด!I44"")"),0)</f>
        <v>0</v>
      </c>
      <c r="J109" s="218">
        <f ca="1">IFERROR(__xludf.DUMMYFUNCTION("IMPORTRANGE(""https://docs.google.com/spreadsheets/d/1SX6NBoVAgQJ6U1MVXOaj8PK2l7WJ3RER9xtqwdhxkhw/edit?usp=sharing"",""ตราด!J44"")"),0)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IFERROR(__xludf.DUMMYFUNCTION("IMPORTRANGE(""https://docs.google.com/spreadsheets/d/1SX6NBoVAgQJ6U1MVXOaj8PK2l7WJ3RER9xtqwdhxkhw/edit?usp=sharing"",""ตราด!I45"")"),0)</f>
        <v>0</v>
      </c>
      <c r="J110" s="218">
        <f ca="1">IFERROR(__xludf.DUMMYFUNCTION("IMPORTRANGE(""https://docs.google.com/spreadsheets/d/1SX6NBoVAgQJ6U1MVXOaj8PK2l7WJ3RER9xtqwdhxkhw/edit?usp=sharing"",""ตราด!J45"")"),0)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IFERROR(__xludf.DUMMYFUNCTION("IMPORTRANGE(""https://docs.google.com/spreadsheets/d/1SX6NBoVAgQJ6U1MVXOaj8PK2l7WJ3RER9xtqwdhxkhw/edit?usp=sharing"",""ตราด!I46"")"),0)</f>
        <v>0</v>
      </c>
      <c r="J111" s="218">
        <f ca="1">IFERROR(__xludf.DUMMYFUNCTION("IMPORTRANGE(""https://docs.google.com/spreadsheets/d/1SX6NBoVAgQJ6U1MVXOaj8PK2l7WJ3RER9xtqwdhxkhw/edit?usp=sharing"",""ตราด!J46"")"),0)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IFERROR(__xludf.DUMMYFUNCTION("IMPORTRANGE(""https://docs.google.com/spreadsheets/d/1SX6NBoVAgQJ6U1MVXOaj8PK2l7WJ3RER9xtqwdhxkhw/edit?usp=sharing"",""ตราด!I47"")"),0)</f>
        <v>0</v>
      </c>
      <c r="J112" s="218">
        <f ca="1">IFERROR(__xludf.DUMMYFUNCTION("IMPORTRANGE(""https://docs.google.com/spreadsheets/d/1SX6NBoVAgQJ6U1MVXOaj8PK2l7WJ3RER9xtqwdhxkhw/edit?usp=sharing"",""ตราด!J47"")"),0)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IFERROR(__xludf.DUMMYFUNCTION("IMPORTRANGE(""https://docs.google.com/spreadsheets/d/1SX6NBoVAgQJ6U1MVXOaj8PK2l7WJ3RER9xtqwdhxkhw/edit?usp=sharing"",""ตราด!I48"")"),0)</f>
        <v>0</v>
      </c>
      <c r="J113" s="218">
        <f ca="1">IFERROR(__xludf.DUMMYFUNCTION("IMPORTRANGE(""https://docs.google.com/spreadsheets/d/1SX6NBoVAgQJ6U1MVXOaj8PK2l7WJ3RER9xtqwdhxkhw/edit?usp=sharing"",""ตราด!J48"")"),0)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IFERROR(__xludf.DUMMYFUNCTION("IMPORTRANGE(""https://docs.google.com/spreadsheets/d/1SX6NBoVAgQJ6U1MVXOaj8PK2l7WJ3RER9xtqwdhxkhw/edit?usp=sharing"",""ตราด!J49"")"),0)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IFERROR(__xludf.DUMMYFUNCTION("IMPORTRANGE(""https://docs.google.com/spreadsheets/d/1SX6NBoVAgQJ6U1MVXOaj8PK2l7WJ3RER9xtqwdhxkhw/edit?usp=sharing"",""ตราด!J50"")"),0)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IFERROR(__xludf.DUMMYFUNCTION("IMPORTRANGE(""https://docs.google.com/spreadsheets/d/1SX6NBoVAgQJ6U1MVXOaj8PK2l7WJ3RER9xtqwdhxkhw/edit?usp=sharing"",""ตราด!I52"")"),0)</f>
        <v>0</v>
      </c>
      <c r="J117" s="172">
        <f ca="1">IFERROR(__xludf.DUMMYFUNCTION("IMPORTRANGE(""https://docs.google.com/spreadsheets/d/1SX6NBoVAgQJ6U1MVXOaj8PK2l7WJ3RER9xtqwdhxkhw/edit?usp=sharing"",""ตราด!J52"")"),0)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IFERROR(__xludf.DUMMYFUNCTION("IMPORTRANGE(""https://docs.google.com/spreadsheets/d/1Yj_ptqi66GCucihVvJfMjLAmec39IyEx_6qawtMGysU/edit?usp=sharing"",""สบก!BA64"")"),0)</f>
        <v>0</v>
      </c>
      <c r="N122" s="198">
        <f ca="1">IFERROR(__xludf.DUMMYFUNCTION("IMPORTRANGE(""https://docs.google.com/spreadsheets/d/1Yj_ptqi66GCucihVvJfMjLAmec39IyEx_6qawtMGysU/edit?usp=sharing"",""สบก!BB64"")"),0)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IFERROR(__xludf.DUMMYFUNCTION("IMPORTRANGE(""https://docs.google.com/spreadsheets/d/1Yj_ptqi66GCucihVvJfMjLAmec39IyEx_6qawtMGysU/edit?usp=sharing"",""สบก!AW64"")"),0)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IFERROR(__xludf.DUMMYFUNCTION("IMPORTRANGE(""https://docs.google.com/spreadsheets/d/1Yj_ptqi66GCucihVvJfMjLAmec39IyEx_6qawtMGysU/edit?usp=sharing"",""สบก!AX64"")"),0)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IFERROR(__xludf.DUMMYFUNCTION("IMPORTRANGE(""https://docs.google.com/spreadsheets/d/1Yj_ptqi66GCucihVvJfMjLAmec39IyEx_6qawtMGysU/edit?usp=sharing"",""สบก!AY64"")"),0)</f>
        <v>0</v>
      </c>
      <c r="M126" s="72"/>
      <c r="N126" s="72">
        <f ca="1">IFERROR(__xludf.DUMMYFUNCTION("IMPORTRANGE(""https://docs.google.com/spreadsheets/d/1Yj_ptqi66GCucihVvJfMjLAmec39IyEx_6qawtMGysU/edit?usp=sharing"",""สบก!BC64"")"),0)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IFERROR(__xludf.DUMMYFUNCTION("IMPORTRANGE(""https://docs.google.com/spreadsheets/d/1SX6NBoVAgQJ6U1MVXOaj8PK2l7WJ3RER9xtqwdhxkhw/edit?usp=sharing"",""ตราด!J58"")"),0)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IFERROR(__xludf.DUMMYFUNCTION("IMPORTRANGE(""https://docs.google.com/spreadsheets/d/1SX6NBoVAgQJ6U1MVXOaj8PK2l7WJ3RER9xtqwdhxkhw/edit?usp=sharing"",""ตราด!J59"")"),0)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IFERROR(__xludf.DUMMYFUNCTION("IMPORTRANGE(""https://docs.google.com/spreadsheets/d/1SX6NBoVAgQJ6U1MVXOaj8PK2l7WJ3RER9xtqwdhxkhw/edit?usp=sharing"",""ตราด!J60"")"),0)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IFERROR(__xludf.DUMMYFUNCTION("IMPORTRANGE(""https://docs.google.com/spreadsheets/d/1SX6NBoVAgQJ6U1MVXOaj8PK2l7WJ3RER9xtqwdhxkhw/edit?usp=sharing"",""ตราด!J61"")"),0)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IFERROR(__xludf.DUMMYFUNCTION("IMPORTRANGE(""https://docs.google.com/spreadsheets/d/1SX6NBoVAgQJ6U1MVXOaj8PK2l7WJ3RER9xtqwdhxkhw/edit?usp=sharing"",""ตราด!I62"")"),0)</f>
        <v>0</v>
      </c>
      <c r="J132" s="218">
        <f ca="1">IFERROR(__xludf.DUMMYFUNCTION("IMPORTRANGE(""https://docs.google.com/spreadsheets/d/1SX6NBoVAgQJ6U1MVXOaj8PK2l7WJ3RER9xtqwdhxkhw/edit?usp=sharing"",""ตราด!J62"")"),0)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IFERROR(__xludf.DUMMYFUNCTION("IMPORTRANGE(""https://docs.google.com/spreadsheets/d/1SX6NBoVAgQJ6U1MVXOaj8PK2l7WJ3RER9xtqwdhxkhw/edit?usp=sharing"",""ตราด!I63"")"),0)</f>
        <v>0</v>
      </c>
      <c r="J133" s="218">
        <f ca="1">IFERROR(__xludf.DUMMYFUNCTION("IMPORTRANGE(""https://docs.google.com/spreadsheets/d/1SX6NBoVAgQJ6U1MVXOaj8PK2l7WJ3RER9xtqwdhxkhw/edit?usp=sharing"",""ตราด!J63"")"),0)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IFERROR(__xludf.DUMMYFUNCTION("IMPORTRANGE(""https://docs.google.com/spreadsheets/d/1SX6NBoVAgQJ6U1MVXOaj8PK2l7WJ3RER9xtqwdhxkhw/edit?usp=sharing"",""ตราด!J64"")"),0)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IFERROR(__xludf.DUMMYFUNCTION("IMPORTRANGE(""https://docs.google.com/spreadsheets/d/1SX6NBoVAgQJ6U1MVXOaj8PK2l7WJ3RER9xtqwdhxkhw/edit?usp=sharing"",""ตราด!J65"")"),0)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IFERROR(__xludf.DUMMYFUNCTION("IMPORTRANGE(""https://docs.google.com/spreadsheets/d/1SX6NBoVAgQJ6U1MVXOaj8PK2l7WJ3RER9xtqwdhxkhw/edit?usp=sharing"",""ตราด!I68"")"),0)</f>
        <v>0</v>
      </c>
      <c r="J138" s="291">
        <f ca="1">IFERROR(__xludf.DUMMYFUNCTION("IMPORTRANGE(""https://docs.google.com/spreadsheets/d/1SX6NBoVAgQJ6U1MVXOaj8PK2l7WJ3RER9xtqwdhxkhw/edit?usp=sharing"",""ตราด!J68"")"),0)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43100</v>
      </c>
      <c r="M140" s="182">
        <f t="shared" ca="1" si="64"/>
        <v>27750</v>
      </c>
      <c r="N140" s="182">
        <f t="shared" ca="1" si="64"/>
        <v>24020</v>
      </c>
      <c r="O140" s="181">
        <f t="shared" ref="O140:O142" ca="1" si="65">IF(L140&gt;0,N140*100/L140,0)</f>
        <v>55.730858468677496</v>
      </c>
      <c r="P140" s="181">
        <f t="shared" ref="P140:P142" ca="1" si="66">IF(M140&gt;0,N140*100/M140,0)</f>
        <v>86.558558558558559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43100</v>
      </c>
      <c r="M142" s="187">
        <f t="shared" ca="1" si="68"/>
        <v>27750</v>
      </c>
      <c r="N142" s="187">
        <f t="shared" ca="1" si="68"/>
        <v>24020</v>
      </c>
      <c r="O142" s="186">
        <f t="shared" ca="1" si="65"/>
        <v>55.730858468677496</v>
      </c>
      <c r="P142" s="186">
        <f t="shared" ca="1" si="66"/>
        <v>86.558558558558559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43100</v>
      </c>
      <c r="M144" s="198">
        <f ca="1">IFERROR(__xludf.DUMMYFUNCTION("IMPORTRANGE(""https://docs.google.com/spreadsheets/d/1Yj_ptqi66GCucihVvJfMjLAmec39IyEx_6qawtMGysU/edit?usp=sharing"",""สบก!BJ64"")"),27750)</f>
        <v>27750</v>
      </c>
      <c r="N144" s="198">
        <f ca="1">IFERROR(__xludf.DUMMYFUNCTION("IMPORTRANGE(""https://docs.google.com/spreadsheets/d/1Yj_ptqi66GCucihVvJfMjLAmec39IyEx_6qawtMGysU/edit?usp=sharing"",""สบก!BK64"")"),24020)</f>
        <v>24020</v>
      </c>
      <c r="O144" s="198">
        <f ca="1">IF(L144&gt;0,N144*100/L144,0)</f>
        <v>55.730858468677496</v>
      </c>
      <c r="P144" s="198">
        <f ca="1">IF(M144&gt;0,N144*100/M144,0)</f>
        <v>86.558558558558559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IFERROR(__xludf.DUMMYFUNCTION("IMPORTRANGE(""https://docs.google.com/spreadsheets/d/1Yj_ptqi66GCucihVvJfMjLAmec39IyEx_6qawtMGysU/edit?usp=sharing"",""สบก!BF64"")"),0)</f>
        <v>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IFERROR(__xludf.DUMMYFUNCTION("IMPORTRANGE(""https://docs.google.com/spreadsheets/d/1Yj_ptqi66GCucihVvJfMjLAmec39IyEx_6qawtMGysU/edit?usp=sharing"",""สบก!BG64"")"),43100)</f>
        <v>43100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IFERROR(__xludf.DUMMYFUNCTION("IMPORTRANGE(""https://docs.google.com/spreadsheets/d/1Yj_ptqi66GCucihVvJfMjLAmec39IyEx_6qawtMGysU/edit?usp=sharing"",""สบก!BH64"")"),0)</f>
        <v>0</v>
      </c>
      <c r="M148" s="72"/>
      <c r="N148" s="72">
        <f ca="1">IFERROR(__xludf.DUMMYFUNCTION("IMPORTRANGE(""https://docs.google.com/spreadsheets/d/1Yj_ptqi66GCucihVvJfMjLAmec39IyEx_6qawtMGysU/edit?usp=sharing"",""สบก!BL64"")"),0)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IFERROR(__xludf.DUMMYFUNCTION("IMPORTRANGE(""https://docs.google.com/spreadsheets/d/1SX6NBoVAgQJ6U1MVXOaj8PK2l7WJ3RER9xtqwdhxkhw/edit?usp=sharing"",""ตราด!I74"")"),4)</f>
        <v>4</v>
      </c>
      <c r="J149" s="299">
        <f ca="1">IFERROR(__xludf.DUMMYFUNCTION("IMPORTRANGE(""https://docs.google.com/spreadsheets/d/1SX6NBoVAgQJ6U1MVXOaj8PK2l7WJ3RER9xtqwdhxkhw/edit?usp=sharing"",""ตราด!J74"")"),1)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IFERROR(__xludf.DUMMYFUNCTION("IMPORTRANGE(""https://docs.google.com/spreadsheets/d/1SX6NBoVAgQJ6U1MVXOaj8PK2l7WJ3RER9xtqwdhxkhw/edit?usp=sharing"",""ตราด!J79"")"),0)</f>
        <v>0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IFERROR(__xludf.DUMMYFUNCTION("IMPORTRANGE(""https://docs.google.com/spreadsheets/d/1SX6NBoVAgQJ6U1MVXOaj8PK2l7WJ3RER9xtqwdhxkhw/edit?usp=sharing"",""ตราด!J80"")"),1)</f>
        <v>1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IFERROR(__xludf.DUMMYFUNCTION("IMPORTRANGE(""https://docs.google.com/spreadsheets/d/1SX6NBoVAgQJ6U1MVXOaj8PK2l7WJ3RER9xtqwdhxkhw/edit?usp=sharing"",""ตราด!J81"")"),1)</f>
        <v>1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IFERROR(__xludf.DUMMYFUNCTION("IMPORTRANGE(""https://docs.google.com/spreadsheets/d/1SX6NBoVAgQJ6U1MVXOaj8PK2l7WJ3RER9xtqwdhxkhw/edit?usp=sharing"",""ตราด!J82"")"),1)</f>
        <v>1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IFERROR(__xludf.DUMMYFUNCTION("IMPORTRANGE(""https://docs.google.com/spreadsheets/d/1SX6NBoVAgQJ6U1MVXOaj8PK2l7WJ3RER9xtqwdhxkhw/edit?usp=sharing"",""ตราด!I83"")"),4)</f>
        <v>4</v>
      </c>
      <c r="J158" s="219">
        <f ca="1">IFERROR(__xludf.DUMMYFUNCTION("IMPORTRANGE(""https://docs.google.com/spreadsheets/d/1SX6NBoVAgQJ6U1MVXOaj8PK2l7WJ3RER9xtqwdhxkhw/edit?usp=sharing"",""ตราด!J83"")"),1)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IFERROR(__xludf.DUMMYFUNCTION("IMPORTRANGE(""https://docs.google.com/spreadsheets/d/1SX6NBoVAgQJ6U1MVXOaj8PK2l7WJ3RER9xtqwdhxkhw/edit?usp=sharing"",""ตราด!J84"")"),19)</f>
        <v>19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IFERROR(__xludf.DUMMYFUNCTION("IMPORTRANGE(""https://docs.google.com/spreadsheets/d/1SX6NBoVAgQJ6U1MVXOaj8PK2l7WJ3RER9xtqwdhxkhw/edit?usp=sharing"",""ตราด!J85"")"),19)</f>
        <v>19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IFERROR(__xludf.DUMMYFUNCTION("IMPORTRANGE(""https://docs.google.com/spreadsheets/d/1SX6NBoVAgQJ6U1MVXOaj8PK2l7WJ3RER9xtqwdhxkhw/edit?usp=sharing"",""ตราด!J86"")"),0)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IFERROR(__xludf.DUMMYFUNCTION("IMPORTRANGE(""https://docs.google.com/spreadsheets/d/1SX6NBoVAgQJ6U1MVXOaj8PK2l7WJ3RER9xtqwdhxkhw/edit?usp=sharing"",""ตราด!J87"")"),0)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IFERROR(__xludf.DUMMYFUNCTION("IMPORTRANGE(""https://docs.google.com/spreadsheets/d/1SX6NBoVAgQJ6U1MVXOaj8PK2l7WJ3RER9xtqwdhxkhw/edit?usp=sharing"",""ตราด!J88"")"),0)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IFERROR(__xludf.DUMMYFUNCTION("IMPORTRANGE(""https://docs.google.com/spreadsheets/d/1SX6NBoVAgQJ6U1MVXOaj8PK2l7WJ3RER9xtqwdhxkhw/edit?usp=sharing"",""ตราด!I89"")"),1)</f>
        <v>1</v>
      </c>
      <c r="J164" s="304">
        <f ca="1">IFERROR(__xludf.DUMMYFUNCTION("IMPORTRANGE(""https://docs.google.com/spreadsheets/d/1SX6NBoVAgQJ6U1MVXOaj8PK2l7WJ3RER9xtqwdhxkhw/edit?usp=sharing"",""ตราด!J89"")"),1)</f>
        <v>1</v>
      </c>
      <c r="K164" s="305">
        <f ca="1">IF(I164&gt;0,J164*100/I164,0)</f>
        <v>100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IFERROR(__xludf.DUMMYFUNCTION("IMPORTRANGE(""https://docs.google.com/spreadsheets/d/1SX6NBoVAgQJ6U1MVXOaj8PK2l7WJ3RER9xtqwdhxkhw/edit?usp=sharing"",""ตราด!J94"")"),0)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IFERROR(__xludf.DUMMYFUNCTION("IMPORTRANGE(""https://docs.google.com/spreadsheets/d/1SX6NBoVAgQJ6U1MVXOaj8PK2l7WJ3RER9xtqwdhxkhw/edit?usp=sharing"",""ตราด!J95"")"),1)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IFERROR(__xludf.DUMMYFUNCTION("IMPORTRANGE(""https://docs.google.com/spreadsheets/d/1SX6NBoVAgQJ6U1MVXOaj8PK2l7WJ3RER9xtqwdhxkhw/edit?usp=sharing"",""ตราด!J96"")"),1)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IFERROR(__xludf.DUMMYFUNCTION("IMPORTRANGE(""https://docs.google.com/spreadsheets/d/1SX6NBoVAgQJ6U1MVXOaj8PK2l7WJ3RER9xtqwdhxkhw/edit?usp=sharing"",""ตราด!J97"")"),1)</f>
        <v>1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IFERROR(__xludf.DUMMYFUNCTION("IMPORTRANGE(""https://docs.google.com/spreadsheets/d/1SX6NBoVAgQJ6U1MVXOaj8PK2l7WJ3RER9xtqwdhxkhw/edit?usp=sharing"",""ตราด!I98"")"),1)</f>
        <v>1</v>
      </c>
      <c r="J173" s="219">
        <f ca="1">IFERROR(__xludf.DUMMYFUNCTION("IMPORTRANGE(""https://docs.google.com/spreadsheets/d/1SX6NBoVAgQJ6U1MVXOaj8PK2l7WJ3RER9xtqwdhxkhw/edit?usp=sharing"",""ตราด!J98"")"),1)</f>
        <v>1</v>
      </c>
      <c r="K173" s="195">
        <f ca="1">IF(I173&gt;0,J173*100/I173,0)</f>
        <v>100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IFERROR(__xludf.DUMMYFUNCTION("IMPORTRANGE(""https://docs.google.com/spreadsheets/d/1SX6NBoVAgQJ6U1MVXOaj8PK2l7WJ3RER9xtqwdhxkhw/edit?usp=sharing"",""ตราด!J99"")"),0)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IFERROR(__xludf.DUMMYFUNCTION("IMPORTRANGE(""https://docs.google.com/spreadsheets/d/1SX6NBoVAgQJ6U1MVXOaj8PK2l7WJ3RER9xtqwdhxkhw/edit?usp=sharing"",""ตราด!J100"")"),0)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IFERROR(__xludf.DUMMYFUNCTION("IMPORTRANGE(""https://docs.google.com/spreadsheets/d/1SX6NBoVAgQJ6U1MVXOaj8PK2l7WJ3RER9xtqwdhxkhw/edit?usp=sharing"",""ตราด!I101"")"),1)</f>
        <v>1</v>
      </c>
      <c r="J176" s="304">
        <f ca="1">IFERROR(__xludf.DUMMYFUNCTION("IMPORTRANGE(""https://docs.google.com/spreadsheets/d/1SX6NBoVAgQJ6U1MVXOaj8PK2l7WJ3RER9xtqwdhxkhw/edit?usp=sharing"",""ตราด!J101"")"),1)</f>
        <v>1</v>
      </c>
      <c r="K176" s="305">
        <f ca="1">IF(I176&gt;0,J176*100/I176,0)</f>
        <v>100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IFERROR(__xludf.DUMMYFUNCTION("IMPORTRANGE(""https://docs.google.com/spreadsheets/d/1SX6NBoVAgQJ6U1MVXOaj8PK2l7WJ3RER9xtqwdhxkhw/edit?usp=sharing"",""ตราด!J106"")"),0)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IFERROR(__xludf.DUMMYFUNCTION("IMPORTRANGE(""https://docs.google.com/spreadsheets/d/1SX6NBoVAgQJ6U1MVXOaj8PK2l7WJ3RER9xtqwdhxkhw/edit?usp=sharing"",""ตราด!J107"")"),1)</f>
        <v>1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IFERROR(__xludf.DUMMYFUNCTION("IMPORTRANGE(""https://docs.google.com/spreadsheets/d/1SX6NBoVAgQJ6U1MVXOaj8PK2l7WJ3RER9xtqwdhxkhw/edit?usp=sharing"",""ตราด!J108"")"),1)</f>
        <v>1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IFERROR(__xludf.DUMMYFUNCTION("IMPORTRANGE(""https://docs.google.com/spreadsheets/d/1SX6NBoVAgQJ6U1MVXOaj8PK2l7WJ3RER9xtqwdhxkhw/edit?usp=sharing"",""ตราด!J109"")"),1)</f>
        <v>1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IFERROR(__xludf.DUMMYFUNCTION("IMPORTRANGE(""https://docs.google.com/spreadsheets/d/1SX6NBoVAgQJ6U1MVXOaj8PK2l7WJ3RER9xtqwdhxkhw/edit?usp=sharing"",""ตราด!I110"")"),1)</f>
        <v>1</v>
      </c>
      <c r="J185" s="218">
        <f ca="1">IFERROR(__xludf.DUMMYFUNCTION("IMPORTRANGE(""https://docs.google.com/spreadsheets/d/1SX6NBoVAgQJ6U1MVXOaj8PK2l7WJ3RER9xtqwdhxkhw/edit?usp=sharing"",""ตราด!J110"")"),0)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IFERROR(__xludf.DUMMYFUNCTION("IMPORTRANGE(""https://docs.google.com/spreadsheets/d/1SX6NBoVAgQJ6U1MVXOaj8PK2l7WJ3RER9xtqwdhxkhw/edit?usp=sharing"",""ตราด!I111"")"),1)</f>
        <v>1</v>
      </c>
      <c r="J186" s="218">
        <f ca="1">IFERROR(__xludf.DUMMYFUNCTION("IMPORTRANGE(""https://docs.google.com/spreadsheets/d/1SX6NBoVAgQJ6U1MVXOaj8PK2l7WJ3RER9xtqwdhxkhw/edit?usp=sharing"",""ตราด!J111"")"),1)</f>
        <v>1</v>
      </c>
      <c r="K186" s="249">
        <f t="shared" ca="1" si="69"/>
        <v>100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IFERROR(__xludf.DUMMYFUNCTION("IMPORTRANGE(""https://docs.google.com/spreadsheets/d/1SX6NBoVAgQJ6U1MVXOaj8PK2l7WJ3RER9xtqwdhxkhw/edit?usp=sharing"",""ตราด!J112"")"),0)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IFERROR(__xludf.DUMMYFUNCTION("IMPORTRANGE(""https://docs.google.com/spreadsheets/d/1SX6NBoVAgQJ6U1MVXOaj8PK2l7WJ3RER9xtqwdhxkhw/edit?usp=sharing"",""ตราด!J113"")"),0)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IFERROR(__xludf.DUMMYFUNCTION("IMPORTRANGE(""https://docs.google.com/spreadsheets/d/1SX6NBoVAgQJ6U1MVXOaj8PK2l7WJ3RER9xtqwdhxkhw/edit?usp=sharing"",""ตราด!I114"")"),3200)</f>
        <v>3200</v>
      </c>
      <c r="J189" s="304">
        <f ca="1">IFERROR(__xludf.DUMMYFUNCTION("IMPORTRANGE(""https://docs.google.com/spreadsheets/d/1SX6NBoVAgQJ6U1MVXOaj8PK2l7WJ3RER9xtqwdhxkhw/edit?usp=sharing"",""ตราด!J114"")"),0)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IFERROR(__xludf.DUMMYFUNCTION("IMPORTRANGE(""https://docs.google.com/spreadsheets/d/1SX6NBoVAgQJ6U1MVXOaj8PK2l7WJ3RER9xtqwdhxkhw/edit?usp=sharing"",""ตราด!J119"")"),1)</f>
        <v>1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IFERROR(__xludf.DUMMYFUNCTION("IMPORTRANGE(""https://docs.google.com/spreadsheets/d/1SX6NBoVAgQJ6U1MVXOaj8PK2l7WJ3RER9xtqwdhxkhw/edit?usp=sharing"",""ตราด!J120"")"),0)</f>
        <v>0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IFERROR(__xludf.DUMMYFUNCTION("IMPORTRANGE(""https://docs.google.com/spreadsheets/d/1SX6NBoVAgQJ6U1MVXOaj8PK2l7WJ3RER9xtqwdhxkhw/edit?usp=sharing"",""ตราด!J121"")"),0)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IFERROR(__xludf.DUMMYFUNCTION("IMPORTRANGE(""https://docs.google.com/spreadsheets/d/1SX6NBoVAgQJ6U1MVXOaj8PK2l7WJ3RER9xtqwdhxkhw/edit?usp=sharing"",""ตราด!J122"")"),0)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IFERROR(__xludf.DUMMYFUNCTION("IMPORTRANGE(""https://docs.google.com/spreadsheets/d/1SX6NBoVAgQJ6U1MVXOaj8PK2l7WJ3RER9xtqwdhxkhw/edit?usp=sharing"",""ตราด!I124"")"),3200)</f>
        <v>3200</v>
      </c>
      <c r="J199" s="219">
        <f ca="1">IFERROR(__xludf.DUMMYFUNCTION("IMPORTRANGE(""https://docs.google.com/spreadsheets/d/1SX6NBoVAgQJ6U1MVXOaj8PK2l7WJ3RER9xtqwdhxkhw/edit?usp=sharing"",""ตราด!J124"")"),0)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IFERROR(__xludf.DUMMYFUNCTION("IMPORTRANGE(""https://docs.google.com/spreadsheets/d/1SX6NBoVAgQJ6U1MVXOaj8PK2l7WJ3RER9xtqwdhxkhw/edit?usp=sharing"",""ตราด!I125"")"),3200)</f>
        <v>3200</v>
      </c>
      <c r="J200" s="219">
        <f ca="1">IFERROR(__xludf.DUMMYFUNCTION("IMPORTRANGE(""https://docs.google.com/spreadsheets/d/1SX6NBoVAgQJ6U1MVXOaj8PK2l7WJ3RER9xtqwdhxkhw/edit?usp=sharing"",""ตราด!J125"")"),0)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IFERROR(__xludf.DUMMYFUNCTION("IMPORTRANGE(""https://docs.google.com/spreadsheets/d/1SX6NBoVAgQJ6U1MVXOaj8PK2l7WJ3RER9xtqwdhxkhw/edit?usp=sharing"",""ตราด!I126"")"),0)</f>
        <v>0</v>
      </c>
      <c r="J201" s="219">
        <f ca="1">IFERROR(__xludf.DUMMYFUNCTION("IMPORTRANGE(""https://docs.google.com/spreadsheets/d/1SX6NBoVAgQJ6U1MVXOaj8PK2l7WJ3RER9xtqwdhxkhw/edit?usp=sharing"",""ตราด!J126"")"),0)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IFERROR(__xludf.DUMMYFUNCTION("IMPORTRANGE(""https://docs.google.com/spreadsheets/d/1SX6NBoVAgQJ6U1MVXOaj8PK2l7WJ3RER9xtqwdhxkhw/edit?usp=sharing"",""ตราด!J127"")"),0)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IFERROR(__xludf.DUMMYFUNCTION("IMPORTRANGE(""https://docs.google.com/spreadsheets/d/1SX6NBoVAgQJ6U1MVXOaj8PK2l7WJ3RER9xtqwdhxkhw/edit?usp=sharing"",""ตราด!J128"")"),0)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IFERROR(__xludf.DUMMYFUNCTION("IMPORTRANGE(""https://docs.google.com/spreadsheets/d/1SX6NBoVAgQJ6U1MVXOaj8PK2l7WJ3RER9xtqwdhxkhw/edit?usp=sharing"",""ตราด!I129"")"),0)</f>
        <v>0</v>
      </c>
      <c r="J204" s="304">
        <f ca="1">IFERROR(__xludf.DUMMYFUNCTION("IMPORTRANGE(""https://docs.google.com/spreadsheets/d/1SX6NBoVAgQJ6U1MVXOaj8PK2l7WJ3RER9xtqwdhxkhw/edit?usp=sharing"",""ตราด!J129"")"),0)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IFERROR(__xludf.DUMMYFUNCTION("IMPORTRANGE(""https://docs.google.com/spreadsheets/d/1SX6NBoVAgQJ6U1MVXOaj8PK2l7WJ3RER9xtqwdhxkhw/edit?usp=sharing"",""ตราด!J134"")"),0)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IFERROR(__xludf.DUMMYFUNCTION("IMPORTRANGE(""https://docs.google.com/spreadsheets/d/1SX6NBoVAgQJ6U1MVXOaj8PK2l7WJ3RER9xtqwdhxkhw/edit?usp=sharing"",""ตราด!J135"")"),0)</f>
        <v>0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IFERROR(__xludf.DUMMYFUNCTION("IMPORTRANGE(""https://docs.google.com/spreadsheets/d/1SX6NBoVAgQJ6U1MVXOaj8PK2l7WJ3RER9xtqwdhxkhw/edit?usp=sharing"",""ตราด!J136"")"),0)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IFERROR(__xludf.DUMMYFUNCTION("IMPORTRANGE(""https://docs.google.com/spreadsheets/d/1SX6NBoVAgQJ6U1MVXOaj8PK2l7WJ3RER9xtqwdhxkhw/edit?usp=sharing"",""ตราด!J137"")"),0)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IFERROR(__xludf.DUMMYFUNCTION("IMPORTRANGE(""https://docs.google.com/spreadsheets/d/1SX6NBoVAgQJ6U1MVXOaj8PK2l7WJ3RER9xtqwdhxkhw/edit?usp=sharing"",""ตราด!I138"")"),0)</f>
        <v>0</v>
      </c>
      <c r="J213" s="218">
        <f ca="1">IFERROR(__xludf.DUMMYFUNCTION("IMPORTRANGE(""https://docs.google.com/spreadsheets/d/1SX6NBoVAgQJ6U1MVXOaj8PK2l7WJ3RER9xtqwdhxkhw/edit?usp=sharing"",""ตราด!J138"")"),0)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IFERROR(__xludf.DUMMYFUNCTION("IMPORTRANGE(""https://docs.google.com/spreadsheets/d/1SX6NBoVAgQJ6U1MVXOaj8PK2l7WJ3RER9xtqwdhxkhw/edit?usp=sharing"",""ตราด!I140"")"),0)</f>
        <v>0</v>
      </c>
      <c r="J215" s="218">
        <f ca="1">IFERROR(__xludf.DUMMYFUNCTION("IMPORTRANGE(""https://docs.google.com/spreadsheets/d/1SX6NBoVAgQJ6U1MVXOaj8PK2l7WJ3RER9xtqwdhxkhw/edit?usp=sharing"",""ตราด!J140"")"),0)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IFERROR(__xludf.DUMMYFUNCTION("IMPORTRANGE(""https://docs.google.com/spreadsheets/d/1SX6NBoVAgQJ6U1MVXOaj8PK2l7WJ3RER9xtqwdhxkhw/edit?usp=sharing"",""ตราด!I141"")"),0)</f>
        <v>0</v>
      </c>
      <c r="J216" s="218">
        <f ca="1">IFERROR(__xludf.DUMMYFUNCTION("IMPORTRANGE(""https://docs.google.com/spreadsheets/d/1SX6NBoVAgQJ6U1MVXOaj8PK2l7WJ3RER9xtqwdhxkhw/edit?usp=sharing"",""ตราด!J141"")"),0)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IFERROR(__xludf.DUMMYFUNCTION("IMPORTRANGE(""https://docs.google.com/spreadsheets/d/1SX6NBoVAgQJ6U1MVXOaj8PK2l7WJ3RER9xtqwdhxkhw/edit?usp=sharing"",""ตราด!J142"")"),0)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IFERROR(__xludf.DUMMYFUNCTION("IMPORTRANGE(""https://docs.google.com/spreadsheets/d/1SX6NBoVAgQJ6U1MVXOaj8PK2l7WJ3RER9xtqwdhxkhw/edit?usp=sharing"",""ตราด!J143"")"),0)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IFERROR(__xludf.DUMMYFUNCTION("IMPORTRANGE(""https://docs.google.com/spreadsheets/d/1SX6NBoVAgQJ6U1MVXOaj8PK2l7WJ3RER9xtqwdhxkhw/edit?usp=sharing"",""ตราด!I144"")"),14)</f>
        <v>14</v>
      </c>
      <c r="J219" s="291">
        <f ca="1">IFERROR(__xludf.DUMMYFUNCTION("IMPORTRANGE(""https://docs.google.com/spreadsheets/d/1SX6NBoVAgQJ6U1MVXOaj8PK2l7WJ3RER9xtqwdhxkhw/edit?usp=sharing"",""ตราด!J144"")"),14)</f>
        <v>14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20210</v>
      </c>
      <c r="M220" s="182">
        <f t="shared" ca="1" si="72"/>
        <v>20210</v>
      </c>
      <c r="N220" s="182">
        <f t="shared" ca="1" si="72"/>
        <v>20210</v>
      </c>
      <c r="O220" s="181">
        <f t="shared" ref="O220:O222" ca="1" si="73">IF(L220&gt;0,N220*100/L220,0)</f>
        <v>100</v>
      </c>
      <c r="P220" s="181">
        <f t="shared" ref="P220:P222" ca="1" si="74">IF(M220&gt;0,N220*100/M220,0)</f>
        <v>100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20210</v>
      </c>
      <c r="M222" s="187">
        <f t="shared" ca="1" si="76"/>
        <v>20210</v>
      </c>
      <c r="N222" s="187">
        <f t="shared" ca="1" si="76"/>
        <v>20210</v>
      </c>
      <c r="O222" s="186">
        <f t="shared" ca="1" si="73"/>
        <v>100</v>
      </c>
      <c r="P222" s="186">
        <f t="shared" ca="1" si="74"/>
        <v>100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20210</v>
      </c>
      <c r="M224" s="198">
        <f ca="1">IFERROR(__xludf.DUMMYFUNCTION("IMPORTRANGE(""https://docs.google.com/spreadsheets/d/1Yj_ptqi66GCucihVvJfMjLAmec39IyEx_6qawtMGysU/edit?usp=sharing"",""สบก!BS64"")"),20210)</f>
        <v>20210</v>
      </c>
      <c r="N224" s="198">
        <f ca="1">IFERROR(__xludf.DUMMYFUNCTION("IMPORTRANGE(""https://docs.google.com/spreadsheets/d/1Yj_ptqi66GCucihVvJfMjLAmec39IyEx_6qawtMGysU/edit?usp=sharing"",""สบก!BT64"")"),20210)</f>
        <v>20210</v>
      </c>
      <c r="O224" s="198">
        <f ca="1">IF(L224&gt;0,N224*100/L224,0)</f>
        <v>100</v>
      </c>
      <c r="P224" s="198">
        <f ca="1">IF(M224&gt;0,N224*100/M224,0)</f>
        <v>100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IFERROR(__xludf.DUMMYFUNCTION("IMPORTRANGE(""https://docs.google.com/spreadsheets/d/1Yj_ptqi66GCucihVvJfMjLAmec39IyEx_6qawtMGysU/edit?usp=sharing"",""สบก!BO64"")"),0)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IFERROR(__xludf.DUMMYFUNCTION("IMPORTRANGE(""https://docs.google.com/spreadsheets/d/1Yj_ptqi66GCucihVvJfMjLAmec39IyEx_6qawtMGysU/edit?usp=sharing"",""สบก!BP64"")"),20210)</f>
        <v>20210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IFERROR(__xludf.DUMMYFUNCTION("IMPORTRANGE(""https://docs.google.com/spreadsheets/d/1Yj_ptqi66GCucihVvJfMjLAmec39IyEx_6qawtMGysU/edit?usp=sharing"",""สบก!BQ64"")"),0)</f>
        <v>0</v>
      </c>
      <c r="M228" s="72"/>
      <c r="N228" s="72">
        <f ca="1">IFERROR(__xludf.DUMMYFUNCTION("IMPORTRANGE(""https://docs.google.com/spreadsheets/d/1Yj_ptqi66GCucihVvJfMjLAmec39IyEx_6qawtMGysU/edit?usp=sharing"",""สบก!BU64"")"),0)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IFERROR(__xludf.DUMMYFUNCTION("IMPORTRANGE(""https://docs.google.com/spreadsheets/d/1SX6NBoVAgQJ6U1MVXOaj8PK2l7WJ3RER9xtqwdhxkhw/edit?usp=sharing"",""ตราด!I149"")"),14)</f>
        <v>14</v>
      </c>
      <c r="J229" s="291">
        <f ca="1">IFERROR(__xludf.DUMMYFUNCTION("IMPORTRANGE(""https://docs.google.com/spreadsheets/d/1SX6NBoVAgQJ6U1MVXOaj8PK2l7WJ3RER9xtqwdhxkhw/edit?usp=sharing"",""ตราด!J149"")"),14)</f>
        <v>14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IFERROR(__xludf.DUMMYFUNCTION("IMPORTRANGE(""https://docs.google.com/spreadsheets/d/1SX6NBoVAgQJ6U1MVXOaj8PK2l7WJ3RER9xtqwdhxkhw/edit?usp=sharing"",""ตราด!J151"")"),0)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IFERROR(__xludf.DUMMYFUNCTION("IMPORTRANGE(""https://docs.google.com/spreadsheets/d/1SX6NBoVAgQJ6U1MVXOaj8PK2l7WJ3RER9xtqwdhxkhw/edit?usp=sharing"",""ตราด!J152"")"),1)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IFERROR(__xludf.DUMMYFUNCTION("IMPORTRANGE(""https://docs.google.com/spreadsheets/d/1SX6NBoVAgQJ6U1MVXOaj8PK2l7WJ3RER9xtqwdhxkhw/edit?usp=sharing"",""ตราด!J153"")"),1)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IFERROR(__xludf.DUMMYFUNCTION("IMPORTRANGE(""https://docs.google.com/spreadsheets/d/1SX6NBoVAgQJ6U1MVXOaj8PK2l7WJ3RER9xtqwdhxkhw/edit?usp=sharing"",""ตราด!J154"")"),1)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IFERROR(__xludf.DUMMYFUNCTION("IMPORTRANGE(""https://docs.google.com/spreadsheets/d/1SX6NBoVAgQJ6U1MVXOaj8PK2l7WJ3RER9xtqwdhxkhw/edit?usp=sharing"",""ตราด!I155"")"),14)</f>
        <v>14</v>
      </c>
      <c r="J235" s="219">
        <f ca="1">IFERROR(__xludf.DUMMYFUNCTION("IMPORTRANGE(""https://docs.google.com/spreadsheets/d/1SX6NBoVAgQJ6U1MVXOaj8PK2l7WJ3RER9xtqwdhxkhw/edit?usp=sharing"",""ตราด!J155"")"),14)</f>
        <v>14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IFERROR(__xludf.DUMMYFUNCTION("IMPORTRANGE(""https://docs.google.com/spreadsheets/d/1SX6NBoVAgQJ6U1MVXOaj8PK2l7WJ3RER9xtqwdhxkhw/edit?usp=sharing"",""ตราด!J156"")"),0)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IFERROR(__xludf.DUMMYFUNCTION("IMPORTRANGE(""https://docs.google.com/spreadsheets/d/1SX6NBoVAgQJ6U1MVXOaj8PK2l7WJ3RER9xtqwdhxkhw/edit?usp=sharing"",""ตราด!J157"")"),0)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IFERROR(__xludf.DUMMYFUNCTION("IMPORTRANGE(""https://docs.google.com/spreadsheets/d/1SX6NBoVAgQJ6U1MVXOaj8PK2l7WJ3RER9xtqwdhxkhw/edit?usp=sharing"",""ตราด!I158"")"),0)</f>
        <v>0</v>
      </c>
      <c r="J238" s="291">
        <f ca="1">IFERROR(__xludf.DUMMYFUNCTION("IMPORTRANGE(""https://docs.google.com/spreadsheets/d/1SX6NBoVAgQJ6U1MVXOaj8PK2l7WJ3RER9xtqwdhxkhw/edit?usp=sharing"",""ตราด!J158"")"),0)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IFERROR(__xludf.DUMMYFUNCTION("IMPORTRANGE(""https://docs.google.com/spreadsheets/d/1SX6NBoVAgQJ6U1MVXOaj8PK2l7WJ3RER9xtqwdhxkhw/edit?usp=sharing"",""ตราด!J159"")"),"")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IFERROR(__xludf.DUMMYFUNCTION("IMPORTRANGE(""https://docs.google.com/spreadsheets/d/1SX6NBoVAgQJ6U1MVXOaj8PK2l7WJ3RER9xtqwdhxkhw/edit?usp=sharing"",""ตราด!J161"")"),0)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IFERROR(__xludf.DUMMYFUNCTION("IMPORTRANGE(""https://docs.google.com/spreadsheets/d/1SX6NBoVAgQJ6U1MVXOaj8PK2l7WJ3RER9xtqwdhxkhw/edit?usp=sharing"",""ตราด!J162"")"),0)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IFERROR(__xludf.DUMMYFUNCTION("IMPORTRANGE(""https://docs.google.com/spreadsheets/d/1SX6NBoVAgQJ6U1MVXOaj8PK2l7WJ3RER9xtqwdhxkhw/edit?usp=sharing"",""ตราด!J163"")"),0)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IFERROR(__xludf.DUMMYFUNCTION("IMPORTRANGE(""https://docs.google.com/spreadsheets/d/1SX6NBoVAgQJ6U1MVXOaj8PK2l7WJ3RER9xtqwdhxkhw/edit?usp=sharing"",""ตราด!I164"")"),0)</f>
        <v>0</v>
      </c>
      <c r="J244" s="218">
        <f ca="1">IFERROR(__xludf.DUMMYFUNCTION("IMPORTRANGE(""https://docs.google.com/spreadsheets/d/1SX6NBoVAgQJ6U1MVXOaj8PK2l7WJ3RER9xtqwdhxkhw/edit?usp=sharing"",""ตราด!J164"")"),0)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IFERROR(__xludf.DUMMYFUNCTION("IMPORTRANGE(""https://docs.google.com/spreadsheets/d/1SX6NBoVAgQJ6U1MVXOaj8PK2l7WJ3RER9xtqwdhxkhw/edit?usp=sharing"",""ตราด!J165"")"),0)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IFERROR(__xludf.DUMMYFUNCTION("IMPORTRANGE(""https://docs.google.com/spreadsheets/d/1SX6NBoVAgQJ6U1MVXOaj8PK2l7WJ3RER9xtqwdhxkhw/edit?usp=sharing"",""ตราด!J166"")"),0)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IFERROR(__xludf.DUMMYFUNCTION("IMPORTRANGE(""https://docs.google.com/spreadsheets/d/1SX6NBoVAgQJ6U1MVXOaj8PK2l7WJ3RER9xtqwdhxkhw/edit?usp=sharing"",""ตราด!I169"")"),0)</f>
        <v>0</v>
      </c>
      <c r="J249" s="335">
        <f ca="1">IFERROR(__xludf.DUMMYFUNCTION("IMPORTRANGE(""https://docs.google.com/spreadsheets/d/1SX6NBoVAgQJ6U1MVXOaj8PK2l7WJ3RER9xtqwdhxkhw/edit?usp=sharing"",""ตราด!J169"")"),0)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8">
        <f ca="1">IFERROR(__xludf.DUMMYFUNCTION("IMPORTRANGE(""https://docs.google.com/spreadsheets/d/1Yj_ptqi66GCucihVvJfMjLAmec39IyEx_6qawtMGysU/edit?usp=sharing"",""สบก!CB64"")"),0)</f>
        <v>0</v>
      </c>
      <c r="N254" s="198">
        <f ca="1">IFERROR(__xludf.DUMMYFUNCTION("IMPORTRANGE(""https://docs.google.com/spreadsheets/d/1Yj_ptqi66GCucihVvJfMjLAmec39IyEx_6qawtMGysU/edit?usp=sharing"",""สบก!CC64"")"),0)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IFERROR(__xludf.DUMMYFUNCTION("IMPORTRANGE(""https://docs.google.com/spreadsheets/d/1Yj_ptqi66GCucihVvJfMjLAmec39IyEx_6qawtMGysU/edit?usp=sharing"",""สบก!BX64"")"),0)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IFERROR(__xludf.DUMMYFUNCTION("IMPORTRANGE(""https://docs.google.com/spreadsheets/d/1Yj_ptqi66GCucihVvJfMjLAmec39IyEx_6qawtMGysU/edit?usp=sharing"",""สบก!BY64"")"),0)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IFERROR(__xludf.DUMMYFUNCTION("IMPORTRANGE(""https://docs.google.com/spreadsheets/d/1Yj_ptqi66GCucihVvJfMjLAmec39IyEx_6qawtMGysU/edit?usp=sharing"",""สบก!BZ64"")"),0)</f>
        <v>0</v>
      </c>
      <c r="M258" s="72"/>
      <c r="N258" s="72">
        <f ca="1">IFERROR(__xludf.DUMMYFUNCTION("IMPORTRANGE(""https://docs.google.com/spreadsheets/d/1Yj_ptqi66GCucihVvJfMjLAmec39IyEx_6qawtMGysU/edit?usp=sharing"",""สบก!CD64"")"),0)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IFERROR(__xludf.DUMMYFUNCTION("IMPORTRANGE(""https://docs.google.com/spreadsheets/d/1SX6NBoVAgQJ6U1MVXOaj8PK2l7WJ3RER9xtqwdhxkhw/edit?usp=sharing"",""ตราด!J175"")"),0)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IFERROR(__xludf.DUMMYFUNCTION("IMPORTRANGE(""https://docs.google.com/spreadsheets/d/1SX6NBoVAgQJ6U1MVXOaj8PK2l7WJ3RER9xtqwdhxkhw/edit?usp=sharing"",""ตราด!J176"")"),0)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IFERROR(__xludf.DUMMYFUNCTION("IMPORTRANGE(""https://docs.google.com/spreadsheets/d/1SX6NBoVAgQJ6U1MVXOaj8PK2l7WJ3RER9xtqwdhxkhw/edit?usp=sharing"",""ตราด!J177"")"),0)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IFERROR(__xludf.DUMMYFUNCTION("IMPORTRANGE(""https://docs.google.com/spreadsheets/d/1SX6NBoVAgQJ6U1MVXOaj8PK2l7WJ3RER9xtqwdhxkhw/edit?usp=sharing"",""ตราด!J178"")"),0)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IFERROR(__xludf.DUMMYFUNCTION("IMPORTRANGE(""https://docs.google.com/spreadsheets/d/1SX6NBoVAgQJ6U1MVXOaj8PK2l7WJ3RER9xtqwdhxkhw/edit?usp=sharing"",""ตราด!I179"")"),0)</f>
        <v>0</v>
      </c>
      <c r="J264" s="219">
        <f ca="1">IFERROR(__xludf.DUMMYFUNCTION("IMPORTRANGE(""https://docs.google.com/spreadsheets/d/1SX6NBoVAgQJ6U1MVXOaj8PK2l7WJ3RER9xtqwdhxkhw/edit?usp=sharing"",""ตราด!J179"")"),0)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IFERROR(__xludf.DUMMYFUNCTION("IMPORTRANGE(""https://docs.google.com/spreadsheets/d/1SX6NBoVAgQJ6U1MVXOaj8PK2l7WJ3RER9xtqwdhxkhw/edit?usp=sharing"",""ตราด!I180"")"),0)</f>
        <v>0</v>
      </c>
      <c r="J265" s="219">
        <f ca="1">IFERROR(__xludf.DUMMYFUNCTION("IMPORTRANGE(""https://docs.google.com/spreadsheets/d/1SX6NBoVAgQJ6U1MVXOaj8PK2l7WJ3RER9xtqwdhxkhw/edit?usp=sharing"",""ตราด!J180"")"),0)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IFERROR(__xludf.DUMMYFUNCTION("IMPORTRANGE(""https://docs.google.com/spreadsheets/d/1SX6NBoVAgQJ6U1MVXOaj8PK2l7WJ3RER9xtqwdhxkhw/edit?usp=sharing"",""ตราด!I181"")"),0)</f>
        <v>0</v>
      </c>
      <c r="J266" s="219">
        <f ca="1">IFERROR(__xludf.DUMMYFUNCTION("IMPORTRANGE(""https://docs.google.com/spreadsheets/d/1SX6NBoVAgQJ6U1MVXOaj8PK2l7WJ3RER9xtqwdhxkhw/edit?usp=sharing"",""ตราด!J181"")"),0)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IFERROR(__xludf.DUMMYFUNCTION("IMPORTRANGE(""https://docs.google.com/spreadsheets/d/1SX6NBoVAgQJ6U1MVXOaj8PK2l7WJ3RER9xtqwdhxkhw/edit?usp=sharing"",""ตราด!I182"")"),0)</f>
        <v>0</v>
      </c>
      <c r="J267" s="219">
        <f ca="1">IFERROR(__xludf.DUMMYFUNCTION("IMPORTRANGE(""https://docs.google.com/spreadsheets/d/1SX6NBoVAgQJ6U1MVXOaj8PK2l7WJ3RER9xtqwdhxkhw/edit?usp=sharing"",""ตราด!J182"")"),0)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IFERROR(__xludf.DUMMYFUNCTION("IMPORTRANGE(""https://docs.google.com/spreadsheets/d/1SX6NBoVAgQJ6U1MVXOaj8PK2l7WJ3RER9xtqwdhxkhw/edit?usp=sharing"",""ตราด!J183"")"),0)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IFERROR(__xludf.DUMMYFUNCTION("IMPORTRANGE(""https://docs.google.com/spreadsheets/d/1SX6NBoVAgQJ6U1MVXOaj8PK2l7WJ3RER9xtqwdhxkhw/edit?usp=sharing"",""ตราด!J184"")"),0)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IFERROR(__xludf.DUMMYFUNCTION("IMPORTRANGE(""https://docs.google.com/spreadsheets/d/1SX6NBoVAgQJ6U1MVXOaj8PK2l7WJ3RER9xtqwdhxkhw/edit?usp=sharing"",""ตราด!I185"")"),0)</f>
        <v>0</v>
      </c>
      <c r="J270" s="335">
        <f ca="1">IFERROR(__xludf.DUMMYFUNCTION("IMPORTRANGE(""https://docs.google.com/spreadsheets/d/1SX6NBoVAgQJ6U1MVXOaj8PK2l7WJ3RER9xtqwdhxkhw/edit?usp=sharing"",""ตราด!J185"")"),0)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0</v>
      </c>
      <c r="M271" s="182">
        <f t="shared" ca="1" si="83"/>
        <v>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0</v>
      </c>
      <c r="M273" s="187">
        <f t="shared" ca="1" si="87"/>
        <v>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0</v>
      </c>
      <c r="M275" s="198">
        <f ca="1">IFERROR(__xludf.DUMMYFUNCTION("IMPORTRANGE(""https://docs.google.com/spreadsheets/d/1Yj_ptqi66GCucihVvJfMjLAmec39IyEx_6qawtMGysU/edit?usp=sharing"",""สบก!CK64"")"),0)</f>
        <v>0</v>
      </c>
      <c r="N275" s="198">
        <f ca="1">IFERROR(__xludf.DUMMYFUNCTION("IMPORTRANGE(""https://docs.google.com/spreadsheets/d/1Yj_ptqi66GCucihVvJfMjLAmec39IyEx_6qawtMGysU/edit?usp=sharing"",""สบก!CL64"")"),0)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IFERROR(__xludf.DUMMYFUNCTION("IMPORTRANGE(""https://docs.google.com/spreadsheets/d/1Yj_ptqi66GCucihVvJfMjLAmec39IyEx_6qawtMGysU/edit?usp=sharing"",""สบก!CG64"")"),0)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IFERROR(__xludf.DUMMYFUNCTION("IMPORTRANGE(""https://docs.google.com/spreadsheets/d/1Yj_ptqi66GCucihVvJfMjLAmec39IyEx_6qawtMGysU/edit?usp=sharing"",""สบก!CH64"")"),0)</f>
        <v>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IFERROR(__xludf.DUMMYFUNCTION("IMPORTRANGE(""https://docs.google.com/spreadsheets/d/1Yj_ptqi66GCucihVvJfMjLAmec39IyEx_6qawtMGysU/edit?usp=sharing"",""สบก!CI64"")"),0)</f>
        <v>0</v>
      </c>
      <c r="M279" s="72"/>
      <c r="N279" s="72">
        <f ca="1">IFERROR(__xludf.DUMMYFUNCTION("IMPORTRANGE(""https://docs.google.com/spreadsheets/d/1Yj_ptqi66GCucihVvJfMjLAmec39IyEx_6qawtMGysU/edit?usp=sharing"",""สบก!CM64"")"),0)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IFERROR(__xludf.DUMMYFUNCTION("IMPORTRANGE(""https://docs.google.com/spreadsheets/d/1SX6NBoVAgQJ6U1MVXOaj8PK2l7WJ3RER9xtqwdhxkhw/edit?usp=sharing"",""ตราด!J191"")"),0)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IFERROR(__xludf.DUMMYFUNCTION("IMPORTRANGE(""https://docs.google.com/spreadsheets/d/1SX6NBoVAgQJ6U1MVXOaj8PK2l7WJ3RER9xtqwdhxkhw/edit?usp=sharing"",""ตราด!J192"")"),0)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IFERROR(__xludf.DUMMYFUNCTION("IMPORTRANGE(""https://docs.google.com/spreadsheets/d/1SX6NBoVAgQJ6U1MVXOaj8PK2l7WJ3RER9xtqwdhxkhw/edit?usp=sharing"",""ตราด!J193"")"),0)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IFERROR(__xludf.DUMMYFUNCTION("IMPORTRANGE(""https://docs.google.com/spreadsheets/d/1SX6NBoVAgQJ6U1MVXOaj8PK2l7WJ3RER9xtqwdhxkhw/edit?usp=sharing"",""ตราด!J194"")"),0)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IFERROR(__xludf.DUMMYFUNCTION("IMPORTRANGE(""https://docs.google.com/spreadsheets/d/1SX6NBoVAgQJ6U1MVXOaj8PK2l7WJ3RER9xtqwdhxkhw/edit?usp=sharing"",""ตราด!I195"")"),0)</f>
        <v>0</v>
      </c>
      <c r="J285" s="219">
        <f ca="1">IFERROR(__xludf.DUMMYFUNCTION("IMPORTRANGE(""https://docs.google.com/spreadsheets/d/1SX6NBoVAgQJ6U1MVXOaj8PK2l7WJ3RER9xtqwdhxkhw/edit?usp=sharing"",""ตราด!J195"")"),0)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IFERROR(__xludf.DUMMYFUNCTION("IMPORTRANGE(""https://docs.google.com/spreadsheets/d/1SX6NBoVAgQJ6U1MVXOaj8PK2l7WJ3RER9xtqwdhxkhw/edit?usp=sharing"",""ตราด!J196"")"),0)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IFERROR(__xludf.DUMMYFUNCTION("IMPORTRANGE(""https://docs.google.com/spreadsheets/d/1SX6NBoVAgQJ6U1MVXOaj8PK2l7WJ3RER9xtqwdhxkhw/edit?usp=sharing"",""ตราด!J197"")"),0)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IFERROR(__xludf.DUMMYFUNCTION("IMPORTRANGE(""https://docs.google.com/spreadsheets/d/1SX6NBoVAgQJ6U1MVXOaj8PK2l7WJ3RER9xtqwdhxkhw/edit?usp=sharing"",""ตราด!I199"")"),0)</f>
        <v>0</v>
      </c>
      <c r="J289" s="335">
        <f ca="1">IFERROR(__xludf.DUMMYFUNCTION("IMPORTRANGE(""https://docs.google.com/spreadsheets/d/1SX6NBoVAgQJ6U1MVXOaj8PK2l7WJ3RER9xtqwdhxkhw/edit?usp=sharing"",""ตราด!J199"")"),0)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IFERROR(__xludf.DUMMYFUNCTION("IMPORTRANGE(""https://docs.google.com/spreadsheets/d/1Yj_ptqi66GCucihVvJfMjLAmec39IyEx_6qawtMGysU/edit?usp=sharing"",""สบก!CT64"")"),0)</f>
        <v>0</v>
      </c>
      <c r="N294" s="198">
        <f ca="1">IFERROR(__xludf.DUMMYFUNCTION("IMPORTRANGE(""https://docs.google.com/spreadsheets/d/1Yj_ptqi66GCucihVvJfMjLAmec39IyEx_6qawtMGysU/edit?usp=sharing"",""สบก!CU64"")"),0)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IFERROR(__xludf.DUMMYFUNCTION("IMPORTRANGE(""https://docs.google.com/spreadsheets/d/1Yj_ptqi66GCucihVvJfMjLAmec39IyEx_6qawtMGysU/edit?usp=sharing"",""สบก!CP64"")"),0)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IFERROR(__xludf.DUMMYFUNCTION("IMPORTRANGE(""https://docs.google.com/spreadsheets/d/1Yj_ptqi66GCucihVvJfMjLAmec39IyEx_6qawtMGysU/edit?usp=sharing"",""สบก!CQ64"")"),0)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IFERROR(__xludf.DUMMYFUNCTION("IMPORTRANGE(""https://docs.google.com/spreadsheets/d/1Yj_ptqi66GCucihVvJfMjLAmec39IyEx_6qawtMGysU/edit?usp=sharing"",""สบก!CR64"")"),0)</f>
        <v>0</v>
      </c>
      <c r="M298" s="72"/>
      <c r="N298" s="72">
        <f ca="1">IFERROR(__xludf.DUMMYFUNCTION("IMPORTRANGE(""https://docs.google.com/spreadsheets/d/1Yj_ptqi66GCucihVvJfMjLAmec39IyEx_6qawtMGysU/edit?usp=sharing"",""สบก!CV64"")"),0)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IFERROR(__xludf.DUMMYFUNCTION("IMPORTRANGE(""https://docs.google.com/spreadsheets/d/1SX6NBoVAgQJ6U1MVXOaj8PK2l7WJ3RER9xtqwdhxkhw/edit?usp=sharing"",""ตราด!J205"")"),0)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IFERROR(__xludf.DUMMYFUNCTION("IMPORTRANGE(""https://docs.google.com/spreadsheets/d/1SX6NBoVAgQJ6U1MVXOaj8PK2l7WJ3RER9xtqwdhxkhw/edit?usp=sharing"",""ตราด!J206"")"),0)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IFERROR(__xludf.DUMMYFUNCTION("IMPORTRANGE(""https://docs.google.com/spreadsheets/d/1SX6NBoVAgQJ6U1MVXOaj8PK2l7WJ3RER9xtqwdhxkhw/edit?usp=sharing"",""ตราด!J207"")"),0)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IFERROR(__xludf.DUMMYFUNCTION("IMPORTRANGE(""https://docs.google.com/spreadsheets/d/1SX6NBoVAgQJ6U1MVXOaj8PK2l7WJ3RER9xtqwdhxkhw/edit?usp=sharing"",""ตราด!J208"")"),0)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IFERROR(__xludf.DUMMYFUNCTION("IMPORTRANGE(""https://docs.google.com/spreadsheets/d/1SX6NBoVAgQJ6U1MVXOaj8PK2l7WJ3RER9xtqwdhxkhw/edit?usp=sharing"",""ตราด!I209"")"),0)</f>
        <v>0</v>
      </c>
      <c r="J304" s="218">
        <f ca="1">IFERROR(__xludf.DUMMYFUNCTION("IMPORTRANGE(""https://docs.google.com/spreadsheets/d/1SX6NBoVAgQJ6U1MVXOaj8PK2l7WJ3RER9xtqwdhxkhw/edit?usp=sharing"",""ตราด!J209"")"),0)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IFERROR(__xludf.DUMMYFUNCTION("IMPORTRANGE(""https://docs.google.com/spreadsheets/d/1SX6NBoVAgQJ6U1MVXOaj8PK2l7WJ3RER9xtqwdhxkhw/edit?usp=sharing"",""ตราด!I211"")"),0)</f>
        <v>0</v>
      </c>
      <c r="J306" s="218">
        <f ca="1">IFERROR(__xludf.DUMMYFUNCTION("IMPORTRANGE(""https://docs.google.com/spreadsheets/d/1SX6NBoVAgQJ6U1MVXOaj8PK2l7WJ3RER9xtqwdhxkhw/edit?usp=sharing"",""ตราด!J211"")"),0)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IFERROR(__xludf.DUMMYFUNCTION("IMPORTRANGE(""https://docs.google.com/spreadsheets/d/1SX6NBoVAgQJ6U1MVXOaj8PK2l7WJ3RER9xtqwdhxkhw/edit?usp=sharing"",""ตราด!J212"")"),0)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IFERROR(__xludf.DUMMYFUNCTION("IMPORTRANGE(""https://docs.google.com/spreadsheets/d/1SX6NBoVAgQJ6U1MVXOaj8PK2l7WJ3RER9xtqwdhxkhw/edit?usp=sharing"",""ตราด!J213"")"),0)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IFERROR(__xludf.DUMMYFUNCTION("IMPORTRANGE(""https://docs.google.com/spreadsheets/d/1SX6NBoVAgQJ6U1MVXOaj8PK2l7WJ3RER9xtqwdhxkhw/edit?usp=sharing"",""ตราด!I214"")"),0)</f>
        <v>0</v>
      </c>
      <c r="J309" s="352">
        <f ca="1">IFERROR(__xludf.DUMMYFUNCTION("IMPORTRANGE(""https://docs.google.com/spreadsheets/d/1SX6NBoVAgQJ6U1MVXOaj8PK2l7WJ3RER9xtqwdhxkhw/edit?usp=sharing"",""ตราด!J214"")"),0)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IFERROR(__xludf.DUMMYFUNCTION("IMPORTRANGE(""https://docs.google.com/spreadsheets/d/1Yj_ptqi66GCucihVvJfMjLAmec39IyEx_6qawtMGysU/edit?usp=sharing"",""สบก!DC64"")"),0)</f>
        <v>0</v>
      </c>
      <c r="N314" s="198">
        <f ca="1">IFERROR(__xludf.DUMMYFUNCTION("IMPORTRANGE(""https://docs.google.com/spreadsheets/d/1Yj_ptqi66GCucihVvJfMjLAmec39IyEx_6qawtMGysU/edit?usp=sharing"",""สบก!DD64"")"),0)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IFERROR(__xludf.DUMMYFUNCTION("IMPORTRANGE(""https://docs.google.com/spreadsheets/d/1Yj_ptqi66GCucihVvJfMjLAmec39IyEx_6qawtMGysU/edit?usp=sharing"",""สบก!CY64"")"),0)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IFERROR(__xludf.DUMMYFUNCTION("IMPORTRANGE(""https://docs.google.com/spreadsheets/d/1Yj_ptqi66GCucihVvJfMjLAmec39IyEx_6qawtMGysU/edit?usp=sharing"",""สบก!CZ64"")"),0)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IFERROR(__xludf.DUMMYFUNCTION("IMPORTRANGE(""https://docs.google.com/spreadsheets/d/1Yj_ptqi66GCucihVvJfMjLAmec39IyEx_6qawtMGysU/edit?usp=sharing"",""สบก!DA64"")"),0)</f>
        <v>0</v>
      </c>
      <c r="M318" s="72"/>
      <c r="N318" s="72">
        <f ca="1">IFERROR(__xludf.DUMMYFUNCTION("IMPORTRANGE(""https://docs.google.com/spreadsheets/d/1Yj_ptqi66GCucihVvJfMjLAmec39IyEx_6qawtMGysU/edit?usp=sharing"",""สบก!DE64"")"),0)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IFERROR(__xludf.DUMMYFUNCTION("IMPORTRANGE(""https://docs.google.com/spreadsheets/d/1SX6NBoVAgQJ6U1MVXOaj8PK2l7WJ3RER9xtqwdhxkhw/edit?usp=sharing"",""ตราด!J220"")"),0)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IFERROR(__xludf.DUMMYFUNCTION("IMPORTRANGE(""https://docs.google.com/spreadsheets/d/1SX6NBoVAgQJ6U1MVXOaj8PK2l7WJ3RER9xtqwdhxkhw/edit?usp=sharing"",""ตราด!J221"")"),0)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IFERROR(__xludf.DUMMYFUNCTION("IMPORTRANGE(""https://docs.google.com/spreadsheets/d/1SX6NBoVAgQJ6U1MVXOaj8PK2l7WJ3RER9xtqwdhxkhw/edit?usp=sharing"",""ตราด!J222"")"),0)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IFERROR(__xludf.DUMMYFUNCTION("IMPORTRANGE(""https://docs.google.com/spreadsheets/d/1SX6NBoVAgQJ6U1MVXOaj8PK2l7WJ3RER9xtqwdhxkhw/edit?usp=sharing"",""ตราด!J223"")"),0)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IFERROR(__xludf.DUMMYFUNCTION("IMPORTRANGE(""https://docs.google.com/spreadsheets/d/1SX6NBoVAgQJ6U1MVXOaj8PK2l7WJ3RER9xtqwdhxkhw/edit?usp=sharing"",""ตราด!I224"")"),0)</f>
        <v>0</v>
      </c>
      <c r="J324" s="218">
        <f ca="1">IFERROR(__xludf.DUMMYFUNCTION("IMPORTRANGE(""https://docs.google.com/spreadsheets/d/1SX6NBoVAgQJ6U1MVXOaj8PK2l7WJ3RER9xtqwdhxkhw/edit?usp=sharing"",""ตราด!J224"")"),0)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IFERROR(__xludf.DUMMYFUNCTION("IMPORTRANGE(""https://docs.google.com/spreadsheets/d/1SX6NBoVAgQJ6U1MVXOaj8PK2l7WJ3RER9xtqwdhxkhw/edit?usp=sharing"",""ตราด!J225"")"),0)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IFERROR(__xludf.DUMMYFUNCTION("IMPORTRANGE(""https://docs.google.com/spreadsheets/d/1SX6NBoVAgQJ6U1MVXOaj8PK2l7WJ3RER9xtqwdhxkhw/edit?usp=sharing"",""ตราด!J226"")"),0)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IFERROR(__xludf.DUMMYFUNCTION("IMPORTRANGE(""https://docs.google.com/spreadsheets/d/1SX6NBoVAgQJ6U1MVXOaj8PK2l7WJ3RER9xtqwdhxkhw/edit?usp=sharing"",""ตราด!I228"")"),170)</f>
        <v>170</v>
      </c>
      <c r="J328" s="357">
        <f ca="1">IFERROR(__xludf.DUMMYFUNCTION("IMPORTRANGE(""https://docs.google.com/spreadsheets/d/1SX6NBoVAgQJ6U1MVXOaj8PK2l7WJ3RER9xtqwdhxkhw/edit?usp=sharing"",""ตราด!J228"")"),25)</f>
        <v>25</v>
      </c>
      <c r="K328" s="336">
        <f ca="1">IF(I328&gt;0,J328*100/I328,0)</f>
        <v>14.705882352941176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816030</v>
      </c>
      <c r="M329" s="182">
        <f t="shared" ca="1" si="98"/>
        <v>433820</v>
      </c>
      <c r="N329" s="182">
        <f t="shared" ca="1" si="98"/>
        <v>205775</v>
      </c>
      <c r="O329" s="181">
        <f t="shared" ref="O329:O331" ca="1" si="99">IF(L329&gt;0,N329*100/L329,0)</f>
        <v>25.21659742901609</v>
      </c>
      <c r="P329" s="181">
        <f t="shared" ref="P329:P331" ca="1" si="100">IF(M329&gt;0,N329*100/M329,0)</f>
        <v>47.43326725369969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816030</v>
      </c>
      <c r="M331" s="187">
        <f t="shared" ca="1" si="102"/>
        <v>433820</v>
      </c>
      <c r="N331" s="187">
        <f t="shared" ca="1" si="102"/>
        <v>205775</v>
      </c>
      <c r="O331" s="186">
        <f t="shared" ca="1" si="99"/>
        <v>25.21659742901609</v>
      </c>
      <c r="P331" s="186">
        <f t="shared" ca="1" si="100"/>
        <v>47.43326725369969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816030</v>
      </c>
      <c r="M333" s="198">
        <f ca="1">IFERROR(__xludf.DUMMYFUNCTION("IMPORTRANGE(""https://docs.google.com/spreadsheets/d/1Yj_ptqi66GCucihVvJfMjLAmec39IyEx_6qawtMGysU/edit?usp=sharing"",""สบก!DL64"")"),433820)</f>
        <v>433820</v>
      </c>
      <c r="N333" s="198">
        <f ca="1">IFERROR(__xludf.DUMMYFUNCTION("IMPORTRANGE(""https://docs.google.com/spreadsheets/d/1Yj_ptqi66GCucihVvJfMjLAmec39IyEx_6qawtMGysU/edit?usp=sharing"",""สบก!DM64"")"),205775)</f>
        <v>205775</v>
      </c>
      <c r="O333" s="198">
        <f ca="1">IF(L333&gt;0,N333*100/L333,0)</f>
        <v>25.21659742901609</v>
      </c>
      <c r="P333" s="198">
        <f ca="1">IF(M333&gt;0,N333*100/M333,0)</f>
        <v>47.43326725369969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IFERROR(__xludf.DUMMYFUNCTION("IMPORTRANGE(""https://docs.google.com/spreadsheets/d/1Yj_ptqi66GCucihVvJfMjLAmec39IyEx_6qawtMGysU/edit?usp=sharing"",""สบก!DH64"")"),493800)</f>
        <v>493800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IFERROR(__xludf.DUMMYFUNCTION("IMPORTRANGE(""https://docs.google.com/spreadsheets/d/1Yj_ptqi66GCucihVvJfMjLAmec39IyEx_6qawtMGysU/edit?usp=sharing"",""สบก!DI64"")"),322230)</f>
        <v>322230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IFERROR(__xludf.DUMMYFUNCTION("IMPORTRANGE(""https://docs.google.com/spreadsheets/d/1Yj_ptqi66GCucihVvJfMjLAmec39IyEx_6qawtMGysU/edit?usp=sharing"",""สบก!DJ64"")"),0)</f>
        <v>0</v>
      </c>
      <c r="M337" s="72"/>
      <c r="N337" s="72">
        <f ca="1">IFERROR(__xludf.DUMMYFUNCTION("IMPORTRANGE(""https://docs.google.com/spreadsheets/d/1Yj_ptqi66GCucihVvJfMjLAmec39IyEx_6qawtMGysU/edit?usp=sharing"",""สบก!DN64"")"),0)</f>
        <v>0</v>
      </c>
      <c r="O337" s="72">
        <f ca="1">IF(L337&gt;0,N337*100/L337,0)</f>
        <v>0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IFERROR(__xludf.DUMMYFUNCTION("IMPORTRANGE(""https://docs.google.com/spreadsheets/d/1SX6NBoVAgQJ6U1MVXOaj8PK2l7WJ3RER9xtqwdhxkhw/edit?usp=sharing"",""ตราด!I234"")"),0)</f>
        <v>0</v>
      </c>
      <c r="J339" s="218">
        <f ca="1">IFERROR(__xludf.DUMMYFUNCTION("IMPORTRANGE(""https://docs.google.com/spreadsheets/d/1SX6NBoVAgQJ6U1MVXOaj8PK2l7WJ3RER9xtqwdhxkhw/edit?usp=sharing"",""ตราด!J234"")"),0)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IFERROR(__xludf.DUMMYFUNCTION("IMPORTRANGE(""https://docs.google.com/spreadsheets/d/1SX6NBoVAgQJ6U1MVXOaj8PK2l7WJ3RER9xtqwdhxkhw/edit?usp=sharing"",""ตราด!I235"")"),1600)</f>
        <v>1600</v>
      </c>
      <c r="J340" s="218">
        <f ca="1">IFERROR(__xludf.DUMMYFUNCTION("IMPORTRANGE(""https://docs.google.com/spreadsheets/d/1SX6NBoVAgQJ6U1MVXOaj8PK2l7WJ3RER9xtqwdhxkhw/edit?usp=sharing"",""ตราด!J235"")"),0)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IFERROR(__xludf.DUMMYFUNCTION("IMPORTRANGE(""https://docs.google.com/spreadsheets/d/1SX6NBoVAgQJ6U1MVXOaj8PK2l7WJ3RER9xtqwdhxkhw/edit?usp=sharing"",""ตราด!I236"")"),170)</f>
        <v>170</v>
      </c>
      <c r="J341" s="218">
        <f ca="1">IFERROR(__xludf.DUMMYFUNCTION("IMPORTRANGE(""https://docs.google.com/spreadsheets/d/1SX6NBoVAgQJ6U1MVXOaj8PK2l7WJ3RER9xtqwdhxkhw/edit?usp=sharing"",""ตราด!J236"")"),26)</f>
        <v>26</v>
      </c>
      <c r="K341" s="360">
        <f t="shared" ca="1" si="103"/>
        <v>15.294117647058824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IFERROR(__xludf.DUMMYFUNCTION("IMPORTRANGE(""https://docs.google.com/spreadsheets/d/1SX6NBoVAgQJ6U1MVXOaj8PK2l7WJ3RER9xtqwdhxkhw/edit?usp=sharing"",""ตราด!I237"")"),0)</f>
        <v>0</v>
      </c>
      <c r="J342" s="218">
        <f ca="1">IFERROR(__xludf.DUMMYFUNCTION("IMPORTRANGE(""https://docs.google.com/spreadsheets/d/1SX6NBoVAgQJ6U1MVXOaj8PK2l7WJ3RER9xtqwdhxkhw/edit?usp=sharing"",""ตราด!J237"")"),515.47)</f>
        <v>515.47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IFERROR(__xludf.DUMMYFUNCTION("IMPORTRANGE(""https://docs.google.com/spreadsheets/d/1SX6NBoVAgQJ6U1MVXOaj8PK2l7WJ3RER9xtqwdhxkhw/edit?usp=sharing"",""ตราด!I238"")"),170)</f>
        <v>170</v>
      </c>
      <c r="J343" s="218">
        <f ca="1">IFERROR(__xludf.DUMMYFUNCTION("IMPORTRANGE(""https://docs.google.com/spreadsheets/d/1SX6NBoVAgQJ6U1MVXOaj8PK2l7WJ3RER9xtqwdhxkhw/edit?usp=sharing"",""ตราด!J238"")"),0)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IFERROR(__xludf.DUMMYFUNCTION("IMPORTRANGE(""https://docs.google.com/spreadsheets/d/1SX6NBoVAgQJ6U1MVXOaj8PK2l7WJ3RER9xtqwdhxkhw/edit?usp=sharing"",""ตราด!I239"")"),0)</f>
        <v>0</v>
      </c>
      <c r="J344" s="218">
        <f ca="1">IFERROR(__xludf.DUMMYFUNCTION("IMPORTRANGE(""https://docs.google.com/spreadsheets/d/1SX6NBoVAgQJ6U1MVXOaj8PK2l7WJ3RER9xtqwdhxkhw/edit?usp=sharing"",""ตราด!J239"")"),0)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IFERROR(__xludf.DUMMYFUNCTION("IMPORTRANGE(""https://docs.google.com/spreadsheets/d/1SX6NBoVAgQJ6U1MVXOaj8PK2l7WJ3RER9xtqwdhxkhw/edit?usp=sharing"",""ตราด!I240"")"),170)</f>
        <v>170</v>
      </c>
      <c r="J345" s="218">
        <f ca="1">IFERROR(__xludf.DUMMYFUNCTION("IMPORTRANGE(""https://docs.google.com/spreadsheets/d/1SX6NBoVAgQJ6U1MVXOaj8PK2l7WJ3RER9xtqwdhxkhw/edit?usp=sharing"",""ตราด!J240"")"),25)</f>
        <v>25</v>
      </c>
      <c r="K345" s="360">
        <f t="shared" ca="1" si="103"/>
        <v>14.705882352941176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IFERROR(__xludf.DUMMYFUNCTION("IMPORTRANGE(""https://docs.google.com/spreadsheets/d/1SX6NBoVAgQJ6U1MVXOaj8PK2l7WJ3RER9xtqwdhxkhw/edit?usp=sharing"",""ตราด!I241"")"),0)</f>
        <v>0</v>
      </c>
      <c r="J346" s="218">
        <f ca="1">IFERROR(__xludf.DUMMYFUNCTION("IMPORTRANGE(""https://docs.google.com/spreadsheets/d/1SX6NBoVAgQJ6U1MVXOaj8PK2l7WJ3RER9xtqwdhxkhw/edit?usp=sharing"",""ตราด!J241"")"),506.21)</f>
        <v>506.21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IFERROR(__xludf.DUMMYFUNCTION("IMPORTRANGE(""https://docs.google.com/spreadsheets/d/1SX6NBoVAgQJ6U1MVXOaj8PK2l7WJ3RER9xtqwdhxkhw/edit?usp=sharing"",""ตราด!L242"")"),623342)</f>
        <v>623342</v>
      </c>
      <c r="M347" s="374"/>
      <c r="N347" s="374">
        <f ca="1">IFERROR(__xludf.DUMMYFUNCTION("IMPORTRANGE(""https://docs.google.com/spreadsheets/d/1SX6NBoVAgQJ6U1MVXOaj8PK2l7WJ3RER9xtqwdhxkhw/edit?usp=sharing"",""ตราด!M242"")"),141882)</f>
        <v>141882</v>
      </c>
      <c r="O347" s="374">
        <f ca="1">+IF(L347&gt;0,N347*100/L347,0)</f>
        <v>22.761501711740905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IFERROR(__xludf.DUMMYFUNCTION("IMPORTRANGE(""https://docs.google.com/spreadsheets/d/1SX6NBoVAgQJ6U1MVXOaj8PK2l7WJ3RER9xtqwdhxkhw/edit?usp=sharing"",""ตราด!I244"")"),0)</f>
        <v>0</v>
      </c>
      <c r="J349" s="387">
        <f ca="1">IFERROR(__xludf.DUMMYFUNCTION("IMPORTRANGE(""https://docs.google.com/spreadsheets/d/1SX6NBoVAgQJ6U1MVXOaj8PK2l7WJ3RER9xtqwdhxkhw/edit?usp=sharing"",""ตราด!J244"")"),0)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IFERROR(__xludf.DUMMYFUNCTION("IMPORTRANGE(""https://docs.google.com/spreadsheets/d/1SX6NBoVAgQJ6U1MVXOaj8PK2l7WJ3RER9xtqwdhxkhw/edit?usp=sharing"",""ตราด!L244"")"),0)</f>
        <v>0</v>
      </c>
      <c r="M349" s="389"/>
      <c r="N349" s="389">
        <f ca="1">IFERROR(__xludf.DUMMYFUNCTION("IMPORTRANGE(""https://docs.google.com/spreadsheets/d/1SX6NBoVAgQJ6U1MVXOaj8PK2l7WJ3RER9xtqwdhxkhw/edit?usp=sharing"",""ตราด!M244"")"),0)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IFERROR(__xludf.DUMMYFUNCTION("IMPORTRANGE(""https://docs.google.com/spreadsheets/d/1SX6NBoVAgQJ6U1MVXOaj8PK2l7WJ3RER9xtqwdhxkhw/edit?usp=sharing"",""ตราด!I245"")"),0)</f>
        <v>0</v>
      </c>
      <c r="J350" s="387">
        <f ca="1">IFERROR(__xludf.DUMMYFUNCTION("IMPORTRANGE(""https://docs.google.com/spreadsheets/d/1SX6NBoVAgQJ6U1MVXOaj8PK2l7WJ3RER9xtqwdhxkhw/edit?usp=sharing"",""ตราด!J245"")"),0)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IFERROR(__xludf.DUMMYFUNCTION("IMPORTRANGE(""https://docs.google.com/spreadsheets/d/1SX6NBoVAgQJ6U1MVXOaj8PK2l7WJ3RER9xtqwdhxkhw/edit?usp=sharing"",""ตราด!L246"")"),0)</f>
        <v>0</v>
      </c>
      <c r="M351" s="196"/>
      <c r="N351" s="196">
        <f ca="1">IFERROR(__xludf.DUMMYFUNCTION("IMPORTRANGE(""https://docs.google.com/spreadsheets/d/1SX6NBoVAgQJ6U1MVXOaj8PK2l7WJ3RER9xtqwdhxkhw/edit?usp=sharing"",""ตราด!M246"")"),0)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IFERROR(__xludf.DUMMYFUNCTION("IMPORTRANGE(""https://docs.google.com/spreadsheets/d/1SX6NBoVAgQJ6U1MVXOaj8PK2l7WJ3RER9xtqwdhxkhw/edit?usp=sharing"",""ตราด!L247"")"),0)</f>
        <v>0</v>
      </c>
      <c r="M352" s="196"/>
      <c r="N352" s="196">
        <f ca="1">IFERROR(__xludf.DUMMYFUNCTION("IMPORTRANGE(""https://docs.google.com/spreadsheets/d/1SX6NBoVAgQJ6U1MVXOaj8PK2l7WJ3RER9xtqwdhxkhw/edit?usp=sharing"",""ตราด!M247"")"),0)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IFERROR(__xludf.DUMMYFUNCTION("IMPORTRANGE(""https://docs.google.com/spreadsheets/d/1SX6NBoVAgQJ6U1MVXOaj8PK2l7WJ3RER9xtqwdhxkhw/edit?usp=sharing"",""ตราด!L248"")"),0)</f>
        <v>0</v>
      </c>
      <c r="M353" s="198"/>
      <c r="N353" s="198">
        <f ca="1">IFERROR(__xludf.DUMMYFUNCTION("IMPORTRANGE(""https://docs.google.com/spreadsheets/d/1SX6NBoVAgQJ6U1MVXOaj8PK2l7WJ3RER9xtqwdhxkhw/edit?usp=sharing"",""ตราด!M248"")"),0)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IFERROR(__xludf.DUMMYFUNCTION("IMPORTRANGE(""https://docs.google.com/spreadsheets/d/1SX6NBoVAgQJ6U1MVXOaj8PK2l7WJ3RER9xtqwdhxkhw/edit?usp=sharing"",""ตราด!L249"")"),0)</f>
        <v>0</v>
      </c>
      <c r="M354" s="198"/>
      <c r="N354" s="198">
        <f ca="1">IFERROR(__xludf.DUMMYFUNCTION("IMPORTRANGE(""https://docs.google.com/spreadsheets/d/1SX6NBoVAgQJ6U1MVXOaj8PK2l7WJ3RER9xtqwdhxkhw/edit?usp=sharing"",""ตราด!M249"")"),0)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IFERROR(__xludf.DUMMYFUNCTION("IMPORTRANGE(""https://docs.google.com/spreadsheets/d/1SX6NBoVAgQJ6U1MVXOaj8PK2l7WJ3RER9xtqwdhxkhw/edit?usp=sharing"",""ตราด!M250"")"),0)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IFERROR(__xludf.DUMMYFUNCTION("IMPORTRANGE(""https://docs.google.com/spreadsheets/d/1SX6NBoVAgQJ6U1MVXOaj8PK2l7WJ3RER9xtqwdhxkhw/edit?usp=sharing"",""ตราด!M251"")"),0)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IFERROR(__xludf.DUMMYFUNCTION("IMPORTRANGE(""https://docs.google.com/spreadsheets/d/1SX6NBoVAgQJ6U1MVXOaj8PK2l7WJ3RER9xtqwdhxkhw/edit?usp=sharing"",""ตราด!M252"")"),0)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IFERROR(__xludf.DUMMYFUNCTION("IMPORTRANGE(""https://docs.google.com/spreadsheets/d/1SX6NBoVAgQJ6U1MVXOaj8PK2l7WJ3RER9xtqwdhxkhw/edit?usp=sharing"",""ตราด!M253"")"),0)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IFERROR(__xludf.DUMMYFUNCTION("IMPORTRANGE(""https://docs.google.com/spreadsheets/d/1SX6NBoVAgQJ6U1MVXOaj8PK2l7WJ3RER9xtqwdhxkhw/edit?usp=sharing"",""ตราด!J255"")"),0)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IFERROR(__xludf.DUMMYFUNCTION("IMPORTRANGE(""https://docs.google.com/spreadsheets/d/1SX6NBoVAgQJ6U1MVXOaj8PK2l7WJ3RER9xtqwdhxkhw/edit?usp=sharing"",""ตราด!J256"")"),0)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IFERROR(__xludf.DUMMYFUNCTION("IMPORTRANGE(""https://docs.google.com/spreadsheets/d/1SX6NBoVAgQJ6U1MVXOaj8PK2l7WJ3RER9xtqwdhxkhw/edit?usp=sharing"",""ตราด!J257"")"),0)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IFERROR(__xludf.DUMMYFUNCTION("IMPORTRANGE(""https://docs.google.com/spreadsheets/d/1SX6NBoVAgQJ6U1MVXOaj8PK2l7WJ3RER9xtqwdhxkhw/edit?usp=sharing"",""ตราด!J258"")"),0)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IFERROR(__xludf.DUMMYFUNCTION("IMPORTRANGE(""https://docs.google.com/spreadsheets/d/1SX6NBoVAgQJ6U1MVXOaj8PK2l7WJ3RER9xtqwdhxkhw/edit?usp=sharing"",""ตราด!J166"")"),0)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IFERROR(__xludf.DUMMYFUNCTION("IMPORTRANGE(""https://docs.google.com/spreadsheets/d/1SX6NBoVAgQJ6U1MVXOaj8PK2l7WJ3RER9xtqwdhxkhw/edit?usp=sharing"",""ตราด!J166"")"),0)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IFERROR(__xludf.DUMMYFUNCTION("IMPORTRANGE(""https://docs.google.com/spreadsheets/d/1SX6NBoVAgQJ6U1MVXOaj8PK2l7WJ3RER9xtqwdhxkhw/edit?usp=sharing"",""ตราด!J166"")"),0)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IFERROR(__xludf.DUMMYFUNCTION("IMPORTRANGE(""https://docs.google.com/spreadsheets/d/1SX6NBoVAgQJ6U1MVXOaj8PK2l7WJ3RER9xtqwdhxkhw/edit?usp=sharing"",""ตราด!J166"")"),0)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IFERROR(__xludf.DUMMYFUNCTION("IMPORTRANGE(""https://docs.google.com/spreadsheets/d/1SX6NBoVAgQJ6U1MVXOaj8PK2l7WJ3RER9xtqwdhxkhw/edit?usp=sharing"",""ตราด!I263"")"),0)</f>
        <v>0</v>
      </c>
      <c r="J368" s="218">
        <f ca="1">IFERROR(__xludf.DUMMYFUNCTION("IMPORTRANGE(""https://docs.google.com/spreadsheets/d/1SX6NBoVAgQJ6U1MVXOaj8PK2l7WJ3RER9xtqwdhxkhw/edit?usp=sharing"",""ตราด!J263"")"),0)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IFERROR(__xludf.DUMMYFUNCTION("IMPORTRANGE(""https://docs.google.com/spreadsheets/d/1SX6NBoVAgQJ6U1MVXOaj8PK2l7WJ3RER9xtqwdhxkhw/edit?usp=sharing"",""ตราด!I164"")"),0)</f>
        <v>0</v>
      </c>
      <c r="J369" s="218">
        <f ca="1">IFERROR(__xludf.DUMMYFUNCTION("IMPORTRANGE(""https://docs.google.com/spreadsheets/d/1SX6NBoVAgQJ6U1MVXOaj8PK2l7WJ3RER9xtqwdhxkhw/edit?usp=sharing"",""ตราด!J164"")"),0)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IFERROR(__xludf.DUMMYFUNCTION("IMPORTRANGE(""https://docs.google.com/spreadsheets/d/1SX6NBoVAgQJ6U1MVXOaj8PK2l7WJ3RER9xtqwdhxkhw/edit?usp=sharing"",""ตราด!I265"")"),0)</f>
        <v>0</v>
      </c>
      <c r="J370" s="218">
        <f ca="1">IFERROR(__xludf.DUMMYFUNCTION("IMPORTRANGE(""https://docs.google.com/spreadsheets/d/1SX6NBoVAgQJ6U1MVXOaj8PK2l7WJ3RER9xtqwdhxkhw/edit?usp=sharing"",""ตราด!J265"")"),0)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IFERROR(__xludf.DUMMYFUNCTION("IMPORTRANGE(""https://docs.google.com/spreadsheets/d/1SX6NBoVAgQJ6U1MVXOaj8PK2l7WJ3RER9xtqwdhxkhw/edit?usp=sharing"",""ตราด!I164"")"),0)</f>
        <v>0</v>
      </c>
      <c r="J371" s="219">
        <f ca="1">IFERROR(__xludf.DUMMYFUNCTION("IMPORTRANGE(""https://docs.google.com/spreadsheets/d/1SX6NBoVAgQJ6U1MVXOaj8PK2l7WJ3RER9xtqwdhxkhw/edit?usp=sharing"",""ตราด!J164"")"),0)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IFERROR(__xludf.DUMMYFUNCTION("IMPORTRANGE(""https://docs.google.com/spreadsheets/d/1SX6NBoVAgQJ6U1MVXOaj8PK2l7WJ3RER9xtqwdhxkhw/edit?usp=sharing"",""ตราด!I267"")"),0)</f>
        <v>0</v>
      </c>
      <c r="J372" s="219">
        <f ca="1">IFERROR(__xludf.DUMMYFUNCTION("IMPORTRANGE(""https://docs.google.com/spreadsheets/d/1SX6NBoVAgQJ6U1MVXOaj8PK2l7WJ3RER9xtqwdhxkhw/edit?usp=sharing"",""ตราด!J267"")"),0)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IFERROR(__xludf.DUMMYFUNCTION("IMPORTRANGE(""https://docs.google.com/spreadsheets/d/1SX6NBoVAgQJ6U1MVXOaj8PK2l7WJ3RER9xtqwdhxkhw/edit?usp=sharing"",""ตราด!I164"")"),0)</f>
        <v>0</v>
      </c>
      <c r="J373" s="218">
        <f ca="1">IFERROR(__xludf.DUMMYFUNCTION("IMPORTRANGE(""https://docs.google.com/spreadsheets/d/1SX6NBoVAgQJ6U1MVXOaj8PK2l7WJ3RER9xtqwdhxkhw/edit?usp=sharing"",""ตราด!J164"")"),0)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IFERROR(__xludf.DUMMYFUNCTION("IMPORTRANGE(""https://docs.google.com/spreadsheets/d/1SX6NBoVAgQJ6U1MVXOaj8PK2l7WJ3RER9xtqwdhxkhw/edit?usp=sharing"",""ตราด!I164"")"),0)</f>
        <v>0</v>
      </c>
      <c r="J374" s="218">
        <f ca="1">IFERROR(__xludf.DUMMYFUNCTION("IMPORTRANGE(""https://docs.google.com/spreadsheets/d/1SX6NBoVAgQJ6U1MVXOaj8PK2l7WJ3RER9xtqwdhxkhw/edit?usp=sharing"",""ตราด!J164"")"),0)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IFERROR(__xludf.DUMMYFUNCTION("IMPORTRANGE(""https://docs.google.com/spreadsheets/d/1SX6NBoVAgQJ6U1MVXOaj8PK2l7WJ3RER9xtqwdhxkhw/edit?usp=sharing"",""ตราด!I270"")"),0)</f>
        <v>0</v>
      </c>
      <c r="J375" s="218">
        <f ca="1">IFERROR(__xludf.DUMMYFUNCTION("IMPORTRANGE(""https://docs.google.com/spreadsheets/d/1SX6NBoVAgQJ6U1MVXOaj8PK2l7WJ3RER9xtqwdhxkhw/edit?usp=sharing"",""ตราด!J270"")"),0)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IFERROR(__xludf.DUMMYFUNCTION("IMPORTRANGE(""https://docs.google.com/spreadsheets/d/1SX6NBoVAgQJ6U1MVXOaj8PK2l7WJ3RER9xtqwdhxkhw/edit?usp=sharing"",""ตราด!I271"")"),0)</f>
        <v>0</v>
      </c>
      <c r="J376" s="219">
        <f ca="1">IFERROR(__xludf.DUMMYFUNCTION("IMPORTRANGE(""https://docs.google.com/spreadsheets/d/1SX6NBoVAgQJ6U1MVXOaj8PK2l7WJ3RER9xtqwdhxkhw/edit?usp=sharing"",""ตราด!J271"")"),0)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IFERROR(__xludf.DUMMYFUNCTION("IMPORTRANGE(""https://docs.google.com/spreadsheets/d/1SX6NBoVAgQJ6U1MVXOaj8PK2l7WJ3RER9xtqwdhxkhw/edit?usp=sharing"",""ตราด!I272"")"),0)</f>
        <v>0</v>
      </c>
      <c r="J377" s="218">
        <f ca="1">IFERROR(__xludf.DUMMYFUNCTION("IMPORTRANGE(""https://docs.google.com/spreadsheets/d/1SX6NBoVAgQJ6U1MVXOaj8PK2l7WJ3RER9xtqwdhxkhw/edit?usp=sharing"",""ตราด!J272"")"),0)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IFERROR(__xludf.DUMMYFUNCTION("IMPORTRANGE(""https://docs.google.com/spreadsheets/d/1SX6NBoVAgQJ6U1MVXOaj8PK2l7WJ3RER9xtqwdhxkhw/edit?usp=sharing"",""ตราด!J273"")"),0)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IFERROR(__xludf.DUMMYFUNCTION("IMPORTRANGE(""https://docs.google.com/spreadsheets/d/1SX6NBoVAgQJ6U1MVXOaj8PK2l7WJ3RER9xtqwdhxkhw/edit?usp=sharing"",""ตราด!J274"")"),0)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IFERROR(__xludf.DUMMYFUNCTION("IMPORTRANGE(""https://docs.google.com/spreadsheets/d/1SX6NBoVAgQJ6U1MVXOaj8PK2l7WJ3RER9xtqwdhxkhw/edit?usp=sharing"",""ตราด!I275"")"),200)</f>
        <v>200</v>
      </c>
      <c r="J380" s="387">
        <f ca="1">IFERROR(__xludf.DUMMYFUNCTION("IMPORTRANGE(""https://docs.google.com/spreadsheets/d/1SX6NBoVAgQJ6U1MVXOaj8PK2l7WJ3RER9xtqwdhxkhw/edit?usp=sharing"",""ตราด!J275"")"),0)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IFERROR(__xludf.DUMMYFUNCTION("IMPORTRANGE(""https://docs.google.com/spreadsheets/d/1SX6NBoVAgQJ6U1MVXOaj8PK2l7WJ3RER9xtqwdhxkhw/edit?usp=sharing"",""ตราด!L275"")"),207560)</f>
        <v>207560</v>
      </c>
      <c r="M380" s="389"/>
      <c r="N380" s="389">
        <f ca="1">IFERROR(__xludf.DUMMYFUNCTION("IMPORTRANGE(""https://docs.google.com/spreadsheets/d/1SX6NBoVAgQJ6U1MVXOaj8PK2l7WJ3RER9xtqwdhxkhw/edit?usp=sharing"",""ตราด!M275"")"),65529)</f>
        <v>65529</v>
      </c>
      <c r="O380" s="389">
        <f ca="1">+IF(L380&gt;0,N380*100/L380,0)</f>
        <v>31.571111967623821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IFERROR(__xludf.DUMMYFUNCTION("IMPORTRANGE(""https://docs.google.com/spreadsheets/d/1SX6NBoVAgQJ6U1MVXOaj8PK2l7WJ3RER9xtqwdhxkhw/edit?usp=sharing"",""ตราด!I276"")"),20)</f>
        <v>20</v>
      </c>
      <c r="J381" s="387">
        <f ca="1">IFERROR(__xludf.DUMMYFUNCTION("IMPORTRANGE(""https://docs.google.com/spreadsheets/d/1SX6NBoVAgQJ6U1MVXOaj8PK2l7WJ3RER9xtqwdhxkhw/edit?usp=sharing"",""ตราด!J276"")"),20)</f>
        <v>20</v>
      </c>
      <c r="K381" s="388">
        <f t="shared" ca="1" si="108"/>
        <v>100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IFERROR(__xludf.DUMMYFUNCTION("IMPORTRANGE(""https://docs.google.com/spreadsheets/d/1SX6NBoVAgQJ6U1MVXOaj8PK2l7WJ3RER9xtqwdhxkhw/edit?usp=sharing"",""ตราด!L277"")"),0)</f>
        <v>0</v>
      </c>
      <c r="M382" s="196"/>
      <c r="N382" s="196">
        <f ca="1">IFERROR(__xludf.DUMMYFUNCTION("IMPORTRANGE(""https://docs.google.com/spreadsheets/d/1SX6NBoVAgQJ6U1MVXOaj8PK2l7WJ3RER9xtqwdhxkhw/edit?usp=sharing"",""ตราด!M277"")"),0)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IFERROR(__xludf.DUMMYFUNCTION("IMPORTRANGE(""https://docs.google.com/spreadsheets/d/1SX6NBoVAgQJ6U1MVXOaj8PK2l7WJ3RER9xtqwdhxkhw/edit?usp=sharing"",""ตราด!L278"")"),207560)</f>
        <v>207560</v>
      </c>
      <c r="M383" s="196"/>
      <c r="N383" s="196">
        <f ca="1">IFERROR(__xludf.DUMMYFUNCTION("IMPORTRANGE(""https://docs.google.com/spreadsheets/d/1SX6NBoVAgQJ6U1MVXOaj8PK2l7WJ3RER9xtqwdhxkhw/edit?usp=sharing"",""ตราด!M278"")"),65529)</f>
        <v>65529</v>
      </c>
      <c r="O383" s="196">
        <f t="shared" ca="1" si="109"/>
        <v>31.571111967623821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IFERROR(__xludf.DUMMYFUNCTION("IMPORTRANGE(""https://docs.google.com/spreadsheets/d/1SX6NBoVAgQJ6U1MVXOaj8PK2l7WJ3RER9xtqwdhxkhw/edit?usp=sharing"",""ตราด!L279"")"),0)</f>
        <v>0</v>
      </c>
      <c r="M384" s="198"/>
      <c r="N384" s="198">
        <f ca="1">IFERROR(__xludf.DUMMYFUNCTION("IMPORTRANGE(""https://docs.google.com/spreadsheets/d/1SX6NBoVAgQJ6U1MVXOaj8PK2l7WJ3RER9xtqwdhxkhw/edit?usp=sharing"",""ตราด!M279"")"),0)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IFERROR(__xludf.DUMMYFUNCTION("IMPORTRANGE(""https://docs.google.com/spreadsheets/d/1SX6NBoVAgQJ6U1MVXOaj8PK2l7WJ3RER9xtqwdhxkhw/edit?usp=sharing"",""ตราด!L280"")"),207560)</f>
        <v>207560</v>
      </c>
      <c r="M385" s="198"/>
      <c r="N385" s="198">
        <f ca="1">IFERROR(__xludf.DUMMYFUNCTION("IMPORTRANGE(""https://docs.google.com/spreadsheets/d/1SX6NBoVAgQJ6U1MVXOaj8PK2l7WJ3RER9xtqwdhxkhw/edit?usp=sharing"",""ตราด!M280"")"),65529)</f>
        <v>65529</v>
      </c>
      <c r="O385" s="198">
        <f t="shared" ca="1" si="109"/>
        <v>31.571111967623821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IFERROR(__xludf.DUMMYFUNCTION("IMPORTRANGE(""https://docs.google.com/spreadsheets/d/1SX6NBoVAgQJ6U1MVXOaj8PK2l7WJ3RER9xtqwdhxkhw/edit?usp=sharing"",""ตราด!M281"")"),58800)</f>
        <v>58800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IFERROR(__xludf.DUMMYFUNCTION("IMPORTRANGE(""https://docs.google.com/spreadsheets/d/1SX6NBoVAgQJ6U1MVXOaj8PK2l7WJ3RER9xtqwdhxkhw/edit?usp=sharing"",""ตราด!M282"")"),0)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IFERROR(__xludf.DUMMYFUNCTION("IMPORTRANGE(""https://docs.google.com/spreadsheets/d/1SX6NBoVAgQJ6U1MVXOaj8PK2l7WJ3RER9xtqwdhxkhw/edit?usp=sharing"",""ตราด!M283"")"),0)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IFERROR(__xludf.DUMMYFUNCTION("IMPORTRANGE(""https://docs.google.com/spreadsheets/d/1SX6NBoVAgQJ6U1MVXOaj8PK2l7WJ3RER9xtqwdhxkhw/edit?usp=sharing"",""ตราด!M284"")"),6729)</f>
        <v>6729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IFERROR(__xludf.DUMMYFUNCTION("IMPORTRANGE(""https://docs.google.com/spreadsheets/d/1SX6NBoVAgQJ6U1MVXOaj8PK2l7WJ3RER9xtqwdhxkhw/edit?usp=sharing"",""ตราด!J286"")"),0)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IFERROR(__xludf.DUMMYFUNCTION("IMPORTRANGE(""https://docs.google.com/spreadsheets/d/1SX6NBoVAgQJ6U1MVXOaj8PK2l7WJ3RER9xtqwdhxkhw/edit?usp=sharing"",""ตราด!J287"")"),1)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IFERROR(__xludf.DUMMYFUNCTION("IMPORTRANGE(""https://docs.google.com/spreadsheets/d/1SX6NBoVAgQJ6U1MVXOaj8PK2l7WJ3RER9xtqwdhxkhw/edit?usp=sharing"",""ตราด!J288"")"),1)</f>
        <v>1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IFERROR(__xludf.DUMMYFUNCTION("IMPORTRANGE(""https://docs.google.com/spreadsheets/d/1SX6NBoVAgQJ6U1MVXOaj8PK2l7WJ3RER9xtqwdhxkhw/edit?usp=sharing"",""ตราด!J289"")"),1)</f>
        <v>1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IFERROR(__xludf.DUMMYFUNCTION("IMPORTRANGE(""https://docs.google.com/spreadsheets/d/1SX6NBoVAgQJ6U1MVXOaj8PK2l7WJ3RER9xtqwdhxkhw/edit?usp=sharing"",""ตราด!I291"")"),20)</f>
        <v>20</v>
      </c>
      <c r="J396" s="219">
        <f ca="1">IFERROR(__xludf.DUMMYFUNCTION("IMPORTRANGE(""https://docs.google.com/spreadsheets/d/1SX6NBoVAgQJ6U1MVXOaj8PK2l7WJ3RER9xtqwdhxkhw/edit?usp=sharing"",""ตราด!J291"")"),20)</f>
        <v>20</v>
      </c>
      <c r="K396" s="195">
        <f t="shared" ref="K396:K398" ca="1" si="110">IF(I396&gt;0,J396*100/I396,0)</f>
        <v>100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IFERROR(__xludf.DUMMYFUNCTION("IMPORTRANGE(""https://docs.google.com/spreadsheets/d/1SX6NBoVAgQJ6U1MVXOaj8PK2l7WJ3RER9xtqwdhxkhw/edit?usp=sharing"",""ตราด!I292"")"),200)</f>
        <v>200</v>
      </c>
      <c r="J397" s="219">
        <f ca="1">IFERROR(__xludf.DUMMYFUNCTION("IMPORTRANGE(""https://docs.google.com/spreadsheets/d/1SX6NBoVAgQJ6U1MVXOaj8PK2l7WJ3RER9xtqwdhxkhw/edit?usp=sharing"",""ตราด!J292"")"),0)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IFERROR(__xludf.DUMMYFUNCTION("IMPORTRANGE(""https://docs.google.com/spreadsheets/d/1SX6NBoVAgQJ6U1MVXOaj8PK2l7WJ3RER9xtqwdhxkhw/edit?usp=sharing"",""ตราด!I293"")"),20)</f>
        <v>20</v>
      </c>
      <c r="J398" s="219">
        <f ca="1">IFERROR(__xludf.DUMMYFUNCTION("IMPORTRANGE(""https://docs.google.com/spreadsheets/d/1SX6NBoVAgQJ6U1MVXOaj8PK2l7WJ3RER9xtqwdhxkhw/edit?usp=sharing"",""ตราด!J293"")"),0)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IFERROR(__xludf.DUMMYFUNCTION("IMPORTRANGE(""https://docs.google.com/spreadsheets/d/1SX6NBoVAgQJ6U1MVXOaj8PK2l7WJ3RER9xtqwdhxkhw/edit?usp=sharing"",""ตราด!J294"")"),0)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IFERROR(__xludf.DUMMYFUNCTION("IMPORTRANGE(""https://docs.google.com/spreadsheets/d/1SX6NBoVAgQJ6U1MVXOaj8PK2l7WJ3RER9xtqwdhxkhw/edit?usp=sharing"",""ตราด!J295"")"),0)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IFERROR(__xludf.DUMMYFUNCTION("IMPORTRANGE(""https://docs.google.com/spreadsheets/d/1SX6NBoVAgQJ6U1MVXOaj8PK2l7WJ3RER9xtqwdhxkhw/edit?usp=sharing"",""ตราด!I296"")"),90)</f>
        <v>90</v>
      </c>
      <c r="J401" s="387">
        <f ca="1">IFERROR(__xludf.DUMMYFUNCTION("IMPORTRANGE(""https://docs.google.com/spreadsheets/d/1SX6NBoVAgQJ6U1MVXOaj8PK2l7WJ3RER9xtqwdhxkhw/edit?usp=sharing"",""ตราด!J296"")"),0)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IFERROR(__xludf.DUMMYFUNCTION("IMPORTRANGE(""https://docs.google.com/spreadsheets/d/1SX6NBoVAgQJ6U1MVXOaj8PK2l7WJ3RER9xtqwdhxkhw/edit?usp=sharing"",""ตราด!L296"")"),116320)</f>
        <v>116320</v>
      </c>
      <c r="M401" s="389"/>
      <c r="N401" s="389">
        <f ca="1">IFERROR(__xludf.DUMMYFUNCTION("IMPORTRANGE(""https://docs.google.com/spreadsheets/d/1SX6NBoVAgQJ6U1MVXOaj8PK2l7WJ3RER9xtqwdhxkhw/edit?usp=sharing"",""ตราด!M296"")"),0)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IFERROR(__xludf.DUMMYFUNCTION("IMPORTRANGE(""https://docs.google.com/spreadsheets/d/1SX6NBoVAgQJ6U1MVXOaj8PK2l7WJ3RER9xtqwdhxkhw/edit?usp=sharing"",""ตราด!I297"")"),30)</f>
        <v>30</v>
      </c>
      <c r="J402" s="387">
        <f ca="1">IFERROR(__xludf.DUMMYFUNCTION("IMPORTRANGE(""https://docs.google.com/spreadsheets/d/1SX6NBoVAgQJ6U1MVXOaj8PK2l7WJ3RER9xtqwdhxkhw/edit?usp=sharing"",""ตราด!J297"")"),0)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IFERROR(__xludf.DUMMYFUNCTION("IMPORTRANGE(""https://docs.google.com/spreadsheets/d/1SX6NBoVAgQJ6U1MVXOaj8PK2l7WJ3RER9xtqwdhxkhw/edit?usp=sharing"",""ตราด!L298"")"),0)</f>
        <v>0</v>
      </c>
      <c r="M403" s="196"/>
      <c r="N403" s="198">
        <f ca="1">IFERROR(__xludf.DUMMYFUNCTION("IMPORTRANGE(""https://docs.google.com/spreadsheets/d/1SX6NBoVAgQJ6U1MVXOaj8PK2l7WJ3RER9xtqwdhxkhw/edit?usp=sharing"",""ตราด!M298"")"),0)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IFERROR(__xludf.DUMMYFUNCTION("IMPORTRANGE(""https://docs.google.com/spreadsheets/d/1SX6NBoVAgQJ6U1MVXOaj8PK2l7WJ3RER9xtqwdhxkhw/edit?usp=sharing"",""ตราด!L299"")"),116320)</f>
        <v>116320</v>
      </c>
      <c r="M404" s="196"/>
      <c r="N404" s="198">
        <f ca="1">IFERROR(__xludf.DUMMYFUNCTION("IMPORTRANGE(""https://docs.google.com/spreadsheets/d/1SX6NBoVAgQJ6U1MVXOaj8PK2l7WJ3RER9xtqwdhxkhw/edit?usp=sharing"",""ตราด!M299"")"),0)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IFERROR(__xludf.DUMMYFUNCTION("IMPORTRANGE(""https://docs.google.com/spreadsheets/d/1SX6NBoVAgQJ6U1MVXOaj8PK2l7WJ3RER9xtqwdhxkhw/edit?usp=sharing"",""ตราด!L300"")"),0)</f>
        <v>0</v>
      </c>
      <c r="M405" s="198"/>
      <c r="N405" s="198">
        <f ca="1">IFERROR(__xludf.DUMMYFUNCTION("IMPORTRANGE(""https://docs.google.com/spreadsheets/d/1SX6NBoVAgQJ6U1MVXOaj8PK2l7WJ3RER9xtqwdhxkhw/edit?usp=sharing"",""ตราด!M300"")"),0)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IFERROR(__xludf.DUMMYFUNCTION("IMPORTRANGE(""https://docs.google.com/spreadsheets/d/1SX6NBoVAgQJ6U1MVXOaj8PK2l7WJ3RER9xtqwdhxkhw/edit?usp=sharing"",""ตราด!L301"")"),116320)</f>
        <v>116320</v>
      </c>
      <c r="M406" s="198"/>
      <c r="N406" s="198">
        <f ca="1">IFERROR(__xludf.DUMMYFUNCTION("IMPORTRANGE(""https://docs.google.com/spreadsheets/d/1SX6NBoVAgQJ6U1MVXOaj8PK2l7WJ3RER9xtqwdhxkhw/edit?usp=sharing"",""ตราด!M301"")"),0)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IFERROR(__xludf.DUMMYFUNCTION("IMPORTRANGE(""https://docs.google.com/spreadsheets/d/1SX6NBoVAgQJ6U1MVXOaj8PK2l7WJ3RER9xtqwdhxkhw/edit?usp=sharing"",""ตราด!M302"")"),0)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IFERROR(__xludf.DUMMYFUNCTION("IMPORTRANGE(""https://docs.google.com/spreadsheets/d/1SX6NBoVAgQJ6U1MVXOaj8PK2l7WJ3RER9xtqwdhxkhw/edit?usp=sharing"",""ตราด!M303"")"),0)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IFERROR(__xludf.DUMMYFUNCTION("IMPORTRANGE(""https://docs.google.com/spreadsheets/d/1SX6NBoVAgQJ6U1MVXOaj8PK2l7WJ3RER9xtqwdhxkhw/edit?usp=sharing"",""ตราด!M304"")"),0)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IFERROR(__xludf.DUMMYFUNCTION("IMPORTRANGE(""https://docs.google.com/spreadsheets/d/1SX6NBoVAgQJ6U1MVXOaj8PK2l7WJ3RER9xtqwdhxkhw/edit?usp=sharing"",""ตราด!M305"")"),0)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IFERROR(__xludf.DUMMYFUNCTION("IMPORTRANGE(""https://docs.google.com/spreadsheets/d/1SX6NBoVAgQJ6U1MVXOaj8PK2l7WJ3RER9xtqwdhxkhw/edit?usp=sharing"",""ตราด!J307"")"),0)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IFERROR(__xludf.DUMMYFUNCTION("IMPORTRANGE(""https://docs.google.com/spreadsheets/d/1SX6NBoVAgQJ6U1MVXOaj8PK2l7WJ3RER9xtqwdhxkhw/edit?usp=sharing"",""ตราด!J308"")"),1)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IFERROR(__xludf.DUMMYFUNCTION("IMPORTRANGE(""https://docs.google.com/spreadsheets/d/1SX6NBoVAgQJ6U1MVXOaj8PK2l7WJ3RER9xtqwdhxkhw/edit?usp=sharing"",""ตราด!J309"")"),1)</f>
        <v>1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IFERROR(__xludf.DUMMYFUNCTION("IMPORTRANGE(""https://docs.google.com/spreadsheets/d/1SX6NBoVAgQJ6U1MVXOaj8PK2l7WJ3RER9xtqwdhxkhw/edit?usp=sharing"",""ตราด!J310"")"),1)</f>
        <v>1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IFERROR(__xludf.DUMMYFUNCTION("IMPORTRANGE(""https://docs.google.com/spreadsheets/d/1SX6NBoVAgQJ6U1MVXOaj8PK2l7WJ3RER9xtqwdhxkhw/edit?usp=sharing"",""ตราด!I311"")"),30)</f>
        <v>30</v>
      </c>
      <c r="J416" s="230">
        <f ca="1">IFERROR(__xludf.DUMMYFUNCTION("IMPORTRANGE(""https://docs.google.com/spreadsheets/d/1SX6NBoVAgQJ6U1MVXOaj8PK2l7WJ3RER9xtqwdhxkhw/edit?usp=sharing"",""ตราด!J311"")"),0)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IFERROR(__xludf.DUMMYFUNCTION("IMPORTRANGE(""https://docs.google.com/spreadsheets/d/1SX6NBoVAgQJ6U1MVXOaj8PK2l7WJ3RER9xtqwdhxkhw/edit?usp=sharing"",""ตราด!I312"")"),10)</f>
        <v>10</v>
      </c>
      <c r="J417" s="406">
        <f ca="1">IFERROR(__xludf.DUMMYFUNCTION("IMPORTRANGE(""https://docs.google.com/spreadsheets/d/1SX6NBoVAgQJ6U1MVXOaj8PK2l7WJ3RER9xtqwdhxkhw/edit?usp=sharing"",""ตราด!J312"")"),0)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IFERROR(__xludf.DUMMYFUNCTION("IMPORTRANGE(""https://docs.google.com/spreadsheets/d/1SX6NBoVAgQJ6U1MVXOaj8PK2l7WJ3RER9xtqwdhxkhw/edit?usp=sharing"",""ตราด!I313"")"),30)</f>
        <v>30</v>
      </c>
      <c r="J418" s="407">
        <f ca="1">IFERROR(__xludf.DUMMYFUNCTION("IMPORTRANGE(""https://docs.google.com/spreadsheets/d/1SX6NBoVAgQJ6U1MVXOaj8PK2l7WJ3RER9xtqwdhxkhw/edit?usp=sharing"",""ตราด!J313"")"),0)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IFERROR(__xludf.DUMMYFUNCTION("IMPORTRANGE(""https://docs.google.com/spreadsheets/d/1SX6NBoVAgQJ6U1MVXOaj8PK2l7WJ3RER9xtqwdhxkhw/edit?usp=sharing"",""ตราด!I314"")"),10)</f>
        <v>10</v>
      </c>
      <c r="J419" s="302">
        <f ca="1">IFERROR(__xludf.DUMMYFUNCTION("IMPORTRANGE(""https://docs.google.com/spreadsheets/d/1SX6NBoVAgQJ6U1MVXOaj8PK2l7WJ3RER9xtqwdhxkhw/edit?usp=sharing"",""ตราด!J314"")"),0)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IFERROR(__xludf.DUMMYFUNCTION("IMPORTRANGE(""https://docs.google.com/spreadsheets/d/1SX6NBoVAgQJ6U1MVXOaj8PK2l7WJ3RER9xtqwdhxkhw/edit?usp=sharing"",""ตราด!I315"")"),10)</f>
        <v>10</v>
      </c>
      <c r="J420" s="302">
        <f ca="1">IFERROR(__xludf.DUMMYFUNCTION("IMPORTRANGE(""https://docs.google.com/spreadsheets/d/1SX6NBoVAgQJ6U1MVXOaj8PK2l7WJ3RER9xtqwdhxkhw/edit?usp=sharing"",""ตราด!J315"")"),0)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IFERROR(__xludf.DUMMYFUNCTION("IMPORTRANGE(""https://docs.google.com/spreadsheets/d/1SX6NBoVAgQJ6U1MVXOaj8PK2l7WJ3RER9xtqwdhxkhw/edit?usp=sharing"",""ตราด!I316"")"),10)</f>
        <v>10</v>
      </c>
      <c r="J421" s="406">
        <f ca="1">IFERROR(__xludf.DUMMYFUNCTION("IMPORTRANGE(""https://docs.google.com/spreadsheets/d/1SX6NBoVAgQJ6U1MVXOaj8PK2l7WJ3RER9xtqwdhxkhw/edit?usp=sharing"",""ตราด!J316"")"),0)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IFERROR(__xludf.DUMMYFUNCTION("IMPORTRANGE(""https://docs.google.com/spreadsheets/d/1SX6NBoVAgQJ6U1MVXOaj8PK2l7WJ3RER9xtqwdhxkhw/edit?usp=sharing"",""ตราด!I317"")"),30)</f>
        <v>30</v>
      </c>
      <c r="J422" s="407">
        <f ca="1">IFERROR(__xludf.DUMMYFUNCTION("IMPORTRANGE(""https://docs.google.com/spreadsheets/d/1SX6NBoVAgQJ6U1MVXOaj8PK2l7WJ3RER9xtqwdhxkhw/edit?usp=sharing"",""ตราด!J317"")"),0)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IFERROR(__xludf.DUMMYFUNCTION("IMPORTRANGE(""https://docs.google.com/spreadsheets/d/1SX6NBoVAgQJ6U1MVXOaj8PK2l7WJ3RER9xtqwdhxkhw/edit?usp=sharing"",""ตราด!I318"")"),10)</f>
        <v>10</v>
      </c>
      <c r="J423" s="302">
        <f ca="1">IFERROR(__xludf.DUMMYFUNCTION("IMPORTRANGE(""https://docs.google.com/spreadsheets/d/1SX6NBoVAgQJ6U1MVXOaj8PK2l7WJ3RER9xtqwdhxkhw/edit?usp=sharing"",""ตราด!J318"")"),0)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IFERROR(__xludf.DUMMYFUNCTION("IMPORTRANGE(""https://docs.google.com/spreadsheets/d/1SX6NBoVAgQJ6U1MVXOaj8PK2l7WJ3RER9xtqwdhxkhw/edit?usp=sharing"",""ตราด!I319"")"),10)</f>
        <v>10</v>
      </c>
      <c r="J424" s="302">
        <f ca="1">IFERROR(__xludf.DUMMYFUNCTION("IMPORTRANGE(""https://docs.google.com/spreadsheets/d/1SX6NBoVAgQJ6U1MVXOaj8PK2l7WJ3RER9xtqwdhxkhw/edit?usp=sharing"",""ตราด!J319"")"),0)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IFERROR(__xludf.DUMMYFUNCTION("IMPORTRANGE(""https://docs.google.com/spreadsheets/d/1SX6NBoVAgQJ6U1MVXOaj8PK2l7WJ3RER9xtqwdhxkhw/edit?usp=sharing"",""ตราด!I320"")"),10)</f>
        <v>10</v>
      </c>
      <c r="J425" s="302">
        <f ca="1">IFERROR(__xludf.DUMMYFUNCTION("IMPORTRANGE(""https://docs.google.com/spreadsheets/d/1SX6NBoVAgQJ6U1MVXOaj8PK2l7WJ3RER9xtqwdhxkhw/edit?usp=sharing"",""ตราด!J320"")"),0)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IFERROR(__xludf.DUMMYFUNCTION("IMPORTRANGE(""https://docs.google.com/spreadsheets/d/1SX6NBoVAgQJ6U1MVXOaj8PK2l7WJ3RER9xtqwdhxkhw/edit?usp=sharing"",""ตราด!I321"")"),10)</f>
        <v>10</v>
      </c>
      <c r="J426" s="406">
        <f ca="1">IFERROR(__xludf.DUMMYFUNCTION("IMPORTRANGE(""https://docs.google.com/spreadsheets/d/1SX6NBoVAgQJ6U1MVXOaj8PK2l7WJ3RER9xtqwdhxkhw/edit?usp=sharing"",""ตราด!J321"")"),0)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IFERROR(__xludf.DUMMYFUNCTION("IMPORTRANGE(""https://docs.google.com/spreadsheets/d/1SX6NBoVAgQJ6U1MVXOaj8PK2l7WJ3RER9xtqwdhxkhw/edit?usp=sharing"",""ตราด!I322"")"),30)</f>
        <v>30</v>
      </c>
      <c r="J427" s="407">
        <f ca="1">IFERROR(__xludf.DUMMYFUNCTION("IMPORTRANGE(""https://docs.google.com/spreadsheets/d/1SX6NBoVAgQJ6U1MVXOaj8PK2l7WJ3RER9xtqwdhxkhw/edit?usp=sharing"",""ตราด!J322"")"),0)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IFERROR(__xludf.DUMMYFUNCTION("IMPORTRANGE(""https://docs.google.com/spreadsheets/d/1SX6NBoVAgQJ6U1MVXOaj8PK2l7WJ3RER9xtqwdhxkhw/edit?usp=sharing"",""ตราด!I323"")"),10)</f>
        <v>10</v>
      </c>
      <c r="J428" s="302">
        <f ca="1">IFERROR(__xludf.DUMMYFUNCTION("IMPORTRANGE(""https://docs.google.com/spreadsheets/d/1SX6NBoVAgQJ6U1MVXOaj8PK2l7WJ3RER9xtqwdhxkhw/edit?usp=sharing"",""ตราด!J323"")"),0)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IFERROR(__xludf.DUMMYFUNCTION("IMPORTRANGE(""https://docs.google.com/spreadsheets/d/1SX6NBoVAgQJ6U1MVXOaj8PK2l7WJ3RER9xtqwdhxkhw/edit?usp=sharing"",""ตราด!I324"")"),10)</f>
        <v>10</v>
      </c>
      <c r="J429" s="302">
        <f ca="1">IFERROR(__xludf.DUMMYFUNCTION("IMPORTRANGE(""https://docs.google.com/spreadsheets/d/1SX6NBoVAgQJ6U1MVXOaj8PK2l7WJ3RER9xtqwdhxkhw/edit?usp=sharing"",""ตราด!J324"")"),0)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IFERROR(__xludf.DUMMYFUNCTION("IMPORTRANGE(""https://docs.google.com/spreadsheets/d/1SX6NBoVAgQJ6U1MVXOaj8PK2l7WJ3RER9xtqwdhxkhw/edit?usp=sharing"",""ตราด!I325"")"),20)</f>
        <v>20</v>
      </c>
      <c r="J430" s="406">
        <f ca="1">IFERROR(__xludf.DUMMYFUNCTION("IMPORTRANGE(""https://docs.google.com/spreadsheets/d/1SX6NBoVAgQJ6U1MVXOaj8PK2l7WJ3RER9xtqwdhxkhw/edit?usp=sharing"",""ตราด!J325"")"),0)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IFERROR(__xludf.DUMMYFUNCTION("IMPORTRANGE(""https://docs.google.com/spreadsheets/d/1SX6NBoVAgQJ6U1MVXOaj8PK2l7WJ3RER9xtqwdhxkhw/edit?usp=sharing"",""ตราด!I326"")"),10)</f>
        <v>10</v>
      </c>
      <c r="J431" s="302">
        <f ca="1">IFERROR(__xludf.DUMMYFUNCTION("IMPORTRANGE(""https://docs.google.com/spreadsheets/d/1SX6NBoVAgQJ6U1MVXOaj8PK2l7WJ3RER9xtqwdhxkhw/edit?usp=sharing"",""ตราด!J326"")"),0)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IFERROR(__xludf.DUMMYFUNCTION("IMPORTRANGE(""https://docs.google.com/spreadsheets/d/1SX6NBoVAgQJ6U1MVXOaj8PK2l7WJ3RER9xtqwdhxkhw/edit?usp=sharing"",""ตราด!I327"")"),10)</f>
        <v>10</v>
      </c>
      <c r="J432" s="302">
        <f ca="1">IFERROR(__xludf.DUMMYFUNCTION("IMPORTRANGE(""https://docs.google.com/spreadsheets/d/1SX6NBoVAgQJ6U1MVXOaj8PK2l7WJ3RER9xtqwdhxkhw/edit?usp=sharing"",""ตราด!J327"")"),0)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IFERROR(__xludf.DUMMYFUNCTION("IMPORTRANGE(""https://docs.google.com/spreadsheets/d/1SX6NBoVAgQJ6U1MVXOaj8PK2l7WJ3RER9xtqwdhxkhw/edit?usp=sharing"",""ตราด!J328"")"),0)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IFERROR(__xludf.DUMMYFUNCTION("IMPORTRANGE(""https://docs.google.com/spreadsheets/d/1SX6NBoVAgQJ6U1MVXOaj8PK2l7WJ3RER9xtqwdhxkhw/edit?usp=sharing"",""ตราด!J329"")"),0)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IFERROR(__xludf.DUMMYFUNCTION("IMPORTRANGE(""https://docs.google.com/spreadsheets/d/1SX6NBoVAgQJ6U1MVXOaj8PK2l7WJ3RER9xtqwdhxkhw/edit?usp=sharing"",""ตราด!I330"")"),10)</f>
        <v>10</v>
      </c>
      <c r="J435" s="420">
        <f ca="1">IFERROR(__xludf.DUMMYFUNCTION("IMPORTRANGE(""https://docs.google.com/spreadsheets/d/1SX6NBoVAgQJ6U1MVXOaj8PK2l7WJ3RER9xtqwdhxkhw/edit?usp=sharing"",""ตราด!J330"")"),10)</f>
        <v>10</v>
      </c>
      <c r="K435" s="421">
        <f ca="1">IF(I435&gt;0,J435*100/I435,0)</f>
        <v>100</v>
      </c>
      <c r="L435" s="422">
        <f ca="1">IFERROR(__xludf.DUMMYFUNCTION("IMPORTRANGE(""https://docs.google.com/spreadsheets/d/1SX6NBoVAgQJ6U1MVXOaj8PK2l7WJ3RER9xtqwdhxkhw/edit?usp=sharing"",""ตราด!L330"")"),72000)</f>
        <v>72000</v>
      </c>
      <c r="M435" s="422"/>
      <c r="N435" s="422">
        <f ca="1">IFERROR(__xludf.DUMMYFUNCTION("IMPORTRANGE(""https://docs.google.com/spreadsheets/d/1SX6NBoVAgQJ6U1MVXOaj8PK2l7WJ3RER9xtqwdhxkhw/edit?usp=sharing"",""ตราด!M330"")"),35590)</f>
        <v>35590</v>
      </c>
      <c r="O435" s="422">
        <f t="shared" ref="O435:O439" ca="1" si="114">+IF(L435&gt;0,N435*100/L435,0)</f>
        <v>49.430555555555557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IFERROR(__xludf.DUMMYFUNCTION("IMPORTRANGE(""https://docs.google.com/spreadsheets/d/1SX6NBoVAgQJ6U1MVXOaj8PK2l7WJ3RER9xtqwdhxkhw/edit?usp=sharing"",""ตราด!L331"")"),0)</f>
        <v>0</v>
      </c>
      <c r="M436" s="196"/>
      <c r="N436" s="198">
        <f ca="1">IFERROR(__xludf.DUMMYFUNCTION("IMPORTRANGE(""https://docs.google.com/spreadsheets/d/1SX6NBoVAgQJ6U1MVXOaj8PK2l7WJ3RER9xtqwdhxkhw/edit?usp=sharing"",""ตราด!M331"")"),0)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IFERROR(__xludf.DUMMYFUNCTION("IMPORTRANGE(""https://docs.google.com/spreadsheets/d/1SX6NBoVAgQJ6U1MVXOaj8PK2l7WJ3RER9xtqwdhxkhw/edit?usp=sharing"",""ตราด!L332"")"),72000)</f>
        <v>72000</v>
      </c>
      <c r="M437" s="196"/>
      <c r="N437" s="198">
        <f ca="1">IFERROR(__xludf.DUMMYFUNCTION("IMPORTRANGE(""https://docs.google.com/spreadsheets/d/1SX6NBoVAgQJ6U1MVXOaj8PK2l7WJ3RER9xtqwdhxkhw/edit?usp=sharing"",""ตราด!M332"")"),35590)</f>
        <v>35590</v>
      </c>
      <c r="O437" s="198">
        <f t="shared" ca="1" si="114"/>
        <v>49.430555555555557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IFERROR(__xludf.DUMMYFUNCTION("IMPORTRANGE(""https://docs.google.com/spreadsheets/d/1SX6NBoVAgQJ6U1MVXOaj8PK2l7WJ3RER9xtqwdhxkhw/edit?usp=sharing"",""ตราด!L333"")"),0)</f>
        <v>0</v>
      </c>
      <c r="M438" s="198"/>
      <c r="N438" s="198">
        <f ca="1">IFERROR(__xludf.DUMMYFUNCTION("IMPORTRANGE(""https://docs.google.com/spreadsheets/d/1SX6NBoVAgQJ6U1MVXOaj8PK2l7WJ3RER9xtqwdhxkhw/edit?usp=sharing"",""ตราด!M333"")"),0)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IFERROR(__xludf.DUMMYFUNCTION("IMPORTRANGE(""https://docs.google.com/spreadsheets/d/1SX6NBoVAgQJ6U1MVXOaj8PK2l7WJ3RER9xtqwdhxkhw/edit?usp=sharing"",""ตราด!L334"")"),72000)</f>
        <v>72000</v>
      </c>
      <c r="M439" s="198"/>
      <c r="N439" s="198">
        <f ca="1">IFERROR(__xludf.DUMMYFUNCTION("IMPORTRANGE(""https://docs.google.com/spreadsheets/d/1SX6NBoVAgQJ6U1MVXOaj8PK2l7WJ3RER9xtqwdhxkhw/edit?usp=sharing"",""ตราด!M334"")"),35590)</f>
        <v>35590</v>
      </c>
      <c r="O439" s="198">
        <f t="shared" ca="1" si="114"/>
        <v>49.430555555555557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IFERROR(__xludf.DUMMYFUNCTION("IMPORTRANGE(""https://docs.google.com/spreadsheets/d/1SX6NBoVAgQJ6U1MVXOaj8PK2l7WJ3RER9xtqwdhxkhw/edit?usp=sharing"",""ตราด!M335"")"),30980)</f>
        <v>30980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IFERROR(__xludf.DUMMYFUNCTION("IMPORTRANGE(""https://docs.google.com/spreadsheets/d/1SX6NBoVAgQJ6U1MVXOaj8PK2l7WJ3RER9xtqwdhxkhw/edit?usp=sharing"",""ตราด!M336"")"),0)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IFERROR(__xludf.DUMMYFUNCTION("IMPORTRANGE(""https://docs.google.com/spreadsheets/d/1SX6NBoVAgQJ6U1MVXOaj8PK2l7WJ3RER9xtqwdhxkhw/edit?usp=sharing"",""ตราด!M337"")"),0)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IFERROR(__xludf.DUMMYFUNCTION("IMPORTRANGE(""https://docs.google.com/spreadsheets/d/1SX6NBoVAgQJ6U1MVXOaj8PK2l7WJ3RER9xtqwdhxkhw/edit?usp=sharing"",""ตราด!M338"")"),4610)</f>
        <v>4610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IFERROR(__xludf.DUMMYFUNCTION("IMPORTRANGE(""https://docs.google.com/spreadsheets/d/1SX6NBoVAgQJ6U1MVXOaj8PK2l7WJ3RER9xtqwdhxkhw/edit?usp=sharing"",""ตราด!J340"")"),0)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IFERROR(__xludf.DUMMYFUNCTION("IMPORTRANGE(""https://docs.google.com/spreadsheets/d/1SX6NBoVAgQJ6U1MVXOaj8PK2l7WJ3RER9xtqwdhxkhw/edit?usp=sharing"",""ตราด!J341"")"),1)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IFERROR(__xludf.DUMMYFUNCTION("IMPORTRANGE(""https://docs.google.com/spreadsheets/d/1SX6NBoVAgQJ6U1MVXOaj8PK2l7WJ3RER9xtqwdhxkhw/edit?usp=sharing"",""ตราด!J342"")"),1)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IFERROR(__xludf.DUMMYFUNCTION("IMPORTRANGE(""https://docs.google.com/spreadsheets/d/1SX6NBoVAgQJ6U1MVXOaj8PK2l7WJ3RER9xtqwdhxkhw/edit?usp=sharing"",""ตราด!J343"")"),1)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IFERROR(__xludf.DUMMYFUNCTION("IMPORTRANGE(""https://docs.google.com/spreadsheets/d/1SX6NBoVAgQJ6U1MVXOaj8PK2l7WJ3RER9xtqwdhxkhw/edit?usp=sharing"",""ตราด!I344"")"),10)</f>
        <v>10</v>
      </c>
      <c r="J449" s="230">
        <f ca="1">IFERROR(__xludf.DUMMYFUNCTION("IMPORTRANGE(""https://docs.google.com/spreadsheets/d/1SX6NBoVAgQJ6U1MVXOaj8PK2l7WJ3RER9xtqwdhxkhw/edit?usp=sharing"",""ตราด!J344"")"),10)</f>
        <v>10</v>
      </c>
      <c r="K449" s="195">
        <f t="shared" ref="K449:K452" ca="1" si="115">IF(I449&gt;0,J449*100/I449,0)</f>
        <v>100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IFERROR(__xludf.DUMMYFUNCTION("IMPORTRANGE(""https://docs.google.com/spreadsheets/d/1SX6NBoVAgQJ6U1MVXOaj8PK2l7WJ3RER9xtqwdhxkhw/edit?usp=sharing"",""ตราด!I345"")"),10)</f>
        <v>10</v>
      </c>
      <c r="J450" s="219">
        <f ca="1">IFERROR(__xludf.DUMMYFUNCTION("IMPORTRANGE(""https://docs.google.com/spreadsheets/d/1SX6NBoVAgQJ6U1MVXOaj8PK2l7WJ3RER9xtqwdhxkhw/edit?usp=sharing"",""ตราด!J345"")"),10)</f>
        <v>10</v>
      </c>
      <c r="K450" s="195">
        <f t="shared" ca="1" si="115"/>
        <v>100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IFERROR(__xludf.DUMMYFUNCTION("IMPORTRANGE(""https://docs.google.com/spreadsheets/d/1SX6NBoVAgQJ6U1MVXOaj8PK2l7WJ3RER9xtqwdhxkhw/edit?usp=sharing"",""ตราด!I346"")"),0)</f>
        <v>0</v>
      </c>
      <c r="J451" s="218">
        <f ca="1">IFERROR(__xludf.DUMMYFUNCTION("IMPORTRANGE(""https://docs.google.com/spreadsheets/d/1SX6NBoVAgQJ6U1MVXOaj8PK2l7WJ3RER9xtqwdhxkhw/edit?usp=sharing"",""ตราด!J346"")"),0)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IFERROR(__xludf.DUMMYFUNCTION("IMPORTRANGE(""https://docs.google.com/spreadsheets/d/1SX6NBoVAgQJ6U1MVXOaj8PK2l7WJ3RER9xtqwdhxkhw/edit?usp=sharing"",""ตราด!I347"")"),0)</f>
        <v>0</v>
      </c>
      <c r="J452" s="218">
        <f ca="1">IFERROR(__xludf.DUMMYFUNCTION("IMPORTRANGE(""https://docs.google.com/spreadsheets/d/1SX6NBoVAgQJ6U1MVXOaj8PK2l7WJ3RER9xtqwdhxkhw/edit?usp=sharing"",""ตราด!J347"")"),0)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IFERROR(__xludf.DUMMYFUNCTION("IMPORTRANGE(""https://docs.google.com/spreadsheets/d/1SX6NBoVAgQJ6U1MVXOaj8PK2l7WJ3RER9xtqwdhxkhw/edit?usp=sharing"",""ตราด!J348"")"),0)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IFERROR(__xludf.DUMMYFUNCTION("IMPORTRANGE(""https://docs.google.com/spreadsheets/d/1SX6NBoVAgQJ6U1MVXOaj8PK2l7WJ3RER9xtqwdhxkhw/edit?usp=sharing"",""ตราด!J349"")"),0)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IFERROR(__xludf.DUMMYFUNCTION("IMPORTRANGE(""https://docs.google.com/spreadsheets/d/1SX6NBoVAgQJ6U1MVXOaj8PK2l7WJ3RER9xtqwdhxkhw/edit?usp=sharing"",""ตราด!I350"")"),0)</f>
        <v>0</v>
      </c>
      <c r="J455" s="387">
        <f ca="1">IFERROR(__xludf.DUMMYFUNCTION("IMPORTRANGE(""https://docs.google.com/spreadsheets/d/1SX6NBoVAgQJ6U1MVXOaj8PK2l7WJ3RER9xtqwdhxkhw/edit?usp=sharing"",""ตราด!J350"")"),0)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IFERROR(__xludf.DUMMYFUNCTION("IMPORTRANGE(""https://docs.google.com/spreadsheets/d/1SX6NBoVAgQJ6U1MVXOaj8PK2l7WJ3RER9xtqwdhxkhw/edit?usp=sharing"",""ตราด!L350"")"),66252)</f>
        <v>66252</v>
      </c>
      <c r="M455" s="389"/>
      <c r="N455" s="389">
        <f ca="1">IFERROR(__xludf.DUMMYFUNCTION("IMPORTRANGE(""https://docs.google.com/spreadsheets/d/1SX6NBoVAgQJ6U1MVXOaj8PK2l7WJ3RER9xtqwdhxkhw/edit?usp=sharing"",""ตราด!M350"")"),0)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IFERROR(__xludf.DUMMYFUNCTION("IMPORTRANGE(""https://docs.google.com/spreadsheets/d/1SX6NBoVAgQJ6U1MVXOaj8PK2l7WJ3RER9xtqwdhxkhw/edit?usp=sharing"",""ตราด!L351"")"),0)</f>
        <v>0</v>
      </c>
      <c r="M456" s="196"/>
      <c r="N456" s="198">
        <f ca="1">IFERROR(__xludf.DUMMYFUNCTION("IMPORTRANGE(""https://docs.google.com/spreadsheets/d/1SX6NBoVAgQJ6U1MVXOaj8PK2l7WJ3RER9xtqwdhxkhw/edit?usp=sharing"",""ตราด!M351"")"),0)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IFERROR(__xludf.DUMMYFUNCTION("IMPORTRANGE(""https://docs.google.com/spreadsheets/d/1SX6NBoVAgQJ6U1MVXOaj8PK2l7WJ3RER9xtqwdhxkhw/edit?usp=sharing"",""ตราด!L352"")"),66252)</f>
        <v>66252</v>
      </c>
      <c r="M457" s="196"/>
      <c r="N457" s="198">
        <f ca="1">IFERROR(__xludf.DUMMYFUNCTION("IMPORTRANGE(""https://docs.google.com/spreadsheets/d/1SX6NBoVAgQJ6U1MVXOaj8PK2l7WJ3RER9xtqwdhxkhw/edit?usp=sharing"",""ตราด!M352"")"),0)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IFERROR(__xludf.DUMMYFUNCTION("IMPORTRANGE(""https://docs.google.com/spreadsheets/d/1SX6NBoVAgQJ6U1MVXOaj8PK2l7WJ3RER9xtqwdhxkhw/edit?usp=sharing"",""ตราด!L353"")"),0)</f>
        <v>0</v>
      </c>
      <c r="M458" s="198"/>
      <c r="N458" s="198">
        <f ca="1">IFERROR(__xludf.DUMMYFUNCTION("IMPORTRANGE(""https://docs.google.com/spreadsheets/d/1SX6NBoVAgQJ6U1MVXOaj8PK2l7WJ3RER9xtqwdhxkhw/edit?usp=sharing"",""ตราด!M353"")"),0)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IFERROR(__xludf.DUMMYFUNCTION("IMPORTRANGE(""https://docs.google.com/spreadsheets/d/1SX6NBoVAgQJ6U1MVXOaj8PK2l7WJ3RER9xtqwdhxkhw/edit?usp=sharing"",""ตราด!L354"")"),66252)</f>
        <v>66252</v>
      </c>
      <c r="M459" s="198"/>
      <c r="N459" s="198">
        <f ca="1">IFERROR(__xludf.DUMMYFUNCTION("IMPORTRANGE(""https://docs.google.com/spreadsheets/d/1SX6NBoVAgQJ6U1MVXOaj8PK2l7WJ3RER9xtqwdhxkhw/edit?usp=sharing"",""ตราด!M354"")"),0)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IFERROR(__xludf.DUMMYFUNCTION("IMPORTRANGE(""https://docs.google.com/spreadsheets/d/1SX6NBoVAgQJ6U1MVXOaj8PK2l7WJ3RER9xtqwdhxkhw/edit?usp=sharing"",""ตราด!M355"")"),0)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IFERROR(__xludf.DUMMYFUNCTION("IMPORTRANGE(""https://docs.google.com/spreadsheets/d/1SX6NBoVAgQJ6U1MVXOaj8PK2l7WJ3RER9xtqwdhxkhw/edit?usp=sharing"",""ตราด!M356"")"),0)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IFERROR(__xludf.DUMMYFUNCTION("IMPORTRANGE(""https://docs.google.com/spreadsheets/d/1SX6NBoVAgQJ6U1MVXOaj8PK2l7WJ3RER9xtqwdhxkhw/edit?usp=sharing"",""ตราด!M357"")"),0)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IFERROR(__xludf.DUMMYFUNCTION("IMPORTRANGE(""https://docs.google.com/spreadsheets/d/1SX6NBoVAgQJ6U1MVXOaj8PK2l7WJ3RER9xtqwdhxkhw/edit?usp=sharing"",""ตราด!M358"")"),0)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IFERROR(__xludf.DUMMYFUNCTION("IMPORTRANGE(""https://docs.google.com/spreadsheets/d/1SX6NBoVAgQJ6U1MVXOaj8PK2l7WJ3RER9xtqwdhxkhw/edit?usp=sharing"",""ตราด!I359"")"),0)</f>
        <v>0</v>
      </c>
      <c r="J464" s="291">
        <f ca="1">IFERROR(__xludf.DUMMYFUNCTION("IMPORTRANGE(""https://docs.google.com/spreadsheets/d/1SX6NBoVAgQJ6U1MVXOaj8PK2l7WJ3RER9xtqwdhxkhw/edit?usp=sharing"",""ตราด!J359"")"),0)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IFERROR(__xludf.DUMMYFUNCTION("IMPORTRANGE(""https://docs.google.com/spreadsheets/d/1SX6NBoVAgQJ6U1MVXOaj8PK2l7WJ3RER9xtqwdhxkhw/edit?usp=sharing"",""ตราด!I360"")"),0)</f>
        <v>0</v>
      </c>
      <c r="J465" s="428">
        <f ca="1">IFERROR(__xludf.DUMMYFUNCTION("IMPORTRANGE(""https://docs.google.com/spreadsheets/d/1SX6NBoVAgQJ6U1MVXOaj8PK2l7WJ3RER9xtqwdhxkhw/edit?usp=sharing"",""ตราด!J360"")"),0)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IFERROR(__xludf.DUMMYFUNCTION("IMPORTRANGE(""https://docs.google.com/spreadsheets/d/1SX6NBoVAgQJ6U1MVXOaj8PK2l7WJ3RER9xtqwdhxkhw/edit?usp=sharing"",""ตราด!I361"")"),0)</f>
        <v>0</v>
      </c>
      <c r="J466" s="428">
        <f ca="1">IFERROR(__xludf.DUMMYFUNCTION("IMPORTRANGE(""https://docs.google.com/spreadsheets/d/1SX6NBoVAgQJ6U1MVXOaj8PK2l7WJ3RER9xtqwdhxkhw/edit?usp=sharing"",""ตราด!J361"")"),0)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IFERROR(__xludf.DUMMYFUNCTION("IMPORTRANGE(""https://docs.google.com/spreadsheets/d/1SX6NBoVAgQJ6U1MVXOaj8PK2l7WJ3RER9xtqwdhxkhw/edit?usp=sharing"",""ตราด!I362"")"),0)</f>
        <v>0</v>
      </c>
      <c r="J467" s="219">
        <f ca="1">IFERROR(__xludf.DUMMYFUNCTION("IMPORTRANGE(""https://docs.google.com/spreadsheets/d/1SX6NBoVAgQJ6U1MVXOaj8PK2l7WJ3RER9xtqwdhxkhw/edit?usp=sharing"",""ตราด!J362"")"),0)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IFERROR(__xludf.DUMMYFUNCTION("IMPORTRANGE(""https://docs.google.com/spreadsheets/d/1SX6NBoVAgQJ6U1MVXOaj8PK2l7WJ3RER9xtqwdhxkhw/edit?usp=sharing"",""ตราด!I363"")"),0)</f>
        <v>0</v>
      </c>
      <c r="J468" s="219">
        <f ca="1">IFERROR(__xludf.DUMMYFUNCTION("IMPORTRANGE(""https://docs.google.com/spreadsheets/d/1SX6NBoVAgQJ6U1MVXOaj8PK2l7WJ3RER9xtqwdhxkhw/edit?usp=sharing"",""ตราด!J363"")"),0)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IFERROR(__xludf.DUMMYFUNCTION("IMPORTRANGE(""https://docs.google.com/spreadsheets/d/1SX6NBoVAgQJ6U1MVXOaj8PK2l7WJ3RER9xtqwdhxkhw/edit?usp=sharing"",""ตราด!I364"")"),0)</f>
        <v>0</v>
      </c>
      <c r="J469" s="219">
        <f ca="1">IFERROR(__xludf.DUMMYFUNCTION("IMPORTRANGE(""https://docs.google.com/spreadsheets/d/1SX6NBoVAgQJ6U1MVXOaj8PK2l7WJ3RER9xtqwdhxkhw/edit?usp=sharing"",""ตราด!J364"")"),0)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IFERROR(__xludf.DUMMYFUNCTION("IMPORTRANGE(""https://docs.google.com/spreadsheets/d/1SX6NBoVAgQJ6U1MVXOaj8PK2l7WJ3RER9xtqwdhxkhw/edit?usp=sharing"",""ตราด!I365"")"),0)</f>
        <v>0</v>
      </c>
      <c r="J470" s="219">
        <f ca="1">IFERROR(__xludf.DUMMYFUNCTION("IMPORTRANGE(""https://docs.google.com/spreadsheets/d/1SX6NBoVAgQJ6U1MVXOaj8PK2l7WJ3RER9xtqwdhxkhw/edit?usp=sharing"",""ตราด!J365"")"),0)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IFERROR(__xludf.DUMMYFUNCTION("IMPORTRANGE(""https://docs.google.com/spreadsheets/d/1SX6NBoVAgQJ6U1MVXOaj8PK2l7WJ3RER9xtqwdhxkhw/edit?usp=sharing"",""ตราด!I366"")"),0)</f>
        <v>0</v>
      </c>
      <c r="J471" s="219">
        <f ca="1">IFERROR(__xludf.DUMMYFUNCTION("IMPORTRANGE(""https://docs.google.com/spreadsheets/d/1SX6NBoVAgQJ6U1MVXOaj8PK2l7WJ3RER9xtqwdhxkhw/edit?usp=sharing"",""ตราด!J366"")"),0)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IFERROR(__xludf.DUMMYFUNCTION("IMPORTRANGE(""https://docs.google.com/spreadsheets/d/1SX6NBoVAgQJ6U1MVXOaj8PK2l7WJ3RER9xtqwdhxkhw/edit?usp=sharing"",""ตราด!I367"")"),0)</f>
        <v>0</v>
      </c>
      <c r="J472" s="219">
        <f ca="1">IFERROR(__xludf.DUMMYFUNCTION("IMPORTRANGE(""https://docs.google.com/spreadsheets/d/1SX6NBoVAgQJ6U1MVXOaj8PK2l7WJ3RER9xtqwdhxkhw/edit?usp=sharing"",""ตราด!J367"")"),0)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IFERROR(__xludf.DUMMYFUNCTION("IMPORTRANGE(""https://docs.google.com/spreadsheets/d/1SX6NBoVAgQJ6U1MVXOaj8PK2l7WJ3RER9xtqwdhxkhw/edit?usp=sharing"",""ตราด!I368"")"),0)</f>
        <v>0</v>
      </c>
      <c r="J473" s="428">
        <f ca="1">IFERROR(__xludf.DUMMYFUNCTION("IMPORTRANGE(""https://docs.google.com/spreadsheets/d/1SX6NBoVAgQJ6U1MVXOaj8PK2l7WJ3RER9xtqwdhxkhw/edit?usp=sharing"",""ตราด!J368"")"),0)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IFERROR(__xludf.DUMMYFUNCTION("IMPORTRANGE(""https://docs.google.com/spreadsheets/d/1SX6NBoVAgQJ6U1MVXOaj8PK2l7WJ3RER9xtqwdhxkhw/edit?usp=sharing"",""ตราด!I369"")"),0)</f>
        <v>0</v>
      </c>
      <c r="J474" s="428">
        <f ca="1">IFERROR(__xludf.DUMMYFUNCTION("IMPORTRANGE(""https://docs.google.com/spreadsheets/d/1SX6NBoVAgQJ6U1MVXOaj8PK2l7WJ3RER9xtqwdhxkhw/edit?usp=sharing"",""ตราด!J369"")"),0)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IFERROR(__xludf.DUMMYFUNCTION("IMPORTRANGE(""https://docs.google.com/spreadsheets/d/1SX6NBoVAgQJ6U1MVXOaj8PK2l7WJ3RER9xtqwdhxkhw/edit?usp=sharing"",""ตราด!I370"")"),0)</f>
        <v>0</v>
      </c>
      <c r="J475" s="219">
        <f ca="1">IFERROR(__xludf.DUMMYFUNCTION("IMPORTRANGE(""https://docs.google.com/spreadsheets/d/1SX6NBoVAgQJ6U1MVXOaj8PK2l7WJ3RER9xtqwdhxkhw/edit?usp=sharing"",""ตราด!J370"")"),0)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IFERROR(__xludf.DUMMYFUNCTION("IMPORTRANGE(""https://docs.google.com/spreadsheets/d/1SX6NBoVAgQJ6U1MVXOaj8PK2l7WJ3RER9xtqwdhxkhw/edit?usp=sharing"",""ตราด!I371"")"),0)</f>
        <v>0</v>
      </c>
      <c r="J476" s="219">
        <f ca="1">IFERROR(__xludf.DUMMYFUNCTION("IMPORTRANGE(""https://docs.google.com/spreadsheets/d/1SX6NBoVAgQJ6U1MVXOaj8PK2l7WJ3RER9xtqwdhxkhw/edit?usp=sharing"",""ตราด!J371"")"),0)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IFERROR(__xludf.DUMMYFUNCTION("IMPORTRANGE(""https://docs.google.com/spreadsheets/d/1SX6NBoVAgQJ6U1MVXOaj8PK2l7WJ3RER9xtqwdhxkhw/edit?usp=sharing"",""ตราด!I372"")"),0)</f>
        <v>0</v>
      </c>
      <c r="J477" s="219">
        <f ca="1">IFERROR(__xludf.DUMMYFUNCTION("IMPORTRANGE(""https://docs.google.com/spreadsheets/d/1SX6NBoVAgQJ6U1MVXOaj8PK2l7WJ3RER9xtqwdhxkhw/edit?usp=sharing"",""ตราด!J372"")"),0)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IFERROR(__xludf.DUMMYFUNCTION("IMPORTRANGE(""https://docs.google.com/spreadsheets/d/1SX6NBoVAgQJ6U1MVXOaj8PK2l7WJ3RER9xtqwdhxkhw/edit?usp=sharing"",""ตราด!I373"")"),0)</f>
        <v>0</v>
      </c>
      <c r="J478" s="219">
        <f ca="1">IFERROR(__xludf.DUMMYFUNCTION("IMPORTRANGE(""https://docs.google.com/spreadsheets/d/1SX6NBoVAgQJ6U1MVXOaj8PK2l7WJ3RER9xtqwdhxkhw/edit?usp=sharing"",""ตราด!J373"")"),0)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IFERROR(__xludf.DUMMYFUNCTION("IMPORTRANGE(""https://docs.google.com/spreadsheets/d/1SX6NBoVAgQJ6U1MVXOaj8PK2l7WJ3RER9xtqwdhxkhw/edit?usp=sharing"",""ตราด!I374"")"),0)</f>
        <v>0</v>
      </c>
      <c r="J479" s="219">
        <f ca="1">IFERROR(__xludf.DUMMYFUNCTION("IMPORTRANGE(""https://docs.google.com/spreadsheets/d/1SX6NBoVAgQJ6U1MVXOaj8PK2l7WJ3RER9xtqwdhxkhw/edit?usp=sharing"",""ตราด!J374"")"),0)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IFERROR(__xludf.DUMMYFUNCTION("IMPORTRANGE(""https://docs.google.com/spreadsheets/d/1SX6NBoVAgQJ6U1MVXOaj8PK2l7WJ3RER9xtqwdhxkhw/edit?usp=sharing"",""ตราด!I375"")"),0)</f>
        <v>0</v>
      </c>
      <c r="J480" s="219">
        <f ca="1">IFERROR(__xludf.DUMMYFUNCTION("IMPORTRANGE(""https://docs.google.com/spreadsheets/d/1SX6NBoVAgQJ6U1MVXOaj8PK2l7WJ3RER9xtqwdhxkhw/edit?usp=sharing"",""ตราด!J375"")"),0)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IFERROR(__xludf.DUMMYFUNCTION("IMPORTRANGE(""https://docs.google.com/spreadsheets/d/1SX6NBoVAgQJ6U1MVXOaj8PK2l7WJ3RER9xtqwdhxkhw/edit?usp=sharing"",""ตราด!I376"")"),0)</f>
        <v>0</v>
      </c>
      <c r="J481" s="428">
        <f ca="1">IFERROR(__xludf.DUMMYFUNCTION("IMPORTRANGE(""https://docs.google.com/spreadsheets/d/1SX6NBoVAgQJ6U1MVXOaj8PK2l7WJ3RER9xtqwdhxkhw/edit?usp=sharing"",""ตราด!J376"")"),0)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IFERROR(__xludf.DUMMYFUNCTION("IMPORTRANGE(""https://docs.google.com/spreadsheets/d/1SX6NBoVAgQJ6U1MVXOaj8PK2l7WJ3RER9xtqwdhxkhw/edit?usp=sharing"",""ตราด!I377"")"),0)</f>
        <v>0</v>
      </c>
      <c r="J482" s="428">
        <f ca="1">IFERROR(__xludf.DUMMYFUNCTION("IMPORTRANGE(""https://docs.google.com/spreadsheets/d/1SX6NBoVAgQJ6U1MVXOaj8PK2l7WJ3RER9xtqwdhxkhw/edit?usp=sharing"",""ตราด!J377"")"),0)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IFERROR(__xludf.DUMMYFUNCTION("IMPORTRANGE(""https://docs.google.com/spreadsheets/d/1SX6NBoVAgQJ6U1MVXOaj8PK2l7WJ3RER9xtqwdhxkhw/edit?usp=sharing"",""ตราด!I378"")"),0)</f>
        <v>0</v>
      </c>
      <c r="J483" s="219">
        <f ca="1">IFERROR(__xludf.DUMMYFUNCTION("IMPORTRANGE(""https://docs.google.com/spreadsheets/d/1SX6NBoVAgQJ6U1MVXOaj8PK2l7WJ3RER9xtqwdhxkhw/edit?usp=sharing"",""ตราด!J378"")"),0)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IFERROR(__xludf.DUMMYFUNCTION("IMPORTRANGE(""https://docs.google.com/spreadsheets/d/1SX6NBoVAgQJ6U1MVXOaj8PK2l7WJ3RER9xtqwdhxkhw/edit?usp=sharing"",""ตราด!I379"")"),0)</f>
        <v>0</v>
      </c>
      <c r="J484" s="219">
        <f ca="1">IFERROR(__xludf.DUMMYFUNCTION("IMPORTRANGE(""https://docs.google.com/spreadsheets/d/1SX6NBoVAgQJ6U1MVXOaj8PK2l7WJ3RER9xtqwdhxkhw/edit?usp=sharing"",""ตราด!J379"")"),0)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IFERROR(__xludf.DUMMYFUNCTION("IMPORTRANGE(""https://docs.google.com/spreadsheets/d/1SX6NBoVAgQJ6U1MVXOaj8PK2l7WJ3RER9xtqwdhxkhw/edit?usp=sharing"",""ตราด!I380"")"),0)</f>
        <v>0</v>
      </c>
      <c r="J485" s="219">
        <f ca="1">IFERROR(__xludf.DUMMYFUNCTION("IMPORTRANGE(""https://docs.google.com/spreadsheets/d/1SX6NBoVAgQJ6U1MVXOaj8PK2l7WJ3RER9xtqwdhxkhw/edit?usp=sharing"",""ตราด!J380"")"),0)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IFERROR(__xludf.DUMMYFUNCTION("IMPORTRANGE(""https://docs.google.com/spreadsheets/d/1SX6NBoVAgQJ6U1MVXOaj8PK2l7WJ3RER9xtqwdhxkhw/edit?usp=sharing"",""ตราด!I381"")"),0)</f>
        <v>0</v>
      </c>
      <c r="J486" s="219">
        <f ca="1">IFERROR(__xludf.DUMMYFUNCTION("IMPORTRANGE(""https://docs.google.com/spreadsheets/d/1SX6NBoVAgQJ6U1MVXOaj8PK2l7WJ3RER9xtqwdhxkhw/edit?usp=sharing"",""ตราด!J381"")"),0)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IFERROR(__xludf.DUMMYFUNCTION("IMPORTRANGE(""https://docs.google.com/spreadsheets/d/1SX6NBoVAgQJ6U1MVXOaj8PK2l7WJ3RER9xtqwdhxkhw/edit?usp=sharing"",""ตราด!I382"")"),0)</f>
        <v>0</v>
      </c>
      <c r="J487" s="428">
        <f ca="1">IFERROR(__xludf.DUMMYFUNCTION("IMPORTRANGE(""https://docs.google.com/spreadsheets/d/1SX6NBoVAgQJ6U1MVXOaj8PK2l7WJ3RER9xtqwdhxkhw/edit?usp=sharing"",""ตราด!J382"")"),0)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IFERROR(__xludf.DUMMYFUNCTION("IMPORTRANGE(""https://docs.google.com/spreadsheets/d/1SX6NBoVAgQJ6U1MVXOaj8PK2l7WJ3RER9xtqwdhxkhw/edit?usp=sharing"",""ตราด!I383"")"),0)</f>
        <v>0</v>
      </c>
      <c r="J488" s="428">
        <f ca="1">IFERROR(__xludf.DUMMYFUNCTION("IMPORTRANGE(""https://docs.google.com/spreadsheets/d/1SX6NBoVAgQJ6U1MVXOaj8PK2l7WJ3RER9xtqwdhxkhw/edit?usp=sharing"",""ตราด!J383"")"),0)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IFERROR(__xludf.DUMMYFUNCTION("IMPORTRANGE(""https://docs.google.com/spreadsheets/d/1SX6NBoVAgQJ6U1MVXOaj8PK2l7WJ3RER9xtqwdhxkhw/edit?usp=sharing"",""ตราด!I384"")"),0)</f>
        <v>0</v>
      </c>
      <c r="J489" s="219">
        <f ca="1">IFERROR(__xludf.DUMMYFUNCTION("IMPORTRANGE(""https://docs.google.com/spreadsheets/d/1SX6NBoVAgQJ6U1MVXOaj8PK2l7WJ3RER9xtqwdhxkhw/edit?usp=sharing"",""ตราด!J384"")"),0)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IFERROR(__xludf.DUMMYFUNCTION("IMPORTRANGE(""https://docs.google.com/spreadsheets/d/1SX6NBoVAgQJ6U1MVXOaj8PK2l7WJ3RER9xtqwdhxkhw/edit?usp=sharing"",""ตราด!I385"")"),0)</f>
        <v>0</v>
      </c>
      <c r="J490" s="219">
        <f ca="1">IFERROR(__xludf.DUMMYFUNCTION("IMPORTRANGE(""https://docs.google.com/spreadsheets/d/1SX6NBoVAgQJ6U1MVXOaj8PK2l7WJ3RER9xtqwdhxkhw/edit?usp=sharing"",""ตราด!J385"")"),0)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IFERROR(__xludf.DUMMYFUNCTION("IMPORTRANGE(""https://docs.google.com/spreadsheets/d/1SX6NBoVAgQJ6U1MVXOaj8PK2l7WJ3RER9xtqwdhxkhw/edit?usp=sharing"",""ตราด!I386"")"),0)</f>
        <v>0</v>
      </c>
      <c r="J491" s="219">
        <f ca="1">IFERROR(__xludf.DUMMYFUNCTION("IMPORTRANGE(""https://docs.google.com/spreadsheets/d/1SX6NBoVAgQJ6U1MVXOaj8PK2l7WJ3RER9xtqwdhxkhw/edit?usp=sharing"",""ตราด!J386"")"),0)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IFERROR(__xludf.DUMMYFUNCTION("IMPORTRANGE(""https://docs.google.com/spreadsheets/d/1SX6NBoVAgQJ6U1MVXOaj8PK2l7WJ3RER9xtqwdhxkhw/edit?usp=sharing"",""ตราด!I387"")"),0)</f>
        <v>0</v>
      </c>
      <c r="J492" s="219">
        <f ca="1">IFERROR(__xludf.DUMMYFUNCTION("IMPORTRANGE(""https://docs.google.com/spreadsheets/d/1SX6NBoVAgQJ6U1MVXOaj8PK2l7WJ3RER9xtqwdhxkhw/edit?usp=sharing"",""ตราด!J387"")"),0)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IFERROR(__xludf.DUMMYFUNCTION("IMPORTRANGE(""https://docs.google.com/spreadsheets/d/1SX6NBoVAgQJ6U1MVXOaj8PK2l7WJ3RER9xtqwdhxkhw/edit?usp=sharing"",""ตราด!I388"")"),0)</f>
        <v>0</v>
      </c>
      <c r="J493" s="219">
        <f ca="1">IFERROR(__xludf.DUMMYFUNCTION("IMPORTRANGE(""https://docs.google.com/spreadsheets/d/1SX6NBoVAgQJ6U1MVXOaj8PK2l7WJ3RER9xtqwdhxkhw/edit?usp=sharing"",""ตราด!J388"")"),0)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IFERROR(__xludf.DUMMYFUNCTION("IMPORTRANGE(""https://docs.google.com/spreadsheets/d/1SX6NBoVAgQJ6U1MVXOaj8PK2l7WJ3RER9xtqwdhxkhw/edit?usp=sharing"",""ตราด!I389"")"),0)</f>
        <v>0</v>
      </c>
      <c r="J494" s="444">
        <f ca="1">IFERROR(__xludf.DUMMYFUNCTION("IMPORTRANGE(""https://docs.google.com/spreadsheets/d/1SX6NBoVAgQJ6U1MVXOaj8PK2l7WJ3RER9xtqwdhxkhw/edit?usp=sharing"",""ตราด!J389"")"),0)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IFERROR(__xludf.DUMMYFUNCTION("IMPORTRANGE(""https://docs.google.com/spreadsheets/d/1SX6NBoVAgQJ6U1MVXOaj8PK2l7WJ3RER9xtqwdhxkhw/edit?usp=sharing"",""ตราด!I390"")"),0)</f>
        <v>0</v>
      </c>
      <c r="J495" s="444">
        <f ca="1">IFERROR(__xludf.DUMMYFUNCTION("IMPORTRANGE(""https://docs.google.com/spreadsheets/d/1SX6NBoVAgQJ6U1MVXOaj8PK2l7WJ3RER9xtqwdhxkhw/edit?usp=sharing"",""ตราด!J390"")"),0)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IFERROR(__xludf.DUMMYFUNCTION("IMPORTRANGE(""https://docs.google.com/spreadsheets/d/1SX6NBoVAgQJ6U1MVXOaj8PK2l7WJ3RER9xtqwdhxkhw/edit?usp=sharing"",""ตราด!I391"")"),0)</f>
        <v>0</v>
      </c>
      <c r="J496" s="444">
        <f ca="1">IFERROR(__xludf.DUMMYFUNCTION("IMPORTRANGE(""https://docs.google.com/spreadsheets/d/1SX6NBoVAgQJ6U1MVXOaj8PK2l7WJ3RER9xtqwdhxkhw/edit?usp=sharing"",""ตราด!J391"")"),0)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IFERROR(__xludf.DUMMYFUNCTION("IMPORTRANGE(""https://docs.google.com/spreadsheets/d/1SX6NBoVAgQJ6U1MVXOaj8PK2l7WJ3RER9xtqwdhxkhw/edit?usp=sharing"",""ตราด!I392"")"),1395)</f>
        <v>1395</v>
      </c>
      <c r="J497" s="451">
        <f ca="1">IFERROR(__xludf.DUMMYFUNCTION("IMPORTRANGE(""https://docs.google.com/spreadsheets/d/1SX6NBoVAgQJ6U1MVXOaj8PK2l7WJ3RER9xtqwdhxkhw/edit?usp=sharing"",""ตราด!J392"")"),2)</f>
        <v>2</v>
      </c>
      <c r="K497" s="452">
        <f t="shared" ca="1" si="117"/>
        <v>0.14336917562724014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IFERROR(__xludf.DUMMYFUNCTION("IMPORTRANGE(""https://docs.google.com/spreadsheets/d/1SX6NBoVAgQJ6U1MVXOaj8PK2l7WJ3RER9xtqwdhxkhw/edit?usp=sharing"",""ตราด!I393"")"),1395)</f>
        <v>1395</v>
      </c>
      <c r="J498" s="428">
        <f ca="1">IFERROR(__xludf.DUMMYFUNCTION("IMPORTRANGE(""https://docs.google.com/spreadsheets/d/1SX6NBoVAgQJ6U1MVXOaj8PK2l7WJ3RER9xtqwdhxkhw/edit?usp=sharing"",""ตราด!J393"")"),2)</f>
        <v>2</v>
      </c>
      <c r="K498" s="195">
        <f t="shared" ca="1" si="117"/>
        <v>0.14336917562724014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IFERROR(__xludf.DUMMYFUNCTION("IMPORTRANGE(""https://docs.google.com/spreadsheets/d/1SX6NBoVAgQJ6U1MVXOaj8PK2l7WJ3RER9xtqwdhxkhw/edit?usp=sharing"",""ตราด!I394"")"),89)</f>
        <v>89</v>
      </c>
      <c r="J499" s="428">
        <f ca="1">IFERROR(__xludf.DUMMYFUNCTION("IMPORTRANGE(""https://docs.google.com/spreadsheets/d/1SX6NBoVAgQJ6U1MVXOaj8PK2l7WJ3RER9xtqwdhxkhw/edit?usp=sharing"",""ตราด!J394"")"),0)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IFERROR(__xludf.DUMMYFUNCTION("IMPORTRANGE(""https://docs.google.com/spreadsheets/d/1SX6NBoVAgQJ6U1MVXOaj8PK2l7WJ3RER9xtqwdhxkhw/edit?usp=sharing"",""ตราด!I395"")"),0)</f>
        <v>0</v>
      </c>
      <c r="J500" s="194">
        <f ca="1">IFERROR(__xludf.DUMMYFUNCTION("IMPORTRANGE(""https://docs.google.com/spreadsheets/d/1SX6NBoVAgQJ6U1MVXOaj8PK2l7WJ3RER9xtqwdhxkhw/edit?usp=sharing"",""ตราด!J395"")"),2)</f>
        <v>2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IFERROR(__xludf.DUMMYFUNCTION("IMPORTRANGE(""https://docs.google.com/spreadsheets/d/1SX6NBoVAgQJ6U1MVXOaj8PK2l7WJ3RER9xtqwdhxkhw/edit?usp=sharing"",""ตราด!I396"")"),0)</f>
        <v>0</v>
      </c>
      <c r="J501" s="194">
        <f ca="1">IFERROR(__xludf.DUMMYFUNCTION("IMPORTRANGE(""https://docs.google.com/spreadsheets/d/1SX6NBoVAgQJ6U1MVXOaj8PK2l7WJ3RER9xtqwdhxkhw/edit?usp=sharing"",""ตราด!J396"")"),0)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IFERROR(__xludf.DUMMYFUNCTION("IMPORTRANGE(""https://docs.google.com/spreadsheets/d/1SX6NBoVAgQJ6U1MVXOaj8PK2l7WJ3RER9xtqwdhxkhw/edit?usp=sharing"",""ตราด!I397"")"),0)</f>
        <v>0</v>
      </c>
      <c r="J502" s="219">
        <f ca="1">IFERROR(__xludf.DUMMYFUNCTION("IMPORTRANGE(""https://docs.google.com/spreadsheets/d/1SX6NBoVAgQJ6U1MVXOaj8PK2l7WJ3RER9xtqwdhxkhw/edit?usp=sharing"",""ตราด!J397"")"),2)</f>
        <v>2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IFERROR(__xludf.DUMMYFUNCTION("IMPORTRANGE(""https://docs.google.com/spreadsheets/d/1SX6NBoVAgQJ6U1MVXOaj8PK2l7WJ3RER9xtqwdhxkhw/edit?usp=sharing"",""ตราด!I398"")"),0)</f>
        <v>0</v>
      </c>
      <c r="J503" s="219">
        <f ca="1">IFERROR(__xludf.DUMMYFUNCTION("IMPORTRANGE(""https://docs.google.com/spreadsheets/d/1SX6NBoVAgQJ6U1MVXOaj8PK2l7WJ3RER9xtqwdhxkhw/edit?usp=sharing"",""ตราด!J398"")"),0)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IFERROR(__xludf.DUMMYFUNCTION("IMPORTRANGE(""https://docs.google.com/spreadsheets/d/1SX6NBoVAgQJ6U1MVXOaj8PK2l7WJ3RER9xtqwdhxkhw/edit?usp=sharing"",""ตราด!I399"")"),0)</f>
        <v>0</v>
      </c>
      <c r="J504" s="219">
        <f ca="1">IFERROR(__xludf.DUMMYFUNCTION("IMPORTRANGE(""https://docs.google.com/spreadsheets/d/1SX6NBoVAgQJ6U1MVXOaj8PK2l7WJ3RER9xtqwdhxkhw/edit?usp=sharing"",""ตราด!J399"")"),0)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IFERROR(__xludf.DUMMYFUNCTION("IMPORTRANGE(""https://docs.google.com/spreadsheets/d/1SX6NBoVAgQJ6U1MVXOaj8PK2l7WJ3RER9xtqwdhxkhw/edit?usp=sharing"",""ตราด!I400"")"),0)</f>
        <v>0</v>
      </c>
      <c r="J505" s="219">
        <f ca="1">IFERROR(__xludf.DUMMYFUNCTION("IMPORTRANGE(""https://docs.google.com/spreadsheets/d/1SX6NBoVAgQJ6U1MVXOaj8PK2l7WJ3RER9xtqwdhxkhw/edit?usp=sharing"",""ตราด!J400"")"),0)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IFERROR(__xludf.DUMMYFUNCTION("IMPORTRANGE(""https://docs.google.com/spreadsheets/d/1SX6NBoVAgQJ6U1MVXOaj8PK2l7WJ3RER9xtqwdhxkhw/edit?usp=sharing"",""ตราด!I401"")"),0)</f>
        <v>0</v>
      </c>
      <c r="J506" s="219">
        <f ca="1">IFERROR(__xludf.DUMMYFUNCTION("IMPORTRANGE(""https://docs.google.com/spreadsheets/d/1SX6NBoVAgQJ6U1MVXOaj8PK2l7WJ3RER9xtqwdhxkhw/edit?usp=sharing"",""ตราด!J401"")"),0)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IFERROR(__xludf.DUMMYFUNCTION("IMPORTRANGE(""https://docs.google.com/spreadsheets/d/1SX6NBoVAgQJ6U1MVXOaj8PK2l7WJ3RER9xtqwdhxkhw/edit?usp=sharing"",""ตราด!I402"")"),0)</f>
        <v>0</v>
      </c>
      <c r="J507" s="219">
        <f ca="1">IFERROR(__xludf.DUMMYFUNCTION("IMPORTRANGE(""https://docs.google.com/spreadsheets/d/1SX6NBoVAgQJ6U1MVXOaj8PK2l7WJ3RER9xtqwdhxkhw/edit?usp=sharing"",""ตราด!J402"")"),0)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IFERROR(__xludf.DUMMYFUNCTION("IMPORTRANGE(""https://docs.google.com/spreadsheets/d/1SX6NBoVAgQJ6U1MVXOaj8PK2l7WJ3RER9xtqwdhxkhw/edit?usp=sharing"",""ตราด!I403"")"),0)</f>
        <v>0</v>
      </c>
      <c r="J508" s="194">
        <f ca="1">IFERROR(__xludf.DUMMYFUNCTION("IMPORTRANGE(""https://docs.google.com/spreadsheets/d/1SX6NBoVAgQJ6U1MVXOaj8PK2l7WJ3RER9xtqwdhxkhw/edit?usp=sharing"",""ตราด!J403"")"),0)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IFERROR(__xludf.DUMMYFUNCTION("IMPORTRANGE(""https://docs.google.com/spreadsheets/d/1SX6NBoVAgQJ6U1MVXOaj8PK2l7WJ3RER9xtqwdhxkhw/edit?usp=sharing"",""ตราด!I404"")"),0)</f>
        <v>0</v>
      </c>
      <c r="J509" s="194">
        <f ca="1">IFERROR(__xludf.DUMMYFUNCTION("IMPORTRANGE(""https://docs.google.com/spreadsheets/d/1SX6NBoVAgQJ6U1MVXOaj8PK2l7WJ3RER9xtqwdhxkhw/edit?usp=sharing"",""ตราด!J404"")"),0)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IFERROR(__xludf.DUMMYFUNCTION("IMPORTRANGE(""https://docs.google.com/spreadsheets/d/1SX6NBoVAgQJ6U1MVXOaj8PK2l7WJ3RER9xtqwdhxkhw/edit?usp=sharing"",""ตราด!I405"")"),0)</f>
        <v>0</v>
      </c>
      <c r="J510" s="219">
        <f ca="1">IFERROR(__xludf.DUMMYFUNCTION("IMPORTRANGE(""https://docs.google.com/spreadsheets/d/1SX6NBoVAgQJ6U1MVXOaj8PK2l7WJ3RER9xtqwdhxkhw/edit?usp=sharing"",""ตราด!J405"")"),0)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IFERROR(__xludf.DUMMYFUNCTION("IMPORTRANGE(""https://docs.google.com/spreadsheets/d/1SX6NBoVAgQJ6U1MVXOaj8PK2l7WJ3RER9xtqwdhxkhw/edit?usp=sharing"",""ตราด!I406"")"),0)</f>
        <v>0</v>
      </c>
      <c r="J511" s="219">
        <f ca="1">IFERROR(__xludf.DUMMYFUNCTION("IMPORTRANGE(""https://docs.google.com/spreadsheets/d/1SX6NBoVAgQJ6U1MVXOaj8PK2l7WJ3RER9xtqwdhxkhw/edit?usp=sharing"",""ตราด!J406"")"),0)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IFERROR(__xludf.DUMMYFUNCTION("IMPORTRANGE(""https://docs.google.com/spreadsheets/d/1SX6NBoVAgQJ6U1MVXOaj8PK2l7WJ3RER9xtqwdhxkhw/edit?usp=sharing"",""ตราด!I407"")"),0)</f>
        <v>0</v>
      </c>
      <c r="J512" s="219">
        <f ca="1">IFERROR(__xludf.DUMMYFUNCTION("IMPORTRANGE(""https://docs.google.com/spreadsheets/d/1SX6NBoVAgQJ6U1MVXOaj8PK2l7WJ3RER9xtqwdhxkhw/edit?usp=sharing"",""ตราด!J407"")"),0)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IFERROR(__xludf.DUMMYFUNCTION("IMPORTRANGE(""https://docs.google.com/spreadsheets/d/1SX6NBoVAgQJ6U1MVXOaj8PK2l7WJ3RER9xtqwdhxkhw/edit?usp=sharing"",""ตราด!I408"")"),0)</f>
        <v>0</v>
      </c>
      <c r="J513" s="219">
        <f ca="1">IFERROR(__xludf.DUMMYFUNCTION("IMPORTRANGE(""https://docs.google.com/spreadsheets/d/1SX6NBoVAgQJ6U1MVXOaj8PK2l7WJ3RER9xtqwdhxkhw/edit?usp=sharing"",""ตราด!J408"")"),0)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IFERROR(__xludf.DUMMYFUNCTION("IMPORTRANGE(""https://docs.google.com/spreadsheets/d/1SX6NBoVAgQJ6U1MVXOaj8PK2l7WJ3RER9xtqwdhxkhw/edit?usp=sharing"",""ตราด!I409"")"),0)</f>
        <v>0</v>
      </c>
      <c r="J514" s="219">
        <f ca="1">IFERROR(__xludf.DUMMYFUNCTION("IMPORTRANGE(""https://docs.google.com/spreadsheets/d/1SX6NBoVAgQJ6U1MVXOaj8PK2l7WJ3RER9xtqwdhxkhw/edit?usp=sharing"",""ตราด!J409"")"),0)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IFERROR(__xludf.DUMMYFUNCTION("IMPORTRANGE(""https://docs.google.com/spreadsheets/d/1SX6NBoVAgQJ6U1MVXOaj8PK2l7WJ3RER9xtqwdhxkhw/edit?usp=sharing"",""ตราด!I410"")"),0)</f>
        <v>0</v>
      </c>
      <c r="J515" s="219">
        <f ca="1">IFERROR(__xludf.DUMMYFUNCTION("IMPORTRANGE(""https://docs.google.com/spreadsheets/d/1SX6NBoVAgQJ6U1MVXOaj8PK2l7WJ3RER9xtqwdhxkhw/edit?usp=sharing"",""ตราด!J410"")"),0)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IFERROR(__xludf.DUMMYFUNCTION("IMPORTRANGE(""https://docs.google.com/spreadsheets/d/1SX6NBoVAgQJ6U1MVXOaj8PK2l7WJ3RER9xtqwdhxkhw/edit?usp=sharing"",""ตราด!I411"")"),0)</f>
        <v>0</v>
      </c>
      <c r="J516" s="291">
        <f ca="1">IFERROR(__xludf.DUMMYFUNCTION("IMPORTRANGE(""https://docs.google.com/spreadsheets/d/1SX6NBoVAgQJ6U1MVXOaj8PK2l7WJ3RER9xtqwdhxkhw/edit?usp=sharing"",""ตราด!J411"")"),0)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IFERROR(__xludf.DUMMYFUNCTION("IMPORTRANGE(""https://docs.google.com/spreadsheets/d/1SX6NBoVAgQJ6U1MVXOaj8PK2l7WJ3RER9xtqwdhxkhw/edit?usp=sharing"",""ตราด!I412"")"),0)</f>
        <v>0</v>
      </c>
      <c r="J517" s="304">
        <f ca="1">IFERROR(__xludf.DUMMYFUNCTION("IMPORTRANGE(""https://docs.google.com/spreadsheets/d/1SX6NBoVAgQJ6U1MVXOaj8PK2l7WJ3RER9xtqwdhxkhw/edit?usp=sharing"",""ตราด!J412"")"),0)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IFERROR(__xludf.DUMMYFUNCTION("IMPORTRANGE(""https://docs.google.com/spreadsheets/d/1SX6NBoVAgQJ6U1MVXOaj8PK2l7WJ3RER9xtqwdhxkhw/edit?usp=sharing"",""ตราด!I413"")"),0)</f>
        <v>0</v>
      </c>
      <c r="J518" s="304">
        <f ca="1">IFERROR(__xludf.DUMMYFUNCTION("IMPORTRANGE(""https://docs.google.com/spreadsheets/d/1SX6NBoVAgQJ6U1MVXOaj8PK2l7WJ3RER9xtqwdhxkhw/edit?usp=sharing"",""ตราด!J413"")"),0)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IFERROR(__xludf.DUMMYFUNCTION("IMPORTRANGE(""https://docs.google.com/spreadsheets/d/1SX6NBoVAgQJ6U1MVXOaj8PK2l7WJ3RER9xtqwdhxkhw/edit?usp=sharing"",""ตราด!I414"")"),0)</f>
        <v>0</v>
      </c>
      <c r="J519" s="218">
        <f ca="1">IFERROR(__xludf.DUMMYFUNCTION("IMPORTRANGE(""https://docs.google.com/spreadsheets/d/1SX6NBoVAgQJ6U1MVXOaj8PK2l7WJ3RER9xtqwdhxkhw/edit?usp=sharing"",""ตราด!J414"")"),0)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IFERROR(__xludf.DUMMYFUNCTION("IMPORTRANGE(""https://docs.google.com/spreadsheets/d/1SX6NBoVAgQJ6U1MVXOaj8PK2l7WJ3RER9xtqwdhxkhw/edit?usp=sharing"",""ตราด!I415"")"),0)</f>
        <v>0</v>
      </c>
      <c r="J520" s="218">
        <f ca="1">IFERROR(__xludf.DUMMYFUNCTION("IMPORTRANGE(""https://docs.google.com/spreadsheets/d/1SX6NBoVAgQJ6U1MVXOaj8PK2l7WJ3RER9xtqwdhxkhw/edit?usp=sharing"",""ตราด!J415"")"),0)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IFERROR(__xludf.DUMMYFUNCTION("IMPORTRANGE(""https://docs.google.com/spreadsheets/d/1SX6NBoVAgQJ6U1MVXOaj8PK2l7WJ3RER9xtqwdhxkhw/edit?usp=sharing"",""ตราด!I416"")"),0)</f>
        <v>0</v>
      </c>
      <c r="J521" s="218">
        <f ca="1">IFERROR(__xludf.DUMMYFUNCTION("IMPORTRANGE(""https://docs.google.com/spreadsheets/d/1SX6NBoVAgQJ6U1MVXOaj8PK2l7WJ3RER9xtqwdhxkhw/edit?usp=sharing"",""ตราด!J416"")"),0)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IFERROR(__xludf.DUMMYFUNCTION("IMPORTRANGE(""https://docs.google.com/spreadsheets/d/1SX6NBoVAgQJ6U1MVXOaj8PK2l7WJ3RER9xtqwdhxkhw/edit?usp=sharing"",""ตราด!I417"")"),0)</f>
        <v>0</v>
      </c>
      <c r="J522" s="218">
        <f ca="1">IFERROR(__xludf.DUMMYFUNCTION("IMPORTRANGE(""https://docs.google.com/spreadsheets/d/1SX6NBoVAgQJ6U1MVXOaj8PK2l7WJ3RER9xtqwdhxkhw/edit?usp=sharing"",""ตราด!J417"")"),0)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IFERROR(__xludf.DUMMYFUNCTION("IMPORTRANGE(""https://docs.google.com/spreadsheets/d/1SX6NBoVAgQJ6U1MVXOaj8PK2l7WJ3RER9xtqwdhxkhw/edit?usp=sharing"",""ตราด!I418"")"),0)</f>
        <v>0</v>
      </c>
      <c r="J523" s="218">
        <f ca="1">IFERROR(__xludf.DUMMYFUNCTION("IMPORTRANGE(""https://docs.google.com/spreadsheets/d/1SX6NBoVAgQJ6U1MVXOaj8PK2l7WJ3RER9xtqwdhxkhw/edit?usp=sharing"",""ตราด!J418"")"),0)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IFERROR(__xludf.DUMMYFUNCTION("IMPORTRANGE(""https://docs.google.com/spreadsheets/d/1SX6NBoVAgQJ6U1MVXOaj8PK2l7WJ3RER9xtqwdhxkhw/edit?usp=sharing"",""ตราด!I419"")"),0)</f>
        <v>0</v>
      </c>
      <c r="J524" s="218">
        <f ca="1">IFERROR(__xludf.DUMMYFUNCTION("IMPORTRANGE(""https://docs.google.com/spreadsheets/d/1SX6NBoVAgQJ6U1MVXOaj8PK2l7WJ3RER9xtqwdhxkhw/edit?usp=sharing"",""ตราด!J419"")"),0)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IFERROR(__xludf.DUMMYFUNCTION("IMPORTRANGE(""https://docs.google.com/spreadsheets/d/1SX6NBoVAgQJ6U1MVXOaj8PK2l7WJ3RER9xtqwdhxkhw/edit?usp=sharing"",""ตราด!I420"")"),0)</f>
        <v>0</v>
      </c>
      <c r="J525" s="304">
        <f ca="1">IFERROR(__xludf.DUMMYFUNCTION("IMPORTRANGE(""https://docs.google.com/spreadsheets/d/1SX6NBoVAgQJ6U1MVXOaj8PK2l7WJ3RER9xtqwdhxkhw/edit?usp=sharing"",""ตราด!J420"")"),0)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IFERROR(__xludf.DUMMYFUNCTION("IMPORTRANGE(""https://docs.google.com/spreadsheets/d/1SX6NBoVAgQJ6U1MVXOaj8PK2l7WJ3RER9xtqwdhxkhw/edit?usp=sharing"",""ตราด!I421"")"),0)</f>
        <v>0</v>
      </c>
      <c r="J526" s="304">
        <f ca="1">IFERROR(__xludf.DUMMYFUNCTION("IMPORTRANGE(""https://docs.google.com/spreadsheets/d/1SX6NBoVAgQJ6U1MVXOaj8PK2l7WJ3RER9xtqwdhxkhw/edit?usp=sharing"",""ตราด!J421"")"),0)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IFERROR(__xludf.DUMMYFUNCTION("IMPORTRANGE(""https://docs.google.com/spreadsheets/d/1SX6NBoVAgQJ6U1MVXOaj8PK2l7WJ3RER9xtqwdhxkhw/edit?usp=sharing"",""ตราด!I422"")"),0)</f>
        <v>0</v>
      </c>
      <c r="J527" s="219">
        <f ca="1">IFERROR(__xludf.DUMMYFUNCTION("IMPORTRANGE(""https://docs.google.com/spreadsheets/d/1SX6NBoVAgQJ6U1MVXOaj8PK2l7WJ3RER9xtqwdhxkhw/edit?usp=sharing"",""ตราด!J422"")"),0)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IFERROR(__xludf.DUMMYFUNCTION("IMPORTRANGE(""https://docs.google.com/spreadsheets/d/1SX6NBoVAgQJ6U1MVXOaj8PK2l7WJ3RER9xtqwdhxkhw/edit?usp=sharing"",""ตราด!I423"")"),0)</f>
        <v>0</v>
      </c>
      <c r="J528" s="219">
        <f ca="1">IFERROR(__xludf.DUMMYFUNCTION("IMPORTRANGE(""https://docs.google.com/spreadsheets/d/1SX6NBoVAgQJ6U1MVXOaj8PK2l7WJ3RER9xtqwdhxkhw/edit?usp=sharing"",""ตราด!J423"")"),0)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IFERROR(__xludf.DUMMYFUNCTION("IMPORTRANGE(""https://docs.google.com/spreadsheets/d/1SX6NBoVAgQJ6U1MVXOaj8PK2l7WJ3RER9xtqwdhxkhw/edit?usp=sharing"",""ตราด!I424"")"),0)</f>
        <v>0</v>
      </c>
      <c r="J529" s="219">
        <f ca="1">IFERROR(__xludf.DUMMYFUNCTION("IMPORTRANGE(""https://docs.google.com/spreadsheets/d/1SX6NBoVAgQJ6U1MVXOaj8PK2l7WJ3RER9xtqwdhxkhw/edit?usp=sharing"",""ตราด!J424"")"),0)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IFERROR(__xludf.DUMMYFUNCTION("IMPORTRANGE(""https://docs.google.com/spreadsheets/d/1SX6NBoVAgQJ6U1MVXOaj8PK2l7WJ3RER9xtqwdhxkhw/edit?usp=sharing"",""ตราด!I425"")"),0)</f>
        <v>0</v>
      </c>
      <c r="J530" s="219">
        <f ca="1">IFERROR(__xludf.DUMMYFUNCTION("IMPORTRANGE(""https://docs.google.com/spreadsheets/d/1SX6NBoVAgQJ6U1MVXOaj8PK2l7WJ3RER9xtqwdhxkhw/edit?usp=sharing"",""ตราด!J425"")"),0)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IFERROR(__xludf.DUMMYFUNCTION("IMPORTRANGE(""https://docs.google.com/spreadsheets/d/1SX6NBoVAgQJ6U1MVXOaj8PK2l7WJ3RER9xtqwdhxkhw/edit?usp=sharing"",""ตราด!I426"")"),0)</f>
        <v>0</v>
      </c>
      <c r="J531" s="219">
        <f ca="1">IFERROR(__xludf.DUMMYFUNCTION("IMPORTRANGE(""https://docs.google.com/spreadsheets/d/1SX6NBoVAgQJ6U1MVXOaj8PK2l7WJ3RER9xtqwdhxkhw/edit?usp=sharing"",""ตราด!J426"")"),0)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IFERROR(__xludf.DUMMYFUNCTION("IMPORTRANGE(""https://docs.google.com/spreadsheets/d/1SX6NBoVAgQJ6U1MVXOaj8PK2l7WJ3RER9xtqwdhxkhw/edit?usp=sharing"",""ตราด!I427"")"),0)</f>
        <v>0</v>
      </c>
      <c r="J532" s="472">
        <f ca="1">IFERROR(__xludf.DUMMYFUNCTION("IMPORTRANGE(""https://docs.google.com/spreadsheets/d/1SX6NBoVAgQJ6U1MVXOaj8PK2l7WJ3RER9xtqwdhxkhw/edit?usp=sharing"",""ตราด!J427"")"),0)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IFERROR(__xludf.DUMMYFUNCTION("IMPORTRANGE(""https://docs.google.com/spreadsheets/d/1SX6NBoVAgQJ6U1MVXOaj8PK2l7WJ3RER9xtqwdhxkhw/edit?usp=sharing"",""ตราด!I428"")"),22)</f>
        <v>22</v>
      </c>
      <c r="J533" s="420">
        <f ca="1">IFERROR(__xludf.DUMMYFUNCTION("IMPORTRANGE(""https://docs.google.com/spreadsheets/d/1SX6NBoVAgQJ6U1MVXOaj8PK2l7WJ3RER9xtqwdhxkhw/edit?usp=sharing"",""ตราด!J428"")"),22)</f>
        <v>22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IFERROR(__xludf.DUMMYFUNCTION("IMPORTRANGE(""https://docs.google.com/spreadsheets/d/1SX6NBoVAgQJ6U1MVXOaj8PK2l7WJ3RER9xtqwdhxkhw/edit?usp=sharing"",""ตราด!L428"")"),34340)</f>
        <v>34340</v>
      </c>
      <c r="M533" s="422"/>
      <c r="N533" s="422">
        <f ca="1">IFERROR(__xludf.DUMMYFUNCTION("IMPORTRANGE(""https://docs.google.com/spreadsheets/d/1SX6NBoVAgQJ6U1MVXOaj8PK2l7WJ3RER9xtqwdhxkhw/edit?usp=sharing"",""ตราด!M428"")"),20728)</f>
        <v>20728</v>
      </c>
      <c r="O533" s="422">
        <f t="shared" ref="O533:O537" ca="1" si="118">+IF(L533&gt;0,N533*100/L533,0)</f>
        <v>60.361094933022713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IFERROR(__xludf.DUMMYFUNCTION("IMPORTRANGE(""https://docs.google.com/spreadsheets/d/1SX6NBoVAgQJ6U1MVXOaj8PK2l7WJ3RER9xtqwdhxkhw/edit?usp=sharing"",""ตราด!L429"")"),0)</f>
        <v>0</v>
      </c>
      <c r="M534" s="196"/>
      <c r="N534" s="198">
        <f ca="1">IFERROR(__xludf.DUMMYFUNCTION("IMPORTRANGE(""https://docs.google.com/spreadsheets/d/1SX6NBoVAgQJ6U1MVXOaj8PK2l7WJ3RER9xtqwdhxkhw/edit?usp=sharing"",""ตราด!M429"")"),0)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IFERROR(__xludf.DUMMYFUNCTION("IMPORTRANGE(""https://docs.google.com/spreadsheets/d/1SX6NBoVAgQJ6U1MVXOaj8PK2l7WJ3RER9xtqwdhxkhw/edit?usp=sharing"",""ตราด!L430"")"),34340)</f>
        <v>34340</v>
      </c>
      <c r="M535" s="196"/>
      <c r="N535" s="198">
        <f ca="1">IFERROR(__xludf.DUMMYFUNCTION("IMPORTRANGE(""https://docs.google.com/spreadsheets/d/1SX6NBoVAgQJ6U1MVXOaj8PK2l7WJ3RER9xtqwdhxkhw/edit?usp=sharing"",""ตราด!M430"")"),20728)</f>
        <v>20728</v>
      </c>
      <c r="O535" s="198">
        <f t="shared" ca="1" si="118"/>
        <v>60.361094933022713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IFERROR(__xludf.DUMMYFUNCTION("IMPORTRANGE(""https://docs.google.com/spreadsheets/d/1SX6NBoVAgQJ6U1MVXOaj8PK2l7WJ3RER9xtqwdhxkhw/edit?usp=sharing"",""ตราด!L431"")"),0)</f>
        <v>0</v>
      </c>
      <c r="M536" s="198"/>
      <c r="N536" s="198">
        <f ca="1">IFERROR(__xludf.DUMMYFUNCTION("IMPORTRANGE(""https://docs.google.com/spreadsheets/d/1SX6NBoVAgQJ6U1MVXOaj8PK2l7WJ3RER9xtqwdhxkhw/edit?usp=sharing"",""ตราด!M431"")"),0)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IFERROR(__xludf.DUMMYFUNCTION("IMPORTRANGE(""https://docs.google.com/spreadsheets/d/1SX6NBoVAgQJ6U1MVXOaj8PK2l7WJ3RER9xtqwdhxkhw/edit?usp=sharing"",""ตราด!L432"")"),34340)</f>
        <v>34340</v>
      </c>
      <c r="M537" s="198"/>
      <c r="N537" s="198">
        <f ca="1">IFERROR(__xludf.DUMMYFUNCTION("IMPORTRANGE(""https://docs.google.com/spreadsheets/d/1SX6NBoVAgQJ6U1MVXOaj8PK2l7WJ3RER9xtqwdhxkhw/edit?usp=sharing"",""ตราด!M432"")"),20728)</f>
        <v>20728</v>
      </c>
      <c r="O537" s="198">
        <f t="shared" ca="1" si="118"/>
        <v>60.361094933022713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IFERROR(__xludf.DUMMYFUNCTION("IMPORTRANGE(""https://docs.google.com/spreadsheets/d/1SX6NBoVAgQJ6U1MVXOaj8PK2l7WJ3RER9xtqwdhxkhw/edit?usp=sharing"",""ตราด!M433"")"),16828)</f>
        <v>16828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IFERROR(__xludf.DUMMYFUNCTION("IMPORTRANGE(""https://docs.google.com/spreadsheets/d/1SX6NBoVAgQJ6U1MVXOaj8PK2l7WJ3RER9xtqwdhxkhw/edit?usp=sharing"",""ตราด!M434"")"),0)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IFERROR(__xludf.DUMMYFUNCTION("IMPORTRANGE(""https://docs.google.com/spreadsheets/d/1SX6NBoVAgQJ6U1MVXOaj8PK2l7WJ3RER9xtqwdhxkhw/edit?usp=sharing"",""ตราด!M435"")"),0)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IFERROR(__xludf.DUMMYFUNCTION("IMPORTRANGE(""https://docs.google.com/spreadsheets/d/1SX6NBoVAgQJ6U1MVXOaj8PK2l7WJ3RER9xtqwdhxkhw/edit?usp=sharing"",""ตราด!M436"")"),3900)</f>
        <v>3900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IFERROR(__xludf.DUMMYFUNCTION("IMPORTRANGE(""https://docs.google.com/spreadsheets/d/1SX6NBoVAgQJ6U1MVXOaj8PK2l7WJ3RER9xtqwdhxkhw/edit?usp=sharing"",""ตราด!J438"")"),0)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IFERROR(__xludf.DUMMYFUNCTION("IMPORTRANGE(""https://docs.google.com/spreadsheets/d/1SX6NBoVAgQJ6U1MVXOaj8PK2l7WJ3RER9xtqwdhxkhw/edit?usp=sharing"",""ตราด!J439"")"),1)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IFERROR(__xludf.DUMMYFUNCTION("IMPORTRANGE(""https://docs.google.com/spreadsheets/d/1SX6NBoVAgQJ6U1MVXOaj8PK2l7WJ3RER9xtqwdhxkhw/edit?usp=sharing"",""ตราด!J440"")"),1)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IFERROR(__xludf.DUMMYFUNCTION("IMPORTRANGE(""https://docs.google.com/spreadsheets/d/1SX6NBoVAgQJ6U1MVXOaj8PK2l7WJ3RER9xtqwdhxkhw/edit?usp=sharing"",""ตราด!J441"")"),1)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IFERROR(__xludf.DUMMYFUNCTION("IMPORTRANGE(""https://docs.google.com/spreadsheets/d/1SX6NBoVAgQJ6U1MVXOaj8PK2l7WJ3RER9xtqwdhxkhw/edit?usp=sharing"",""ตราด!I442"")"),22)</f>
        <v>22</v>
      </c>
      <c r="J547" s="219">
        <f ca="1">IFERROR(__xludf.DUMMYFUNCTION("IMPORTRANGE(""https://docs.google.com/spreadsheets/d/1SX6NBoVAgQJ6U1MVXOaj8PK2l7WJ3RER9xtqwdhxkhw/edit?usp=sharing"",""ตราด!J442"")"),22)</f>
        <v>22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IFERROR(__xludf.DUMMYFUNCTION("IMPORTRANGE(""https://docs.google.com/spreadsheets/d/1SX6NBoVAgQJ6U1MVXOaj8PK2l7WJ3RER9xtqwdhxkhw/edit?usp=sharing"",""ตราด!J166"")"),0)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IFERROR(__xludf.DUMMYFUNCTION("IMPORTRANGE(""https://docs.google.com/spreadsheets/d/1SX6NBoVAgQJ6U1MVXOaj8PK2l7WJ3RER9xtqwdhxkhw/edit?usp=sharing"",""ตราด!J444"")"),0)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IFERROR(__xludf.DUMMYFUNCTION("IMPORTRANGE(""https://docs.google.com/spreadsheets/d/1SX6NBoVAgQJ6U1MVXOaj8PK2l7WJ3RER9xtqwdhxkhw/edit?usp=sharing"",""ตราด!J445"")"),0)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IFERROR(__xludf.DUMMYFUNCTION("IMPORTRANGE(""https://docs.google.com/spreadsheets/d/1SX6NBoVAgQJ6U1MVXOaj8PK2l7WJ3RER9xtqwdhxkhw/edit?usp=sharing"",""ตราด!I446"")"),0)</f>
        <v>0</v>
      </c>
      <c r="J551" s="420">
        <f ca="1">IFERROR(__xludf.DUMMYFUNCTION("IMPORTRANGE(""https://docs.google.com/spreadsheets/d/1SX6NBoVAgQJ6U1MVXOaj8PK2l7WJ3RER9xtqwdhxkhw/edit?usp=sharing"",""ตราด!J446"")"),0)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IFERROR(__xludf.DUMMYFUNCTION("IMPORTRANGE(""https://docs.google.com/spreadsheets/d/1SX6NBoVAgQJ6U1MVXOaj8PK2l7WJ3RER9xtqwdhxkhw/edit?usp=sharing"",""ตราด!L446"")"),0)</f>
        <v>0</v>
      </c>
      <c r="M551" s="422"/>
      <c r="N551" s="422">
        <f ca="1">IFERROR(__xludf.DUMMYFUNCTION("IMPORTRANGE(""https://docs.google.com/spreadsheets/d/1SX6NBoVAgQJ6U1MVXOaj8PK2l7WJ3RER9xtqwdhxkhw/edit?usp=sharing"",""ตราด!M446"")"),0)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IFERROR(__xludf.DUMMYFUNCTION("IMPORTRANGE(""https://docs.google.com/spreadsheets/d/1SX6NBoVAgQJ6U1MVXOaj8PK2l7WJ3RER9xtqwdhxkhw/edit?usp=sharing"",""ตราด!L447"")"),0)</f>
        <v>0</v>
      </c>
      <c r="M552" s="196"/>
      <c r="N552" s="198">
        <f ca="1">IFERROR(__xludf.DUMMYFUNCTION("IMPORTRANGE(""https://docs.google.com/spreadsheets/d/1SX6NBoVAgQJ6U1MVXOaj8PK2l7WJ3RER9xtqwdhxkhw/edit?usp=sharing"",""ตราด!M447"")"),0)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IFERROR(__xludf.DUMMYFUNCTION("IMPORTRANGE(""https://docs.google.com/spreadsheets/d/1SX6NBoVAgQJ6U1MVXOaj8PK2l7WJ3RER9xtqwdhxkhw/edit?usp=sharing"",""ตราด!L448"")"),0)</f>
        <v>0</v>
      </c>
      <c r="M553" s="196"/>
      <c r="N553" s="198">
        <f ca="1">IFERROR(__xludf.DUMMYFUNCTION("IMPORTRANGE(""https://docs.google.com/spreadsheets/d/1SX6NBoVAgQJ6U1MVXOaj8PK2l7WJ3RER9xtqwdhxkhw/edit?usp=sharing"",""ตราด!M448"")"),0)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IFERROR(__xludf.DUMMYFUNCTION("IMPORTRANGE(""https://docs.google.com/spreadsheets/d/1SX6NBoVAgQJ6U1MVXOaj8PK2l7WJ3RER9xtqwdhxkhw/edit?usp=sharing"",""ตราด!L449"")"),0)</f>
        <v>0</v>
      </c>
      <c r="M554" s="198"/>
      <c r="N554" s="198">
        <f ca="1">IFERROR(__xludf.DUMMYFUNCTION("IMPORTRANGE(""https://docs.google.com/spreadsheets/d/1SX6NBoVAgQJ6U1MVXOaj8PK2l7WJ3RER9xtqwdhxkhw/edit?usp=sharing"",""ตราด!M449"")"),0)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IFERROR(__xludf.DUMMYFUNCTION("IMPORTRANGE(""https://docs.google.com/spreadsheets/d/1SX6NBoVAgQJ6U1MVXOaj8PK2l7WJ3RER9xtqwdhxkhw/edit?usp=sharing"",""ตราด!L450"")"),0)</f>
        <v>0</v>
      </c>
      <c r="M555" s="198"/>
      <c r="N555" s="198">
        <f ca="1">IFERROR(__xludf.DUMMYFUNCTION("IMPORTRANGE(""https://docs.google.com/spreadsheets/d/1SX6NBoVAgQJ6U1MVXOaj8PK2l7WJ3RER9xtqwdhxkhw/edit?usp=sharing"",""ตราด!M450"")"),0)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IFERROR(__xludf.DUMMYFUNCTION("IMPORTRANGE(""https://docs.google.com/spreadsheets/d/1SX6NBoVAgQJ6U1MVXOaj8PK2l7WJ3RER9xtqwdhxkhw/edit?usp=sharing"",""ตราด!M451"")"),0)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IFERROR(__xludf.DUMMYFUNCTION("IMPORTRANGE(""https://docs.google.com/spreadsheets/d/1SX6NBoVAgQJ6U1MVXOaj8PK2l7WJ3RER9xtqwdhxkhw/edit?usp=sharing"",""ตราด!M452"")"),0)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IFERROR(__xludf.DUMMYFUNCTION("IMPORTRANGE(""https://docs.google.com/spreadsheets/d/1SX6NBoVAgQJ6U1MVXOaj8PK2l7WJ3RER9xtqwdhxkhw/edit?usp=sharing"",""ตราด!M453"")"),0)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IFERROR(__xludf.DUMMYFUNCTION("IMPORTRANGE(""https://docs.google.com/spreadsheets/d/1SX6NBoVAgQJ6U1MVXOaj8PK2l7WJ3RER9xtqwdhxkhw/edit?usp=sharing"",""ตราด!M454"")"),0)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IFERROR(__xludf.DUMMYFUNCTION("IMPORTRANGE(""https://docs.google.com/spreadsheets/d/1SX6NBoVAgQJ6U1MVXOaj8PK2l7WJ3RER9xtqwdhxkhw/edit?usp=sharing"",""ตราด!I455"")"),0)</f>
        <v>0</v>
      </c>
      <c r="J560" s="194">
        <f ca="1">IFERROR(__xludf.DUMMYFUNCTION("IMPORTRANGE(""https://docs.google.com/spreadsheets/d/1SX6NBoVAgQJ6U1MVXOaj8PK2l7WJ3RER9xtqwdhxkhw/edit?usp=sharing"",""ตราด!J455"")"),0)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IFERROR(__xludf.DUMMYFUNCTION("IMPORTRANGE(""https://docs.google.com/spreadsheets/d/1SX6NBoVAgQJ6U1MVXOaj8PK2l7WJ3RER9xtqwdhxkhw/edit?usp=sharing"",""ตราด!I456"")"),0)</f>
        <v>0</v>
      </c>
      <c r="J561" s="218">
        <f ca="1">IFERROR(__xludf.DUMMYFUNCTION("IMPORTRANGE(""https://docs.google.com/spreadsheets/d/1SX6NBoVAgQJ6U1MVXOaj8PK2l7WJ3RER9xtqwdhxkhw/edit?usp=sharing"",""ตราด!J456"")"),0)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IFERROR(__xludf.DUMMYFUNCTION("IMPORTRANGE(""https://docs.google.com/spreadsheets/d/1SX6NBoVAgQJ6U1MVXOaj8PK2l7WJ3RER9xtqwdhxkhw/edit?usp=sharing"",""ตราด!I457"")"),"")</f>
        <v/>
      </c>
      <c r="J562" s="218" t="str">
        <f ca="1">IFERROR(__xludf.DUMMYFUNCTION("IMPORTRANGE(""https://docs.google.com/spreadsheets/d/1SX6NBoVAgQJ6U1MVXOaj8PK2l7WJ3RER9xtqwdhxkhw/edit?usp=sharing"",""ตราด!J457"")"),"")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IFERROR(__xludf.DUMMYFUNCTION("IMPORTRANGE(""https://docs.google.com/spreadsheets/d/1SX6NBoVAgQJ6U1MVXOaj8PK2l7WJ3RER9xtqwdhxkhw/edit?usp=sharing"",""ตราด!I458"")"),"")</f>
        <v/>
      </c>
      <c r="J563" s="218" t="str">
        <f ca="1">IFERROR(__xludf.DUMMYFUNCTION("IMPORTRANGE(""https://docs.google.com/spreadsheets/d/1SX6NBoVAgQJ6U1MVXOaj8PK2l7WJ3RER9xtqwdhxkhw/edit?usp=sharing"",""ตราด!J458"")"),"")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IFERROR(__xludf.DUMMYFUNCTION("IMPORTRANGE(""https://docs.google.com/spreadsheets/d/1SX6NBoVAgQJ6U1MVXOaj8PK2l7WJ3RER9xtqwdhxkhw/edit?usp=sharing"",""ตราด!I459"")"),700)</f>
        <v>700</v>
      </c>
      <c r="J564" s="387">
        <f ca="1">IFERROR(__xludf.DUMMYFUNCTION("IMPORTRANGE(""https://docs.google.com/spreadsheets/d/1SX6NBoVAgQJ6U1MVXOaj8PK2l7WJ3RER9xtqwdhxkhw/edit?usp=sharing"",""ตราด!J459"")"),223)</f>
        <v>223</v>
      </c>
      <c r="K564" s="388">
        <f t="shared" ca="1" si="121"/>
        <v>31.857142857142858</v>
      </c>
      <c r="L564" s="389">
        <f ca="1">IFERROR(__xludf.DUMMYFUNCTION("IMPORTRANGE(""https://docs.google.com/spreadsheets/d/1SX6NBoVAgQJ6U1MVXOaj8PK2l7WJ3RER9xtqwdhxkhw/edit?usp=sharing"",""ตราด!L459"")"),120720)</f>
        <v>120720</v>
      </c>
      <c r="M564" s="389"/>
      <c r="N564" s="389">
        <f ca="1">IFERROR(__xludf.DUMMYFUNCTION("IMPORTRANGE(""https://docs.google.com/spreadsheets/d/1SX6NBoVAgQJ6U1MVXOaj8PK2l7WJ3RER9xtqwdhxkhw/edit?usp=sharing"",""ตราด!M459"")"),16635)</f>
        <v>16635</v>
      </c>
      <c r="O564" s="389">
        <f t="shared" ref="O564:O568" ca="1" si="122">+IF(L564&gt;0,N564*100/L564,0)</f>
        <v>13.779821073558647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IFERROR(__xludf.DUMMYFUNCTION("IMPORTRANGE(""https://docs.google.com/spreadsheets/d/1SX6NBoVAgQJ6U1MVXOaj8PK2l7WJ3RER9xtqwdhxkhw/edit?usp=sharing"",""ตราด!L460"")"),0)</f>
        <v>0</v>
      </c>
      <c r="M565" s="196"/>
      <c r="N565" s="198">
        <f ca="1">IFERROR(__xludf.DUMMYFUNCTION("IMPORTRANGE(""https://docs.google.com/spreadsheets/d/1SX6NBoVAgQJ6U1MVXOaj8PK2l7WJ3RER9xtqwdhxkhw/edit?usp=sharing"",""ตราด!M460"")"),0)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IFERROR(__xludf.DUMMYFUNCTION("IMPORTRANGE(""https://docs.google.com/spreadsheets/d/1SX6NBoVAgQJ6U1MVXOaj8PK2l7WJ3RER9xtqwdhxkhw/edit?usp=sharing"",""ตราด!L461"")"),120720)</f>
        <v>120720</v>
      </c>
      <c r="M566" s="196"/>
      <c r="N566" s="198">
        <f ca="1">IFERROR(__xludf.DUMMYFUNCTION("IMPORTRANGE(""https://docs.google.com/spreadsheets/d/1SX6NBoVAgQJ6U1MVXOaj8PK2l7WJ3RER9xtqwdhxkhw/edit?usp=sharing"",""ตราด!M461"")"),16635)</f>
        <v>16635</v>
      </c>
      <c r="O566" s="198">
        <f t="shared" ca="1" si="122"/>
        <v>13.779821073558647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IFERROR(__xludf.DUMMYFUNCTION("IMPORTRANGE(""https://docs.google.com/spreadsheets/d/1SX6NBoVAgQJ6U1MVXOaj8PK2l7WJ3RER9xtqwdhxkhw/edit?usp=sharing"",""ตราด!L462"")"),0)</f>
        <v>0</v>
      </c>
      <c r="M567" s="198"/>
      <c r="N567" s="198">
        <f ca="1">IFERROR(__xludf.DUMMYFUNCTION("IMPORTRANGE(""https://docs.google.com/spreadsheets/d/1SX6NBoVAgQJ6U1MVXOaj8PK2l7WJ3RER9xtqwdhxkhw/edit?usp=sharing"",""ตราด!M462"")"),0)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IFERROR(__xludf.DUMMYFUNCTION("IMPORTRANGE(""https://docs.google.com/spreadsheets/d/1SX6NBoVAgQJ6U1MVXOaj8PK2l7WJ3RER9xtqwdhxkhw/edit?usp=sharing"",""ตราด!L463"")"),120720)</f>
        <v>120720</v>
      </c>
      <c r="M568" s="198"/>
      <c r="N568" s="198">
        <f ca="1">IFERROR(__xludf.DUMMYFUNCTION("IMPORTRANGE(""https://docs.google.com/spreadsheets/d/1SX6NBoVAgQJ6U1MVXOaj8PK2l7WJ3RER9xtqwdhxkhw/edit?usp=sharing"",""ตราด!M463"")"),16635)</f>
        <v>16635</v>
      </c>
      <c r="O568" s="198">
        <f t="shared" ca="1" si="122"/>
        <v>13.779821073558647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IFERROR(__xludf.DUMMYFUNCTION("IMPORTRANGE(""https://docs.google.com/spreadsheets/d/1SX6NBoVAgQJ6U1MVXOaj8PK2l7WJ3RER9xtqwdhxkhw/edit?usp=sharing"",""ตราด!M464"")"),0)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IFERROR(__xludf.DUMMYFUNCTION("IMPORTRANGE(""https://docs.google.com/spreadsheets/d/1SX6NBoVAgQJ6U1MVXOaj8PK2l7WJ3RER9xtqwdhxkhw/edit?usp=sharing"",""ตราด!M465"")"),0)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IFERROR(__xludf.DUMMYFUNCTION("IMPORTRANGE(""https://docs.google.com/spreadsheets/d/1SX6NBoVAgQJ6U1MVXOaj8PK2l7WJ3RER9xtqwdhxkhw/edit?usp=sharing"",""ตราด!M466"")"),16635)</f>
        <v>16635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IFERROR(__xludf.DUMMYFUNCTION("IMPORTRANGE(""https://docs.google.com/spreadsheets/d/1SX6NBoVAgQJ6U1MVXOaj8PK2l7WJ3RER9xtqwdhxkhw/edit?usp=sharing"",""ตราด!M467"")"),0)</f>
        <v>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IFERROR(__xludf.DUMMYFUNCTION("IMPORTRANGE(""https://docs.google.com/spreadsheets/d/1SX6NBoVAgQJ6U1MVXOaj8PK2l7WJ3RER9xtqwdhxkhw/edit?usp=sharing"",""ตราด!I468"")"),700)</f>
        <v>700</v>
      </c>
      <c r="J573" s="428">
        <f ca="1">IFERROR(__xludf.DUMMYFUNCTION("IMPORTRANGE(""https://docs.google.com/spreadsheets/d/1SX6NBoVAgQJ6U1MVXOaj8PK2l7WJ3RER9xtqwdhxkhw/edit?usp=sharing"",""ตราด!J468"")"),223)</f>
        <v>223</v>
      </c>
      <c r="K573" s="231">
        <f ca="1">IF(I573&gt;0,J573*100/I573,0)</f>
        <v>31.857142857142858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IFERROR(__xludf.DUMMYFUNCTION("IMPORTRANGE(""https://docs.google.com/spreadsheets/d/1SX6NBoVAgQJ6U1MVXOaj8PK2l7WJ3RER9xtqwdhxkhw/edit?usp=sharing"",""ตราด!I470"")"),0)</f>
        <v>0</v>
      </c>
      <c r="J575" s="219">
        <f ca="1">IFERROR(__xludf.DUMMYFUNCTION("IMPORTRANGE(""https://docs.google.com/spreadsheets/d/1SX6NBoVAgQJ6U1MVXOaj8PK2l7WJ3RER9xtqwdhxkhw/edit?usp=sharing"",""ตราด!J470"")"),0)</f>
        <v>0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IFERROR(__xludf.DUMMYFUNCTION("IMPORTRANGE(""https://docs.google.com/spreadsheets/d/1SX6NBoVAgQJ6U1MVXOaj8PK2l7WJ3RER9xtqwdhxkhw/edit?usp=sharing"",""ตราด!I471"")"),0)</f>
        <v>0</v>
      </c>
      <c r="J576" s="219">
        <f ca="1">IFERROR(__xludf.DUMMYFUNCTION("IMPORTRANGE(""https://docs.google.com/spreadsheets/d/1SX6NBoVAgQJ6U1MVXOaj8PK2l7WJ3RER9xtqwdhxkhw/edit?usp=sharing"",""ตราด!J471"")"),0)</f>
        <v>0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IFERROR(__xludf.DUMMYFUNCTION("IMPORTRANGE(""https://docs.google.com/spreadsheets/d/1SX6NBoVAgQJ6U1MVXOaj8PK2l7WJ3RER9xtqwdhxkhw/edit?usp=sharing"",""ตราด!I472"")"),0)</f>
        <v>0</v>
      </c>
      <c r="J577" s="219">
        <f ca="1">IFERROR(__xludf.DUMMYFUNCTION("IMPORTRANGE(""https://docs.google.com/spreadsheets/d/1SX6NBoVAgQJ6U1MVXOaj8PK2l7WJ3RER9xtqwdhxkhw/edit?usp=sharing"",""ตราด!J472"")"),223)</f>
        <v>223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IFERROR(__xludf.DUMMYFUNCTION("IMPORTRANGE(""https://docs.google.com/spreadsheets/d/1SX6NBoVAgQJ6U1MVXOaj8PK2l7WJ3RER9xtqwdhxkhw/edit?usp=sharing"",""ตราด!I473"")"),0)</f>
        <v>0</v>
      </c>
      <c r="J578" s="219">
        <f ca="1">IFERROR(__xludf.DUMMYFUNCTION("IMPORTRANGE(""https://docs.google.com/spreadsheets/d/1SX6NBoVAgQJ6U1MVXOaj8PK2l7WJ3RER9xtqwdhxkhw/edit?usp=sharing"",""ตราด!J473"")"),0)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IFERROR(__xludf.DUMMYFUNCTION("IMPORTRANGE(""https://docs.google.com/spreadsheets/d/1SX6NBoVAgQJ6U1MVXOaj8PK2l7WJ3RER9xtqwdhxkhw/edit?usp=sharing"",""ตราด!I474"")"),0)</f>
        <v>0</v>
      </c>
      <c r="J579" s="219">
        <f ca="1">IFERROR(__xludf.DUMMYFUNCTION("IMPORTRANGE(""https://docs.google.com/spreadsheets/d/1SX6NBoVAgQJ6U1MVXOaj8PK2l7WJ3RER9xtqwdhxkhw/edit?usp=sharing"",""ตราด!J474"")"),0)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IFERROR(__xludf.DUMMYFUNCTION("IMPORTRANGE(""https://docs.google.com/spreadsheets/d/1SX6NBoVAgQJ6U1MVXOaj8PK2l7WJ3RER9xtqwdhxkhw/edit?usp=sharing"",""ตราด!I475"")"),0)</f>
        <v>0</v>
      </c>
      <c r="J580" s="387">
        <f ca="1">IFERROR(__xludf.DUMMYFUNCTION("IMPORTRANGE(""https://docs.google.com/spreadsheets/d/1SX6NBoVAgQJ6U1MVXOaj8PK2l7WJ3RER9xtqwdhxkhw/edit?usp=sharing"",""ตราด!J475"")"),0)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IFERROR(__xludf.DUMMYFUNCTION("IMPORTRANGE(""https://docs.google.com/spreadsheets/d/1SX6NBoVAgQJ6U1MVXOaj8PK2l7WJ3RER9xtqwdhxkhw/edit?usp=sharing"",""ตราด!L475"")"),0)</f>
        <v>0</v>
      </c>
      <c r="M580" s="389"/>
      <c r="N580" s="389">
        <f ca="1">IFERROR(__xludf.DUMMYFUNCTION("IMPORTRANGE(""https://docs.google.com/spreadsheets/d/1SX6NBoVAgQJ6U1MVXOaj8PK2l7WJ3RER9xtqwdhxkhw/edit?usp=sharing"",""ตราด!M475"")"),0)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IFERROR(__xludf.DUMMYFUNCTION("IMPORTRANGE(""https://docs.google.com/spreadsheets/d/1SX6NBoVAgQJ6U1MVXOaj8PK2l7WJ3RER9xtqwdhxkhw/edit?usp=sharing"",""ตราด!L476"")"),0)</f>
        <v>0</v>
      </c>
      <c r="M581" s="196"/>
      <c r="N581" s="198">
        <f ca="1">IFERROR(__xludf.DUMMYFUNCTION("IMPORTRANGE(""https://docs.google.com/spreadsheets/d/1SX6NBoVAgQJ6U1MVXOaj8PK2l7WJ3RER9xtqwdhxkhw/edit?usp=sharing"",""ตราด!M476"")"),0)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IFERROR(__xludf.DUMMYFUNCTION("IMPORTRANGE(""https://docs.google.com/spreadsheets/d/1SX6NBoVAgQJ6U1MVXOaj8PK2l7WJ3RER9xtqwdhxkhw/edit?usp=sharing"",""ตราด!L477"")"),0)</f>
        <v>0</v>
      </c>
      <c r="M582" s="196"/>
      <c r="N582" s="198">
        <f ca="1">IFERROR(__xludf.DUMMYFUNCTION("IMPORTRANGE(""https://docs.google.com/spreadsheets/d/1SX6NBoVAgQJ6U1MVXOaj8PK2l7WJ3RER9xtqwdhxkhw/edit?usp=sharing"",""ตราด!M477"")"),0)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IFERROR(__xludf.DUMMYFUNCTION("IMPORTRANGE(""https://docs.google.com/spreadsheets/d/1SX6NBoVAgQJ6U1MVXOaj8PK2l7WJ3RER9xtqwdhxkhw/edit?usp=sharing"",""ตราด!L478"")"),0)</f>
        <v>0</v>
      </c>
      <c r="M583" s="198"/>
      <c r="N583" s="198">
        <f ca="1">IFERROR(__xludf.DUMMYFUNCTION("IMPORTRANGE(""https://docs.google.com/spreadsheets/d/1SX6NBoVAgQJ6U1MVXOaj8PK2l7WJ3RER9xtqwdhxkhw/edit?usp=sharing"",""ตราด!M478"")"),0)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IFERROR(__xludf.DUMMYFUNCTION("IMPORTRANGE(""https://docs.google.com/spreadsheets/d/1SX6NBoVAgQJ6U1MVXOaj8PK2l7WJ3RER9xtqwdhxkhw/edit?usp=sharing"",""ตราด!L479"")"),0)</f>
        <v>0</v>
      </c>
      <c r="M584" s="198"/>
      <c r="N584" s="198">
        <f ca="1">IFERROR(__xludf.DUMMYFUNCTION("IMPORTRANGE(""https://docs.google.com/spreadsheets/d/1SX6NBoVAgQJ6U1MVXOaj8PK2l7WJ3RER9xtqwdhxkhw/edit?usp=sharing"",""ตราด!M479"")"),0)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IFERROR(__xludf.DUMMYFUNCTION("IMPORTRANGE(""https://docs.google.com/spreadsheets/d/1SX6NBoVAgQJ6U1MVXOaj8PK2l7WJ3RER9xtqwdhxkhw/edit?usp=sharing"",""ตราด!M480"")"),0)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IFERROR(__xludf.DUMMYFUNCTION("IMPORTRANGE(""https://docs.google.com/spreadsheets/d/1SX6NBoVAgQJ6U1MVXOaj8PK2l7WJ3RER9xtqwdhxkhw/edit?usp=sharing"",""ตราด!M481"")"),0)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IFERROR(__xludf.DUMMYFUNCTION("IMPORTRANGE(""https://docs.google.com/spreadsheets/d/1SX6NBoVAgQJ6U1MVXOaj8PK2l7WJ3RER9xtqwdhxkhw/edit?usp=sharing"",""ตราด!M482"")"),0)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IFERROR(__xludf.DUMMYFUNCTION("IMPORTRANGE(""https://docs.google.com/spreadsheets/d/1SX6NBoVAgQJ6U1MVXOaj8PK2l7WJ3RER9xtqwdhxkhw/edit?usp=sharing"",""ตราด!M483"")"),0)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IFERROR(__xludf.DUMMYFUNCTION("IMPORTRANGE(""https://docs.google.com/spreadsheets/d/1SX6NBoVAgQJ6U1MVXOaj8PK2l7WJ3RER9xtqwdhxkhw/edit?usp=sharing"",""ตราด!I484"")"),0)</f>
        <v>0</v>
      </c>
      <c r="J589" s="218">
        <f ca="1">IFERROR(__xludf.DUMMYFUNCTION("IMPORTRANGE(""https://docs.google.com/spreadsheets/d/1SX6NBoVAgQJ6U1MVXOaj8PK2l7WJ3RER9xtqwdhxkhw/edit?usp=sharing"",""ตราด!J484"")"),0)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IFERROR(__xludf.DUMMYFUNCTION("IMPORTRANGE(""https://docs.google.com/spreadsheets/d/1SX6NBoVAgQJ6U1MVXOaj8PK2l7WJ3RER9xtqwdhxkhw/edit?usp=sharing"",""ตราด!I485"")"),0)</f>
        <v>0</v>
      </c>
      <c r="J590" s="218">
        <f ca="1">IFERROR(__xludf.DUMMYFUNCTION("IMPORTRANGE(""https://docs.google.com/spreadsheets/d/1SX6NBoVAgQJ6U1MVXOaj8PK2l7WJ3RER9xtqwdhxkhw/edit?usp=sharing"",""ตราด!J485"")"),0)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IFERROR(__xludf.DUMMYFUNCTION("IMPORTRANGE(""https://docs.google.com/spreadsheets/d/1SX6NBoVAgQJ6U1MVXOaj8PK2l7WJ3RER9xtqwdhxkhw/edit?usp=sharing"",""ตราด!I486"")"),0)</f>
        <v>0</v>
      </c>
      <c r="J591" s="218">
        <f ca="1">IFERROR(__xludf.DUMMYFUNCTION("IMPORTRANGE(""https://docs.google.com/spreadsheets/d/1SX6NBoVAgQJ6U1MVXOaj8PK2l7WJ3RER9xtqwdhxkhw/edit?usp=sharing"",""ตราด!J486"")"),0)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IFERROR(__xludf.DUMMYFUNCTION("IMPORTRANGE(""https://docs.google.com/spreadsheets/d/1SX6NBoVAgQJ6U1MVXOaj8PK2l7WJ3RER9xtqwdhxkhw/edit?usp=sharing"",""ตราด!I487"")"),0)</f>
        <v>0</v>
      </c>
      <c r="J592" s="218">
        <f ca="1">IFERROR(__xludf.DUMMYFUNCTION("IMPORTRANGE(""https://docs.google.com/spreadsheets/d/1SX6NBoVAgQJ6U1MVXOaj8PK2l7WJ3RER9xtqwdhxkhw/edit?usp=sharing"",""ตราด!J487"")"),0)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IFERROR(__xludf.DUMMYFUNCTION("IMPORTRANGE(""https://docs.google.com/spreadsheets/d/1SX6NBoVAgQJ6U1MVXOaj8PK2l7WJ3RER9xtqwdhxkhw/edit?usp=sharing"",""ตราด!I488"")"),0)</f>
        <v>0</v>
      </c>
      <c r="J593" s="218">
        <f ca="1">IFERROR(__xludf.DUMMYFUNCTION("IMPORTRANGE(""https://docs.google.com/spreadsheets/d/1SX6NBoVAgQJ6U1MVXOaj8PK2l7WJ3RER9xtqwdhxkhw/edit?usp=sharing"",""ตราด!J488"")"),0)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IFERROR(__xludf.DUMMYFUNCTION("IMPORTRANGE(""https://docs.google.com/spreadsheets/d/1SX6NBoVAgQJ6U1MVXOaj8PK2l7WJ3RER9xtqwdhxkhw/edit?usp=sharing"",""ตราด!I489"")"),0)</f>
        <v>0</v>
      </c>
      <c r="J594" s="218">
        <f ca="1">IFERROR(__xludf.DUMMYFUNCTION("IMPORTRANGE(""https://docs.google.com/spreadsheets/d/1SX6NBoVAgQJ6U1MVXOaj8PK2l7WJ3RER9xtqwdhxkhw/edit?usp=sharing"",""ตราด!J489"")"),0)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IFERROR(__xludf.DUMMYFUNCTION("IMPORTRANGE(""https://docs.google.com/spreadsheets/d/1SX6NBoVAgQJ6U1MVXOaj8PK2l7WJ3RER9xtqwdhxkhw/edit?usp=sharing"",""ตราด!I490"")"),0)</f>
        <v>0</v>
      </c>
      <c r="J595" s="218">
        <f ca="1">IFERROR(__xludf.DUMMYFUNCTION("IMPORTRANGE(""https://docs.google.com/spreadsheets/d/1SX6NBoVAgQJ6U1MVXOaj8PK2l7WJ3RER9xtqwdhxkhw/edit?usp=sharing"",""ตราด!J490"")"),0)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IFERROR(__xludf.DUMMYFUNCTION("IMPORTRANGE(""https://docs.google.com/spreadsheets/d/1SX6NBoVAgQJ6U1MVXOaj8PK2l7WJ3RER9xtqwdhxkhw/edit?usp=sharing"",""ตราด!I491"")"),0)</f>
        <v>0</v>
      </c>
      <c r="J596" s="265">
        <f ca="1">IFERROR(__xludf.DUMMYFUNCTION("IMPORTRANGE(""https://docs.google.com/spreadsheets/d/1SX6NBoVAgQJ6U1MVXOaj8PK2l7WJ3RER9xtqwdhxkhw/edit?usp=sharing"",""ตราด!J491"")"),0)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IFERROR(__xludf.DUMMYFUNCTION("IMPORTRANGE(""https://docs.google.com/spreadsheets/d/1SX6NBoVAgQJ6U1MVXOaj8PK2l7WJ3RER9xtqwdhxkhw/edit?usp=sharing"",""ตราด!I492"")"),50)</f>
        <v>50</v>
      </c>
      <c r="J597" s="491">
        <f ca="1">IFERROR(__xludf.DUMMYFUNCTION("IMPORTRANGE(""https://docs.google.com/spreadsheets/d/1SX6NBoVAgQJ6U1MVXOaj8PK2l7WJ3RER9xtqwdhxkhw/edit?usp=sharing"",""ตราด!J492"")"),0)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IFERROR(__xludf.DUMMYFUNCTION("IMPORTRANGE(""https://docs.google.com/spreadsheets/d/1SX6NBoVAgQJ6U1MVXOaj8PK2l7WJ3RER9xtqwdhxkhw/edit?usp=sharing"",""ตราด!L492"")"),6150)</f>
        <v>6150</v>
      </c>
      <c r="M597" s="422"/>
      <c r="N597" s="422">
        <f ca="1">IFERROR(__xludf.DUMMYFUNCTION("IMPORTRANGE(""https://docs.google.com/spreadsheets/d/1SX6NBoVAgQJ6U1MVXOaj8PK2l7WJ3RER9xtqwdhxkhw/edit?usp=sharing"",""ตราด!M492"")"),3400)</f>
        <v>3400</v>
      </c>
      <c r="O597" s="422">
        <f t="shared" ref="O597:O601" ca="1" si="126">+IF(L597&gt;0,N597*100/L597,0)</f>
        <v>55.284552845528452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IFERROR(__xludf.DUMMYFUNCTION("IMPORTRANGE(""https://docs.google.com/spreadsheets/d/1SX6NBoVAgQJ6U1MVXOaj8PK2l7WJ3RER9xtqwdhxkhw/edit?usp=sharing"",""ตราด!L493"")"),0)</f>
        <v>0</v>
      </c>
      <c r="M598" s="196"/>
      <c r="N598" s="198">
        <f ca="1">IFERROR(__xludf.DUMMYFUNCTION("IMPORTRANGE(""https://docs.google.com/spreadsheets/d/1SX6NBoVAgQJ6U1MVXOaj8PK2l7WJ3RER9xtqwdhxkhw/edit?usp=sharing"",""ตราด!M493"")"),0)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IFERROR(__xludf.DUMMYFUNCTION("IMPORTRANGE(""https://docs.google.com/spreadsheets/d/1SX6NBoVAgQJ6U1MVXOaj8PK2l7WJ3RER9xtqwdhxkhw/edit?usp=sharing"",""ตราด!L494"")"),6150)</f>
        <v>6150</v>
      </c>
      <c r="M599" s="196"/>
      <c r="N599" s="198">
        <f ca="1">IFERROR(__xludf.DUMMYFUNCTION("IMPORTRANGE(""https://docs.google.com/spreadsheets/d/1SX6NBoVAgQJ6U1MVXOaj8PK2l7WJ3RER9xtqwdhxkhw/edit?usp=sharing"",""ตราด!M494"")"),3400)</f>
        <v>3400</v>
      </c>
      <c r="O599" s="198">
        <f t="shared" ca="1" si="126"/>
        <v>55.284552845528452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IFERROR(__xludf.DUMMYFUNCTION("IMPORTRANGE(""https://docs.google.com/spreadsheets/d/1SX6NBoVAgQJ6U1MVXOaj8PK2l7WJ3RER9xtqwdhxkhw/edit?usp=sharing"",""ตราด!L495"")"),0)</f>
        <v>0</v>
      </c>
      <c r="M600" s="198"/>
      <c r="N600" s="198">
        <f ca="1">IFERROR(__xludf.DUMMYFUNCTION("IMPORTRANGE(""https://docs.google.com/spreadsheets/d/1SX6NBoVAgQJ6U1MVXOaj8PK2l7WJ3RER9xtqwdhxkhw/edit?usp=sharing"",""ตราด!M495"")"),0)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IFERROR(__xludf.DUMMYFUNCTION("IMPORTRANGE(""https://docs.google.com/spreadsheets/d/1SX6NBoVAgQJ6U1MVXOaj8PK2l7WJ3RER9xtqwdhxkhw/edit?usp=sharing"",""ตราด!L496"")"),6150)</f>
        <v>6150</v>
      </c>
      <c r="M601" s="198"/>
      <c r="N601" s="198">
        <f ca="1">IFERROR(__xludf.DUMMYFUNCTION("IMPORTRANGE(""https://docs.google.com/spreadsheets/d/1SX6NBoVAgQJ6U1MVXOaj8PK2l7WJ3RER9xtqwdhxkhw/edit?usp=sharing"",""ตราด!M496"")"),3400)</f>
        <v>3400</v>
      </c>
      <c r="O601" s="198">
        <f t="shared" ca="1" si="126"/>
        <v>55.284552845528452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IFERROR(__xludf.DUMMYFUNCTION("IMPORTRANGE(""https://docs.google.com/spreadsheets/d/1SX6NBoVAgQJ6U1MVXOaj8PK2l7WJ3RER9xtqwdhxkhw/edit?usp=sharing"",""ตราด!M497"")"),0)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IFERROR(__xludf.DUMMYFUNCTION("IMPORTRANGE(""https://docs.google.com/spreadsheets/d/1SX6NBoVAgQJ6U1MVXOaj8PK2l7WJ3RER9xtqwdhxkhw/edit?usp=sharing"",""ตราด!M498"")"),0)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IFERROR(__xludf.DUMMYFUNCTION("IMPORTRANGE(""https://docs.google.com/spreadsheets/d/1SX6NBoVAgQJ6U1MVXOaj8PK2l7WJ3RER9xtqwdhxkhw/edit?usp=sharing"",""ตราด!M499"")"),0)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IFERROR(__xludf.DUMMYFUNCTION("IMPORTRANGE(""https://docs.google.com/spreadsheets/d/1SX6NBoVAgQJ6U1MVXOaj8PK2l7WJ3RER9xtqwdhxkhw/edit?usp=sharing"",""ตราด!M500"")"),3400)</f>
        <v>3400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IFERROR(__xludf.DUMMYFUNCTION("IMPORTRANGE(""https://docs.google.com/spreadsheets/d/1SX6NBoVAgQJ6U1MVXOaj8PK2l7WJ3RER9xtqwdhxkhw/edit?usp=sharing"",""ตราด!J502"")"),0)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IFERROR(__xludf.DUMMYFUNCTION("IMPORTRANGE(""https://docs.google.com/spreadsheets/d/1SX6NBoVAgQJ6U1MVXOaj8PK2l7WJ3RER9xtqwdhxkhw/edit?usp=sharing"",""ตราด!J503"")"),1)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IFERROR(__xludf.DUMMYFUNCTION("IMPORTRANGE(""https://docs.google.com/spreadsheets/d/1SX6NBoVAgQJ6U1MVXOaj8PK2l7WJ3RER9xtqwdhxkhw/edit?usp=sharing"",""ตราด!J166"")"),0)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IFERROR(__xludf.DUMMYFUNCTION("IMPORTRANGE(""https://docs.google.com/spreadsheets/d/1SX6NBoVAgQJ6U1MVXOaj8PK2l7WJ3RER9xtqwdhxkhw/edit?usp=sharing"",""ตราด!J166"")"),0)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IFERROR(__xludf.DUMMYFUNCTION("IMPORTRANGE(""https://docs.google.com/spreadsheets/d/1SX6NBoVAgQJ6U1MVXOaj8PK2l7WJ3RER9xtqwdhxkhw/edit?usp=sharing"",""ตราด!I506"")"),50)</f>
        <v>50</v>
      </c>
      <c r="J611" s="194">
        <f ca="1">IFERROR(__xludf.DUMMYFUNCTION("IMPORTRANGE(""https://docs.google.com/spreadsheets/d/1SX6NBoVAgQJ6U1MVXOaj8PK2l7WJ3RER9xtqwdhxkhw/edit?usp=sharing"",""ตราด!J506"")"),0)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IFERROR(__xludf.DUMMYFUNCTION("IMPORTRANGE(""https://docs.google.com/spreadsheets/d/1SX6NBoVAgQJ6U1MVXOaj8PK2l7WJ3RER9xtqwdhxkhw/edit?usp=sharing"",""ตราด!I507"")"),0)</f>
        <v>0</v>
      </c>
      <c r="J612" s="219">
        <f ca="1">IFERROR(__xludf.DUMMYFUNCTION("IMPORTRANGE(""https://docs.google.com/spreadsheets/d/1SX6NBoVAgQJ6U1MVXOaj8PK2l7WJ3RER9xtqwdhxkhw/edit?usp=sharing"",""ตราด!J507"")"),0)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IFERROR(__xludf.DUMMYFUNCTION("IMPORTRANGE(""https://docs.google.com/spreadsheets/d/1SX6NBoVAgQJ6U1MVXOaj8PK2l7WJ3RER9xtqwdhxkhw/edit?usp=sharing"",""ตราด!I508"")"),0)</f>
        <v>0</v>
      </c>
      <c r="J613" s="219">
        <f ca="1">IFERROR(__xludf.DUMMYFUNCTION("IMPORTRANGE(""https://docs.google.com/spreadsheets/d/1SX6NBoVAgQJ6U1MVXOaj8PK2l7WJ3RER9xtqwdhxkhw/edit?usp=sharing"",""ตราด!J508"")"),0)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IFERROR(__xludf.DUMMYFUNCTION("IMPORTRANGE(""https://docs.google.com/spreadsheets/d/1SX6NBoVAgQJ6U1MVXOaj8PK2l7WJ3RER9xtqwdhxkhw/edit?usp=sharing"",""ตราด!I509"")"),0)</f>
        <v>0</v>
      </c>
      <c r="J614" s="219">
        <f ca="1">IFERROR(__xludf.DUMMYFUNCTION("IMPORTRANGE(""https://docs.google.com/spreadsheets/d/1SX6NBoVAgQJ6U1MVXOaj8PK2l7WJ3RER9xtqwdhxkhw/edit?usp=sharing"",""ตราด!J509"")"),0)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IFERROR(__xludf.DUMMYFUNCTION("IMPORTRANGE(""https://docs.google.com/spreadsheets/d/1SX6NBoVAgQJ6U1MVXOaj8PK2l7WJ3RER9xtqwdhxkhw/edit?usp=sharing"",""ตราด!I510"")"),0)</f>
        <v>0</v>
      </c>
      <c r="J615" s="219">
        <f ca="1">IFERROR(__xludf.DUMMYFUNCTION("IMPORTRANGE(""https://docs.google.com/spreadsheets/d/1SX6NBoVAgQJ6U1MVXOaj8PK2l7WJ3RER9xtqwdhxkhw/edit?usp=sharing"",""ตราด!J510"")"),0)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IFERROR(__xludf.DUMMYFUNCTION("IMPORTRANGE(""https://docs.google.com/spreadsheets/d/1SX6NBoVAgQJ6U1MVXOaj8PK2l7WJ3RER9xtqwdhxkhw/edit?usp=sharing"",""ตราด!I511"")"),0)</f>
        <v>0</v>
      </c>
      <c r="J616" s="219">
        <f ca="1">IFERROR(__xludf.DUMMYFUNCTION("IMPORTRANGE(""https://docs.google.com/spreadsheets/d/1SX6NBoVAgQJ6U1MVXOaj8PK2l7WJ3RER9xtqwdhxkhw/edit?usp=sharing"",""ตราด!J511"")"),0)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IFERROR(__xludf.DUMMYFUNCTION("IMPORTRANGE(""https://docs.google.com/spreadsheets/d/1SX6NBoVAgQJ6U1MVXOaj8PK2l7WJ3RER9xtqwdhxkhw/edit?usp=sharing"",""ตราด!I512"")"),0)</f>
        <v>0</v>
      </c>
      <c r="J617" s="218">
        <f ca="1">IFERROR(__xludf.DUMMYFUNCTION("IMPORTRANGE(""https://docs.google.com/spreadsheets/d/1SX6NBoVAgQJ6U1MVXOaj8PK2l7WJ3RER9xtqwdhxkhw/edit?usp=sharing"",""ตราด!J512"")"),0)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IFERROR(__xludf.DUMMYFUNCTION("IMPORTRANGE(""https://docs.google.com/spreadsheets/d/1SX6NBoVAgQJ6U1MVXOaj8PK2l7WJ3RER9xtqwdhxkhw/edit?usp=sharing"",""ตราด!I513"")"),0)</f>
        <v>0</v>
      </c>
      <c r="J618" s="219">
        <f ca="1">IFERROR(__xludf.DUMMYFUNCTION("IMPORTRANGE(""https://docs.google.com/spreadsheets/d/1SX6NBoVAgQJ6U1MVXOaj8PK2l7WJ3RER9xtqwdhxkhw/edit?usp=sharing"",""ตราด!J513"")"),0)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IFERROR(__xludf.DUMMYFUNCTION("IMPORTRANGE(""https://docs.google.com/spreadsheets/d/1SX6NBoVAgQJ6U1MVXOaj8PK2l7WJ3RER9xtqwdhxkhw/edit?usp=sharing"",""ตราด!I514"")"),0)</f>
        <v>0</v>
      </c>
      <c r="J619" s="219">
        <f ca="1">IFERROR(__xludf.DUMMYFUNCTION("IMPORTRANGE(""https://docs.google.com/spreadsheets/d/1SX6NBoVAgQJ6U1MVXOaj8PK2l7WJ3RER9xtqwdhxkhw/edit?usp=sharing"",""ตราด!J514"")"),0)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IFERROR(__xludf.DUMMYFUNCTION("IMPORTRANGE(""https://docs.google.com/spreadsheets/d/1SX6NBoVAgQJ6U1MVXOaj8PK2l7WJ3RER9xtqwdhxkhw/edit?usp=sharing"",""ตราด!I515"")"),0)</f>
        <v>0</v>
      </c>
      <c r="J620" s="194">
        <f ca="1">IFERROR(__xludf.DUMMYFUNCTION("IMPORTRANGE(""https://docs.google.com/spreadsheets/d/1SX6NBoVAgQJ6U1MVXOaj8PK2l7WJ3RER9xtqwdhxkhw/edit?usp=sharing"",""ตราด!J515"")"),0)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IFERROR(__xludf.DUMMYFUNCTION("IMPORTRANGE(""https://docs.google.com/spreadsheets/d/1SX6NBoVAgQJ6U1MVXOaj8PK2l7WJ3RER9xtqwdhxkhw/edit?usp=sharing"",""ตราด!I516"")"),0)</f>
        <v>0</v>
      </c>
      <c r="J621" s="194">
        <f ca="1">IFERROR(__xludf.DUMMYFUNCTION("IMPORTRANGE(""https://docs.google.com/spreadsheets/d/1SX6NBoVAgQJ6U1MVXOaj8PK2l7WJ3RER9xtqwdhxkhw/edit?usp=sharing"",""ตราด!J516"")"),0)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IFERROR(__xludf.DUMMYFUNCTION("IMPORTRANGE(""https://docs.google.com/spreadsheets/d/1SX6NBoVAgQJ6U1MVXOaj8PK2l7WJ3RER9xtqwdhxkhw/edit?usp=sharing"",""ตราด!I517"")"),0)</f>
        <v>0</v>
      </c>
      <c r="J622" s="219"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IFERROR(__xludf.DUMMYFUNCTION("IMPORTRANGE(""https://docs.google.com/spreadsheets/d/1SX6NBoVAgQJ6U1MVXOaj8PK2l7WJ3RER9xtqwdhxkhw/edit?usp=sharing"",""ตราด!I518"")"),0)</f>
        <v>0</v>
      </c>
      <c r="J623" s="219">
        <f ca="1">IFERROR(__xludf.DUMMYFUNCTION("IMPORTRANGE(""https://docs.google.com/spreadsheets/d/1SX6NBoVAgQJ6U1MVXOaj8PK2l7WJ3RER9xtqwdhxkhw/edit?usp=sharing"",""ตราด!J518"")"),0)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IFERROR(__xludf.DUMMYFUNCTION("IMPORTRANGE(""https://docs.google.com/spreadsheets/d/1SX6NBoVAgQJ6U1MVXOaj8PK2l7WJ3RER9xtqwdhxkhw/edit?usp=sharing"",""ตราด!I519"")"),0)</f>
        <v>0</v>
      </c>
      <c r="J624" s="218">
        <f ca="1">IFERROR(__xludf.DUMMYFUNCTION("IMPORTRANGE(""https://docs.google.com/spreadsheets/d/1SX6NBoVAgQJ6U1MVXOaj8PK2l7WJ3RER9xtqwdhxkhw/edit?usp=sharing"",""ตราด!J519"")"),0)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IFERROR(__xludf.DUMMYFUNCTION("IMPORTRANGE(""https://docs.google.com/spreadsheets/d/1SX6NBoVAgQJ6U1MVXOaj8PK2l7WJ3RER9xtqwdhxkhw/edit?usp=sharing"",""ตราด!I520"")"),0)</f>
        <v>0</v>
      </c>
      <c r="J625" s="219">
        <f ca="1">IFERROR(__xludf.DUMMYFUNCTION("IMPORTRANGE(""https://docs.google.com/spreadsheets/d/1SX6NBoVAgQJ6U1MVXOaj8PK2l7WJ3RER9xtqwdhxkhw/edit?usp=sharing"",""ตราด!J520"")"),0)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IFERROR(__xludf.DUMMYFUNCTION("IMPORTRANGE(""https://docs.google.com/spreadsheets/d/1SX6NBoVAgQJ6U1MVXOaj8PK2l7WJ3RER9xtqwdhxkhw/edit?usp=sharing"",""ตราด!I521"")"),0)</f>
        <v>0</v>
      </c>
      <c r="J626" s="219">
        <f ca="1">IFERROR(__xludf.DUMMYFUNCTION("IMPORTRANGE(""https://docs.google.com/spreadsheets/d/1SX6NBoVAgQJ6U1MVXOaj8PK2l7WJ3RER9xtqwdhxkhw/edit?usp=sharing"",""ตราด!J521"")"),0)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IFERROR(__xludf.DUMMYFUNCTION("IMPORTRANGE(""https://docs.google.com/spreadsheets/d/1SX6NBoVAgQJ6U1MVXOaj8PK2l7WJ3RER9xtqwdhxkhw/edit?usp=sharing"",""ตราด!I523"")"),2500000)</f>
        <v>2500000</v>
      </c>
      <c r="J628" s="359">
        <f ca="1">IFERROR(__xludf.DUMMYFUNCTION("IMPORTRANGE(""https://docs.google.com/spreadsheets/d/1SX6NBoVAgQJ6U1MVXOaj8PK2l7WJ3RER9xtqwdhxkhw/edit?usp=sharing"",""ตราด!J523"")"),0)</f>
        <v>0</v>
      </c>
      <c r="K628" s="360">
        <f t="shared" ref="K628:K635" ca="1" si="129">IF(I628&gt;0,J628*100/I628,0)</f>
        <v>0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IFERROR(__xludf.DUMMYFUNCTION("IMPORTRANGE(""https://docs.google.com/spreadsheets/d/1SX6NBoVAgQJ6U1MVXOaj8PK2l7WJ3RER9xtqwdhxkhw/edit?usp=sharing"",""ตราด!I524"")"),117)</f>
        <v>117</v>
      </c>
      <c r="J629" s="359">
        <f ca="1">IFERROR(__xludf.DUMMYFUNCTION("IMPORTRANGE(""https://docs.google.com/spreadsheets/d/1SX6NBoVAgQJ6U1MVXOaj8PK2l7WJ3RER9xtqwdhxkhw/edit?usp=sharing"",""ตราด!J524"")"),0)</f>
        <v>0</v>
      </c>
      <c r="K629" s="360">
        <f t="shared" ca="1" si="129"/>
        <v>0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IFERROR(__xludf.DUMMYFUNCTION("IMPORTRANGE(""https://docs.google.com/spreadsheets/d/1SX6NBoVAgQJ6U1MVXOaj8PK2l7WJ3RER9xtqwdhxkhw/edit?usp=sharing"",""ตราด!I525"")"),1746021.08)</f>
        <v>1746021.08</v>
      </c>
      <c r="J630" s="359">
        <f ca="1">IFERROR(__xludf.DUMMYFUNCTION("IMPORTRANGE(""https://docs.google.com/spreadsheets/d/1SX6NBoVAgQJ6U1MVXOaj8PK2l7WJ3RER9xtqwdhxkhw/edit?usp=sharing"",""ตราด!J525"")"),95132.37)</f>
        <v>95132.37</v>
      </c>
      <c r="K630" s="360">
        <f t="shared" ca="1" si="129"/>
        <v>5.4485235653626818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IFERROR(__xludf.DUMMYFUNCTION("IMPORTRANGE(""https://docs.google.com/spreadsheets/d/1SX6NBoVAgQJ6U1MVXOaj8PK2l7WJ3RER9xtqwdhxkhw/edit?usp=sharing"",""ตราด!I526"")"),45)</f>
        <v>45</v>
      </c>
      <c r="J631" s="359">
        <f ca="1">IFERROR(__xludf.DUMMYFUNCTION("IMPORTRANGE(""https://docs.google.com/spreadsheets/d/1SX6NBoVAgQJ6U1MVXOaj8PK2l7WJ3RER9xtqwdhxkhw/edit?usp=sharing"",""ตราด!J526"")"),12)</f>
        <v>12</v>
      </c>
      <c r="K631" s="360">
        <f t="shared" ca="1" si="129"/>
        <v>26.666666666666668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IFERROR(__xludf.DUMMYFUNCTION("IMPORTRANGE(""https://docs.google.com/spreadsheets/d/1SX6NBoVAgQJ6U1MVXOaj8PK2l7WJ3RER9xtqwdhxkhw/edit?usp=sharing"",""ตราด!I527"")"),0)</f>
        <v>0</v>
      </c>
      <c r="J632" s="359">
        <f ca="1">IFERROR(__xludf.DUMMYFUNCTION("IMPORTRANGE(""https://docs.google.com/spreadsheets/d/1SX6NBoVAgQJ6U1MVXOaj8PK2l7WJ3RER9xtqwdhxkhw/edit?usp=sharing"",""ตราด!J527"")"),0)</f>
        <v>0</v>
      </c>
      <c r="K632" s="360">
        <f t="shared" ca="1" si="129"/>
        <v>0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IFERROR(__xludf.DUMMYFUNCTION("IMPORTRANGE(""https://docs.google.com/spreadsheets/d/1SX6NBoVAgQJ6U1MVXOaj8PK2l7WJ3RER9xtqwdhxkhw/edit?usp=sharing"",""ตราด!I528"")"),0)</f>
        <v>0</v>
      </c>
      <c r="J633" s="359">
        <f ca="1">IFERROR(__xludf.DUMMYFUNCTION("IMPORTRANGE(""https://docs.google.com/spreadsheets/d/1SX6NBoVAgQJ6U1MVXOaj8PK2l7WJ3RER9xtqwdhxkhw/edit?usp=sharing"",""ตราด!J528"")"),0)</f>
        <v>0</v>
      </c>
      <c r="K633" s="360">
        <f t="shared" ca="1" si="129"/>
        <v>0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IFERROR(__xludf.DUMMYFUNCTION("IMPORTRANGE(""https://docs.google.com/spreadsheets/d/1SX6NBoVAgQJ6U1MVXOaj8PK2l7WJ3RER9xtqwdhxkhw/edit?usp=sharing"",""ตราด!I529"")"),2000000)</f>
        <v>2000000</v>
      </c>
      <c r="J634" s="359">
        <f ca="1">IFERROR(__xludf.DUMMYFUNCTION("IMPORTRANGE(""https://docs.google.com/spreadsheets/d/1SX6NBoVAgQJ6U1MVXOaj8PK2l7WJ3RER9xtqwdhxkhw/edit?usp=sharing"",""ตราด!J529"")"),0)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IFERROR(__xludf.DUMMYFUNCTION("IMPORTRANGE(""https://docs.google.com/spreadsheets/d/1SX6NBoVAgQJ6U1MVXOaj8PK2l7WJ3RER9xtqwdhxkhw/edit?usp=sharing"",""ตราด!I530"")"),117)</f>
        <v>117</v>
      </c>
      <c r="J635" s="489">
        <f ca="1">IFERROR(__xludf.DUMMYFUNCTION("IMPORTRANGE(""https://docs.google.com/spreadsheets/d/1SX6NBoVAgQJ6U1MVXOaj8PK2l7WJ3RER9xtqwdhxkhw/edit?usp=sharing"",""ตราด!J530"")"),0)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workbookViewId="0">
      <pane ySplit="6" topLeftCell="A611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243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3139690</v>
      </c>
      <c r="M8" s="43">
        <f t="shared" ca="1" si="0"/>
        <v>1200390</v>
      </c>
      <c r="N8" s="43">
        <f t="shared" ca="1" si="0"/>
        <v>598170</v>
      </c>
      <c r="O8" s="42">
        <f t="shared" ref="O8:O16" ca="1" si="1">IF(L8&gt;0,N8*100/L8,0)</f>
        <v>19.051880918179819</v>
      </c>
      <c r="P8" s="42">
        <f t="shared" ref="P8:P16" ca="1" si="2">IF(M8&gt;0,N8*100/M8,0)</f>
        <v>49.831304825931575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3139690</v>
      </c>
      <c r="M10" s="50">
        <f t="shared" ca="1" si="4"/>
        <v>1200390</v>
      </c>
      <c r="N10" s="50">
        <f t="shared" ca="1" si="4"/>
        <v>598170</v>
      </c>
      <c r="O10" s="49">
        <f t="shared" ca="1" si="1"/>
        <v>19.051880918179819</v>
      </c>
      <c r="P10" s="49">
        <f t="shared" ca="1" si="2"/>
        <v>49.831304825931575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3101890</v>
      </c>
      <c r="M12" s="60">
        <f t="shared" ca="1" si="6"/>
        <v>1200390</v>
      </c>
      <c r="N12" s="60">
        <f t="shared" ca="1" si="6"/>
        <v>560370</v>
      </c>
      <c r="O12" s="60">
        <f t="shared" ca="1" si="1"/>
        <v>18.065437523574335</v>
      </c>
      <c r="P12" s="60">
        <f t="shared" ca="1" si="2"/>
        <v>46.682328243320917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1817900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1283990</v>
      </c>
      <c r="M14" s="60">
        <f t="shared" si="8"/>
        <v>0</v>
      </c>
      <c r="N14" s="60">
        <f t="shared" ca="1" si="8"/>
        <v>68860</v>
      </c>
      <c r="O14" s="63">
        <f t="shared" ca="1" si="1"/>
        <v>5.3629701165896932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37800</v>
      </c>
      <c r="M16" s="60">
        <f t="shared" si="10"/>
        <v>0</v>
      </c>
      <c r="N16" s="60">
        <f t="shared" ca="1" si="10"/>
        <v>37800</v>
      </c>
      <c r="O16" s="72">
        <f t="shared" ca="1" si="1"/>
        <v>100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2357880</v>
      </c>
      <c r="M18" s="43">
        <f t="shared" ca="1" si="11"/>
        <v>1200390</v>
      </c>
      <c r="N18" s="43">
        <f t="shared" ca="1" si="11"/>
        <v>529310</v>
      </c>
      <c r="O18" s="42">
        <f t="shared" ref="O18:O20" ca="1" si="12">IF(L18&gt;0,N18*100/L18,0)</f>
        <v>22.44855548204319</v>
      </c>
      <c r="P18" s="42">
        <f t="shared" ref="P18:P26" ca="1" si="13">IF(M18&gt;0,N18*100/M18,0)</f>
        <v>44.094835845017037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2357880</v>
      </c>
      <c r="M20" s="50">
        <f t="shared" ca="1" si="15"/>
        <v>1200390</v>
      </c>
      <c r="N20" s="50">
        <f t="shared" ca="1" si="15"/>
        <v>529310</v>
      </c>
      <c r="O20" s="49">
        <f t="shared" ca="1" si="12"/>
        <v>22.44855548204319</v>
      </c>
      <c r="P20" s="49">
        <f t="shared" ca="1" si="13"/>
        <v>44.094835845017037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2320080</v>
      </c>
      <c r="M22" s="64">
        <f t="shared" ca="1" si="18"/>
        <v>1200390</v>
      </c>
      <c r="N22" s="63">
        <f t="shared" ca="1" si="18"/>
        <v>491510</v>
      </c>
      <c r="O22" s="63">
        <f t="shared" ca="1" si="17"/>
        <v>21.185045343264026</v>
      </c>
      <c r="P22" s="63">
        <f t="shared" ca="1" si="13"/>
        <v>40.945859262406387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1817900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502180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37800</v>
      </c>
      <c r="M26" s="72">
        <f t="shared" si="22"/>
        <v>0</v>
      </c>
      <c r="N26" s="72">
        <f t="shared" ca="1" si="22"/>
        <v>37800</v>
      </c>
      <c r="O26" s="72">
        <f t="shared" ca="1" si="17"/>
        <v>100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781810</v>
      </c>
      <c r="M28" s="43">
        <f t="shared" si="23"/>
        <v>0</v>
      </c>
      <c r="N28" s="43">
        <f t="shared" ca="1" si="23"/>
        <v>68860</v>
      </c>
      <c r="O28" s="42">
        <f t="shared" ref="O28:O30" ca="1" si="24">IF(L28&gt;0,N28*100/L28,0)</f>
        <v>8.807766592906205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781810</v>
      </c>
      <c r="M30" s="50">
        <f t="shared" si="27"/>
        <v>0</v>
      </c>
      <c r="N30" s="50">
        <f t="shared" ca="1" si="27"/>
        <v>68860</v>
      </c>
      <c r="O30" s="49">
        <f t="shared" ca="1" si="24"/>
        <v>8.807766592906205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781810</v>
      </c>
      <c r="M32" s="63">
        <f t="shared" si="30"/>
        <v>0</v>
      </c>
      <c r="N32" s="63">
        <f t="shared" ca="1" si="30"/>
        <v>68860</v>
      </c>
      <c r="O32" s="63">
        <f t="shared" ca="1" si="29"/>
        <v>8.807766592906205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781810</v>
      </c>
      <c r="M34" s="63">
        <f t="shared" si="32"/>
        <v>0</v>
      </c>
      <c r="N34" s="63">
        <f t="shared" ca="1" si="32"/>
        <v>68860</v>
      </c>
      <c r="O34" s="63">
        <f t="shared" ca="1" si="29"/>
        <v>8.807766592906205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2357880</v>
      </c>
      <c r="M37" s="75">
        <f t="shared" ca="1" si="33"/>
        <v>1200390</v>
      </c>
      <c r="N37" s="75">
        <f t="shared" ca="1" si="33"/>
        <v>529310</v>
      </c>
      <c r="O37" s="76">
        <f t="shared" ca="1" si="29"/>
        <v>22.44855548204319</v>
      </c>
      <c r="P37" s="76">
        <f t="shared" ca="1" si="25"/>
        <v>44.094835845017037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644100</v>
      </c>
      <c r="M41" s="102">
        <f t="shared" ca="1" si="34"/>
        <v>322100</v>
      </c>
      <c r="N41" s="102">
        <f t="shared" ca="1" si="34"/>
        <v>215415</v>
      </c>
      <c r="O41" s="101">
        <f t="shared" ref="O41:O43" ca="1" si="35">IF(L41&gt;0,N41*100/L41,0)</f>
        <v>33.444340940847695</v>
      </c>
      <c r="P41" s="101">
        <f t="shared" ref="P41:P43" ca="1" si="36">IF(M41&gt;0,N41*100/M41,0)</f>
        <v>66.87829866501086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644100</v>
      </c>
      <c r="M43" s="102">
        <f t="shared" ca="1" si="38"/>
        <v>322100</v>
      </c>
      <c r="N43" s="102">
        <f t="shared" ca="1" si="38"/>
        <v>215415</v>
      </c>
      <c r="O43" s="101">
        <f t="shared" ca="1" si="35"/>
        <v>33.444340940847695</v>
      </c>
      <c r="P43" s="101">
        <f t="shared" ca="1" si="36"/>
        <v>66.87829866501086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644100</v>
      </c>
      <c r="M45" s="72">
        <f ca="1">IFERROR(__xludf.DUMMYFUNCTION("IMPORTRANGE(""https://docs.google.com/spreadsheets/d/1Yj_ptqi66GCucihVvJfMjLAmec39IyEx_6qawtMGysU/edit?usp=sharing"",""สบก!Q65"")"),322100)</f>
        <v>322100</v>
      </c>
      <c r="N45" s="72">
        <f ca="1">IFERROR(__xludf.DUMMYFUNCTION("IMPORTRANGE(""https://docs.google.com/spreadsheets/d/1Yj_ptqi66GCucihVvJfMjLAmec39IyEx_6qawtMGysU/edit?usp=sharing"",""สบก!R65"")"),215415)</f>
        <v>215415</v>
      </c>
      <c r="O45" s="63">
        <f ca="1">IF(L45&gt;0,N45*100/L45,0)</f>
        <v>33.444340940847695</v>
      </c>
      <c r="P45" s="63">
        <f ca="1">IF(M45&gt;0,N45*100/M45,0)</f>
        <v>66.87829866501086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IFERROR(__xludf.DUMMYFUNCTION("IMPORTRANGE(""https://docs.google.com/spreadsheets/d/1Yj_ptqi66GCucihVvJfMjLAmec39IyEx_6qawtMGysU/edit?usp=sharing"",""สบก!M65"")"),644100)</f>
        <v>644100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IFERROR(__xludf.DUMMYFUNCTION("IMPORTRANGE(""https://docs.google.com/spreadsheets/d/1Yj_ptqi66GCucihVvJfMjLAmec39IyEx_6qawtMGysU/edit?usp=sharing"",""สบก!N65"")"),0)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IFERROR(__xludf.DUMMYFUNCTION("IMPORTRANGE(""https://docs.google.com/spreadsheets/d/1Yj_ptqi66GCucihVvJfMjLAmec39IyEx_6qawtMGysU/edit?usp=sharing"",""สบก!O65"")"),0)</f>
        <v>0</v>
      </c>
      <c r="M49" s="72"/>
      <c r="N49" s="72">
        <f ca="1">IFERROR(__xludf.DUMMYFUNCTION("IMPORTRANGE(""https://docs.google.com/spreadsheets/d/1Yj_ptqi66GCucihVvJfMjLAmec39IyEx_6qawtMGysU/edit?usp=sharing"",""สบก!S65"")"),0)</f>
        <v>0</v>
      </c>
      <c r="O49" s="72">
        <f ca="1">IF(L49&gt;0,N49*100/L49,0)</f>
        <v>0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339600</v>
      </c>
      <c r="M53" s="151">
        <f t="shared" ca="1" si="39"/>
        <v>183300</v>
      </c>
      <c r="N53" s="151">
        <f t="shared" ca="1" si="39"/>
        <v>70500</v>
      </c>
      <c r="O53" s="150">
        <f t="shared" ref="O53:O55" ca="1" si="40">IF(L53&gt;0,N53*100/L53,0)</f>
        <v>20.759717314487631</v>
      </c>
      <c r="P53" s="150">
        <f t="shared" ref="P53:P55" ca="1" si="41">IF(M53&gt;0,N53*100/M53,0)</f>
        <v>38.46153846153846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339600</v>
      </c>
      <c r="M55" s="151">
        <f t="shared" ca="1" si="43"/>
        <v>183300</v>
      </c>
      <c r="N55" s="151">
        <f t="shared" ca="1" si="43"/>
        <v>70500</v>
      </c>
      <c r="O55" s="150">
        <f t="shared" ca="1" si="40"/>
        <v>20.759717314487631</v>
      </c>
      <c r="P55" s="150">
        <f t="shared" ca="1" si="41"/>
        <v>38.46153846153846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339600</v>
      </c>
      <c r="M57" s="72">
        <f ca="1">IFERROR(__xludf.DUMMYFUNCTION("IMPORTRANGE(""https://docs.google.com/spreadsheets/d/1Yj_ptqi66GCucihVvJfMjLAmec39IyEx_6qawtMGysU/edit?usp=sharing"",""สบก!Z65"")"),183300)</f>
        <v>183300</v>
      </c>
      <c r="N57" s="72">
        <f ca="1">IFERROR(__xludf.DUMMYFUNCTION("IMPORTRANGE(""https://docs.google.com/spreadsheets/d/1Yj_ptqi66GCucihVvJfMjLAmec39IyEx_6qawtMGysU/edit?usp=sharing"",""สบก!AA65"")"),70500)</f>
        <v>70500</v>
      </c>
      <c r="O57" s="63">
        <f ca="1">IF(L57&gt;0,N57*100/L57,0)</f>
        <v>20.759717314487631</v>
      </c>
      <c r="P57" s="63">
        <f ca="1">IF(M57&gt;0,N57*100/M57,0)</f>
        <v>38.46153846153846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IFERROR(__xludf.DUMMYFUNCTION("IMPORTRANGE(""https://docs.google.com/spreadsheets/d/1Yj_ptqi66GCucihVvJfMjLAmec39IyEx_6qawtMGysU/edit?usp=sharing"",""สบก!V65"")"),339600)</f>
        <v>339600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IFERROR(__xludf.DUMMYFUNCTION("IMPORTRANGE(""https://docs.google.com/spreadsheets/d/1Yj_ptqi66GCucihVvJfMjLAmec39IyEx_6qawtMGysU/edit?usp=sharing"",""สบก!W65"")"),0)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IFERROR(__xludf.DUMMYFUNCTION("IMPORTRANGE(""https://docs.google.com/spreadsheets/d/1Yj_ptqi66GCucihVvJfMjLAmec39IyEx_6qawtMGysU/edit?usp=sharing"",""สบก!AB65"")"),0)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IFERROR(__xludf.DUMMYFUNCTION("IMPORTRANGE(""https://docs.google.com/spreadsheets/d/1SX6NBoVAgQJ6U1MVXOaj8PK2l7WJ3RER9xtqwdhxkhw/edit?usp=sharing"",""นครนายก!I9"")"),0)</f>
        <v>0</v>
      </c>
      <c r="J64" s="172">
        <f ca="1">IFERROR(__xludf.DUMMYFUNCTION("IMPORTRANGE(""https://docs.google.com/spreadsheets/d/1SX6NBoVAgQJ6U1MVXOaj8PK2l7WJ3RER9xtqwdhxkhw/edit?usp=sharing"",""นครนายก!J9"")"),0)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IFERROR(__xludf.DUMMYFUNCTION("IMPORTRANGE(""https://docs.google.com/spreadsheets/d/1SX6NBoVAgQJ6U1MVXOaj8PK2l7WJ3RER9xtqwdhxkhw/edit?usp=sharing"",""นครนายก!I10"")"),0)</f>
        <v>0</v>
      </c>
      <c r="J65" s="172">
        <f ca="1">IFERROR(__xludf.DUMMYFUNCTION("IMPORTRANGE(""https://docs.google.com/spreadsheets/d/1SX6NBoVAgQJ6U1MVXOaj8PK2l7WJ3RER9xtqwdhxkhw/edit?usp=sharing"",""นครนายก!J10"")"),0)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8">
        <f ca="1">IFERROR(__xludf.DUMMYFUNCTION("IMPORTRANGE(""https://docs.google.com/spreadsheets/d/1Yj_ptqi66GCucihVvJfMjLAmec39IyEx_6qawtMGysU/edit?usp=sharing"",""สบก!AI65"")"),0)</f>
        <v>0</v>
      </c>
      <c r="N70" s="198">
        <f ca="1">IFERROR(__xludf.DUMMYFUNCTION("IMPORTRANGE(""https://docs.google.com/spreadsheets/d/1Yj_ptqi66GCucihVvJfMjLAmec39IyEx_6qawtMGysU/edit?usp=sharing"",""สบก!AJ65"")"),0)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IFERROR(__xludf.DUMMYFUNCTION("IMPORTRANGE(""https://docs.google.com/spreadsheets/d/1Yj_ptqi66GCucihVvJfMjLAmec39IyEx_6qawtMGysU/edit?usp=sharing"",""สบก!AE65"")"),0)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IFERROR(__xludf.DUMMYFUNCTION("IMPORTRANGE(""https://docs.google.com/spreadsheets/d/1Yj_ptqi66GCucihVvJfMjLAmec39IyEx_6qawtMGysU/edit?usp=sharing"",""สบก!AF65"")"),0)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IFERROR(__xludf.DUMMYFUNCTION("IMPORTRANGE(""https://docs.google.com/spreadsheets/d/1Yj_ptqi66GCucihVvJfMjLAmec39IyEx_6qawtMGysU/edit?usp=sharing"",""สบก!AG65"")"),0)</f>
        <v>0</v>
      </c>
      <c r="M74" s="72"/>
      <c r="N74" s="72">
        <f ca="1">IFERROR(__xludf.DUMMYFUNCTION("IMPORTRANGE(""https://docs.google.com/spreadsheets/d/1Yj_ptqi66GCucihVvJfMjLAmec39IyEx_6qawtMGysU/edit?usp=sharing"",""สบก!AK65"")"),0)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IFERROR(__xludf.DUMMYFUNCTION("IMPORTRANGE(""https://docs.google.com/spreadsheets/d/1SX6NBoVAgQJ6U1MVXOaj8PK2l7WJ3RER9xtqwdhxkhw/edit?usp=sharing"",""นครนายก!J16"")"),0)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IFERROR(__xludf.DUMMYFUNCTION("IMPORTRANGE(""https://docs.google.com/spreadsheets/d/1SX6NBoVAgQJ6U1MVXOaj8PK2l7WJ3RER9xtqwdhxkhw/edit?usp=sharing"",""นครนายก!J17"")"),0)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IFERROR(__xludf.DUMMYFUNCTION("IMPORTRANGE(""https://docs.google.com/spreadsheets/d/1SX6NBoVAgQJ6U1MVXOaj8PK2l7WJ3RER9xtqwdhxkhw/edit?usp=sharing"",""นครนายก!J18"")"),0)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IFERROR(__xludf.DUMMYFUNCTION("IMPORTRANGE(""https://docs.google.com/spreadsheets/d/1SX6NBoVAgQJ6U1MVXOaj8PK2l7WJ3RER9xtqwdhxkhw/edit?usp=sharing"",""นครนายก!J19"")"),0)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IFERROR(__xludf.DUMMYFUNCTION("IMPORTRANGE(""https://docs.google.com/spreadsheets/d/1SX6NBoVAgQJ6U1MVXOaj8PK2l7WJ3RER9xtqwdhxkhw/edit?usp=sharing"",""นครนายก!I20"")"),0)</f>
        <v>0</v>
      </c>
      <c r="J80" s="230">
        <f ca="1">IFERROR(__xludf.DUMMYFUNCTION("IMPORTRANGE(""https://docs.google.com/spreadsheets/d/1SX6NBoVAgQJ6U1MVXOaj8PK2l7WJ3RER9xtqwdhxkhw/edit?usp=sharing"",""นครนายก!J20"")"),0)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IFERROR(__xludf.DUMMYFUNCTION("IMPORTRANGE(""https://docs.google.com/spreadsheets/d/1SX6NBoVAgQJ6U1MVXOaj8PK2l7WJ3RER9xtqwdhxkhw/edit?usp=sharing"",""นครนายก!I21"")"),0)</f>
        <v>0</v>
      </c>
      <c r="J81" s="230">
        <f ca="1">IFERROR(__xludf.DUMMYFUNCTION("IMPORTRANGE(""https://docs.google.com/spreadsheets/d/1SX6NBoVAgQJ6U1MVXOaj8PK2l7WJ3RER9xtqwdhxkhw/edit?usp=sharing"",""นครนายก!J21"")"),0)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IFERROR(__xludf.DUMMYFUNCTION("IMPORTRANGE(""https://docs.google.com/spreadsheets/d/1SX6NBoVAgQJ6U1MVXOaj8PK2l7WJ3RER9xtqwdhxkhw/edit?usp=sharing"",""นครนายก!I22"")"),0)</f>
        <v>0</v>
      </c>
      <c r="J82" s="218">
        <f ca="1">IFERROR(__xludf.DUMMYFUNCTION("IMPORTRANGE(""https://docs.google.com/spreadsheets/d/1SX6NBoVAgQJ6U1MVXOaj8PK2l7WJ3RER9xtqwdhxkhw/edit?usp=sharing"",""นครนายก!J22"")"),0)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IFERROR(__xludf.DUMMYFUNCTION("IMPORTRANGE(""https://docs.google.com/spreadsheets/d/1SX6NBoVAgQJ6U1MVXOaj8PK2l7WJ3RER9xtqwdhxkhw/edit?usp=sharing"",""นครนายก!I23"")"),0)</f>
        <v>0</v>
      </c>
      <c r="J83" s="218">
        <f ca="1">IFERROR(__xludf.DUMMYFUNCTION("IMPORTRANGE(""https://docs.google.com/spreadsheets/d/1SX6NBoVAgQJ6U1MVXOaj8PK2l7WJ3RER9xtqwdhxkhw/edit?usp=sharing"",""นครนายก!J23"")"),0)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IFERROR(__xludf.DUMMYFUNCTION("IMPORTRANGE(""https://docs.google.com/spreadsheets/d/1SX6NBoVAgQJ6U1MVXOaj8PK2l7WJ3RER9xtqwdhxkhw/edit?usp=sharing"",""นครนายก!I24"")"),0)</f>
        <v>0</v>
      </c>
      <c r="J84" s="219">
        <f ca="1">IFERROR(__xludf.DUMMYFUNCTION("IMPORTRANGE(""https://docs.google.com/spreadsheets/d/1SX6NBoVAgQJ6U1MVXOaj8PK2l7WJ3RER9xtqwdhxkhw/edit?usp=sharing"",""นครนายก!J24"")"),0)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IFERROR(__xludf.DUMMYFUNCTION("IMPORTRANGE(""https://docs.google.com/spreadsheets/d/1SX6NBoVAgQJ6U1MVXOaj8PK2l7WJ3RER9xtqwdhxkhw/edit?usp=sharing"",""นครนายก!I25"")"),0)</f>
        <v>0</v>
      </c>
      <c r="J85" s="219">
        <f ca="1">IFERROR(__xludf.DUMMYFUNCTION("IMPORTRANGE(""https://docs.google.com/spreadsheets/d/1SX6NBoVAgQJ6U1MVXOaj8PK2l7WJ3RER9xtqwdhxkhw/edit?usp=sharing"",""นครนายก!J25"")"),0)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IFERROR(__xludf.DUMMYFUNCTION("IMPORTRANGE(""https://docs.google.com/spreadsheets/d/1SX6NBoVAgQJ6U1MVXOaj8PK2l7WJ3RER9xtqwdhxkhw/edit?usp=sharing"",""นครนายก!I26"")"),0)</f>
        <v>0</v>
      </c>
      <c r="J86" s="218">
        <f ca="1">IFERROR(__xludf.DUMMYFUNCTION("IMPORTRANGE(""https://docs.google.com/spreadsheets/d/1SX6NBoVAgQJ6U1MVXOaj8PK2l7WJ3RER9xtqwdhxkhw/edit?usp=sharing"",""นครนายก!J26"")"),0)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IFERROR(__xludf.DUMMYFUNCTION("IMPORTRANGE(""https://docs.google.com/spreadsheets/d/1SX6NBoVAgQJ6U1MVXOaj8PK2l7WJ3RER9xtqwdhxkhw/edit?usp=sharing"",""นครนายก!I27"")"),0)</f>
        <v>0</v>
      </c>
      <c r="J87" s="218">
        <f ca="1">IFERROR(__xludf.DUMMYFUNCTION("IMPORTRANGE(""https://docs.google.com/spreadsheets/d/1SX6NBoVAgQJ6U1MVXOaj8PK2l7WJ3RER9xtqwdhxkhw/edit?usp=sharing"",""นครนายก!J27"")"),0)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IFERROR(__xludf.DUMMYFUNCTION("IMPORTRANGE(""https://docs.google.com/spreadsheets/d/1SX6NBoVAgQJ6U1MVXOaj8PK2l7WJ3RER9xtqwdhxkhw/edit?usp=sharing"",""นครนายก!I28"")"),0)</f>
        <v>0</v>
      </c>
      <c r="J88" s="218">
        <f ca="1">IFERROR(__xludf.DUMMYFUNCTION("IMPORTRANGE(""https://docs.google.com/spreadsheets/d/1SX6NBoVAgQJ6U1MVXOaj8PK2l7WJ3RER9xtqwdhxkhw/edit?usp=sharing"",""นครนายก!J28"")"),0)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IFERROR(__xludf.DUMMYFUNCTION("IMPORTRANGE(""https://docs.google.com/spreadsheets/d/1SX6NBoVAgQJ6U1MVXOaj8PK2l7WJ3RER9xtqwdhxkhw/edit?usp=sharing"",""นครนายก!J29"")"),0)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IFERROR(__xludf.DUMMYFUNCTION("IMPORTRANGE(""https://docs.google.com/spreadsheets/d/1SX6NBoVAgQJ6U1MVXOaj8PK2l7WJ3RER9xtqwdhxkhw/edit?usp=sharing"",""นครนายก!J30"")"),0)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IFERROR(__xludf.DUMMYFUNCTION("IMPORTRANGE(""https://docs.google.com/spreadsheets/d/1SX6NBoVAgQJ6U1MVXOaj8PK2l7WJ3RER9xtqwdhxkhw/edit?usp=sharing"",""นครนายก!I32"")"),0)</f>
        <v>0</v>
      </c>
      <c r="J92" s="172">
        <f ca="1">IFERROR(__xludf.DUMMYFUNCTION("IMPORTRANGE(""https://docs.google.com/spreadsheets/d/1SX6NBoVAgQJ6U1MVXOaj8PK2l7WJ3RER9xtqwdhxkhw/edit?usp=sharing"",""นครนายก!J32"")"),0)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IFERROR(__xludf.DUMMYFUNCTION("IMPORTRANGE(""https://docs.google.com/spreadsheets/d/1SX6NBoVAgQJ6U1MVXOaj8PK2l7WJ3RER9xtqwdhxkhw/edit?usp=sharing"",""นครนายก!I33"")"),0)</f>
        <v>0</v>
      </c>
      <c r="J93" s="172">
        <f ca="1">IFERROR(__xludf.DUMMYFUNCTION("IMPORTRANGE(""https://docs.google.com/spreadsheets/d/1SX6NBoVAgQJ6U1MVXOaj8PK2l7WJ3RER9xtqwdhxkhw/edit?usp=sharing"",""นครนายก!J33"")"),0)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8">
        <f ca="1">IFERROR(__xludf.DUMMYFUNCTION("IMPORTRANGE(""https://docs.google.com/spreadsheets/d/1Yj_ptqi66GCucihVvJfMjLAmec39IyEx_6qawtMGysU/edit?usp=sharing"",""สบก!AR65"")"),0)</f>
        <v>0</v>
      </c>
      <c r="N98" s="198">
        <f ca="1">IFERROR(__xludf.DUMMYFUNCTION("IMPORTRANGE(""https://docs.google.com/spreadsheets/d/1Yj_ptqi66GCucihVvJfMjLAmec39IyEx_6qawtMGysU/edit?usp=sharing"",""สบก!AS65"")"),0)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IFERROR(__xludf.DUMMYFUNCTION("IMPORTRANGE(""https://docs.google.com/spreadsheets/d/1Yj_ptqi66GCucihVvJfMjLAmec39IyEx_6qawtMGysU/edit?usp=sharing"",""สบก!AN65"")"),0)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IFERROR(__xludf.DUMMYFUNCTION("IMPORTRANGE(""https://docs.google.com/spreadsheets/d/1Yj_ptqi66GCucihVvJfMjLAmec39IyEx_6qawtMGysU/edit?usp=sharing"",""สบก!AO65"")"),0)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IFERROR(__xludf.DUMMYFUNCTION("IMPORTRANGE(""https://docs.google.com/spreadsheets/d/1Yj_ptqi66GCucihVvJfMjLAmec39IyEx_6qawtMGysU/edit?usp=sharing"",""สบก!AP65"")"),0)</f>
        <v>0</v>
      </c>
      <c r="M102" s="72"/>
      <c r="N102" s="72">
        <f ca="1">IFERROR(__xludf.DUMMYFUNCTION("IMPORTRANGE(""https://docs.google.com/spreadsheets/d/1Yj_ptqi66GCucihVvJfMjLAmec39IyEx_6qawtMGysU/edit?usp=sharing"",""สบก!AT65"")"),0)</f>
        <v>0</v>
      </c>
      <c r="O102" s="72">
        <f ca="1">IF(L102&gt;0,N102*100/L102,0)</f>
        <v>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IFERROR(__xludf.DUMMYFUNCTION("IMPORTRANGE(""https://docs.google.com/spreadsheets/d/1SX6NBoVAgQJ6U1MVXOaj8PK2l7WJ3RER9xtqwdhxkhw/edit?usp=sharing"",""นครนายก!J39"")"),0)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IFERROR(__xludf.DUMMYFUNCTION("IMPORTRANGE(""https://docs.google.com/spreadsheets/d/1SX6NBoVAgQJ6U1MVXOaj8PK2l7WJ3RER9xtqwdhxkhw/edit?usp=sharing"",""นครนายก!J40"")"),0)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IFERROR(__xludf.DUMMYFUNCTION("IMPORTRANGE(""https://docs.google.com/spreadsheets/d/1SX6NBoVAgQJ6U1MVXOaj8PK2l7WJ3RER9xtqwdhxkhw/edit?usp=sharing"",""นครนายก!J41"")"),0)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IFERROR(__xludf.DUMMYFUNCTION("IMPORTRANGE(""https://docs.google.com/spreadsheets/d/1SX6NBoVAgQJ6U1MVXOaj8PK2l7WJ3RER9xtqwdhxkhw/edit?usp=sharing"",""นครนายก!J42"")"),0)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IFERROR(__xludf.DUMMYFUNCTION("IMPORTRANGE(""https://docs.google.com/spreadsheets/d/1SX6NBoVAgQJ6U1MVXOaj8PK2l7WJ3RER9xtqwdhxkhw/edit?usp=sharing"",""นครนายก!I43"")"),0)</f>
        <v>0</v>
      </c>
      <c r="J108" s="218">
        <f ca="1">IFERROR(__xludf.DUMMYFUNCTION("IMPORTRANGE(""https://docs.google.com/spreadsheets/d/1SX6NBoVAgQJ6U1MVXOaj8PK2l7WJ3RER9xtqwdhxkhw/edit?usp=sharing"",""นครนายก!J43"")"),0)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IFERROR(__xludf.DUMMYFUNCTION("IMPORTRANGE(""https://docs.google.com/spreadsheets/d/1SX6NBoVAgQJ6U1MVXOaj8PK2l7WJ3RER9xtqwdhxkhw/edit?usp=sharing"",""นครนายก!I44"")"),0)</f>
        <v>0</v>
      </c>
      <c r="J109" s="218">
        <f ca="1">IFERROR(__xludf.DUMMYFUNCTION("IMPORTRANGE(""https://docs.google.com/spreadsheets/d/1SX6NBoVAgQJ6U1MVXOaj8PK2l7WJ3RER9xtqwdhxkhw/edit?usp=sharing"",""นครนายก!J44"")"),0)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IFERROR(__xludf.DUMMYFUNCTION("IMPORTRANGE(""https://docs.google.com/spreadsheets/d/1SX6NBoVAgQJ6U1MVXOaj8PK2l7WJ3RER9xtqwdhxkhw/edit?usp=sharing"",""นครนายก!I45"")"),0)</f>
        <v>0</v>
      </c>
      <c r="J110" s="218">
        <f ca="1">IFERROR(__xludf.DUMMYFUNCTION("IMPORTRANGE(""https://docs.google.com/spreadsheets/d/1SX6NBoVAgQJ6U1MVXOaj8PK2l7WJ3RER9xtqwdhxkhw/edit?usp=sharing"",""นครนายก!J45"")"),0)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IFERROR(__xludf.DUMMYFUNCTION("IMPORTRANGE(""https://docs.google.com/spreadsheets/d/1SX6NBoVAgQJ6U1MVXOaj8PK2l7WJ3RER9xtqwdhxkhw/edit?usp=sharing"",""นครนายก!I46"")"),0)</f>
        <v>0</v>
      </c>
      <c r="J111" s="218">
        <f ca="1">IFERROR(__xludf.DUMMYFUNCTION("IMPORTRANGE(""https://docs.google.com/spreadsheets/d/1SX6NBoVAgQJ6U1MVXOaj8PK2l7WJ3RER9xtqwdhxkhw/edit?usp=sharing"",""นครนายก!J46"")"),0)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IFERROR(__xludf.DUMMYFUNCTION("IMPORTRANGE(""https://docs.google.com/spreadsheets/d/1SX6NBoVAgQJ6U1MVXOaj8PK2l7WJ3RER9xtqwdhxkhw/edit?usp=sharing"",""นครนายก!I47"")"),0)</f>
        <v>0</v>
      </c>
      <c r="J112" s="218">
        <f ca="1">IFERROR(__xludf.DUMMYFUNCTION("IMPORTRANGE(""https://docs.google.com/spreadsheets/d/1SX6NBoVAgQJ6U1MVXOaj8PK2l7WJ3RER9xtqwdhxkhw/edit?usp=sharing"",""นครนายก!J47"")"),0)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IFERROR(__xludf.DUMMYFUNCTION("IMPORTRANGE(""https://docs.google.com/spreadsheets/d/1SX6NBoVAgQJ6U1MVXOaj8PK2l7WJ3RER9xtqwdhxkhw/edit?usp=sharing"",""นครนายก!I48"")"),0)</f>
        <v>0</v>
      </c>
      <c r="J113" s="218">
        <f ca="1">IFERROR(__xludf.DUMMYFUNCTION("IMPORTRANGE(""https://docs.google.com/spreadsheets/d/1SX6NBoVAgQJ6U1MVXOaj8PK2l7WJ3RER9xtqwdhxkhw/edit?usp=sharing"",""นครนายก!J48"")"),0)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IFERROR(__xludf.DUMMYFUNCTION("IMPORTRANGE(""https://docs.google.com/spreadsheets/d/1SX6NBoVAgQJ6U1MVXOaj8PK2l7WJ3RER9xtqwdhxkhw/edit?usp=sharing"",""นครนายก!J49"")"),0)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IFERROR(__xludf.DUMMYFUNCTION("IMPORTRANGE(""https://docs.google.com/spreadsheets/d/1SX6NBoVAgQJ6U1MVXOaj8PK2l7WJ3RER9xtqwdhxkhw/edit?usp=sharing"",""นครนายก!J50"")"),0)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IFERROR(__xludf.DUMMYFUNCTION("IMPORTRANGE(""https://docs.google.com/spreadsheets/d/1SX6NBoVAgQJ6U1MVXOaj8PK2l7WJ3RER9xtqwdhxkhw/edit?usp=sharing"",""นครนายก!I52"")"),0)</f>
        <v>0</v>
      </c>
      <c r="J117" s="172">
        <f ca="1">IFERROR(__xludf.DUMMYFUNCTION("IMPORTRANGE(""https://docs.google.com/spreadsheets/d/1SX6NBoVAgQJ6U1MVXOaj8PK2l7WJ3RER9xtqwdhxkhw/edit?usp=sharing"",""นครนายก!J52"")"),0)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IFERROR(__xludf.DUMMYFUNCTION("IMPORTRANGE(""https://docs.google.com/spreadsheets/d/1Yj_ptqi66GCucihVvJfMjLAmec39IyEx_6qawtMGysU/edit?usp=sharing"",""สบก!BA65"")"),0)</f>
        <v>0</v>
      </c>
      <c r="N122" s="198">
        <f ca="1">IFERROR(__xludf.DUMMYFUNCTION("IMPORTRANGE(""https://docs.google.com/spreadsheets/d/1Yj_ptqi66GCucihVvJfMjLAmec39IyEx_6qawtMGysU/edit?usp=sharing"",""สบก!BB65"")"),0)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IFERROR(__xludf.DUMMYFUNCTION("IMPORTRANGE(""https://docs.google.com/spreadsheets/d/1Yj_ptqi66GCucihVvJfMjLAmec39IyEx_6qawtMGysU/edit?usp=sharing"",""สบก!AW65"")"),0)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IFERROR(__xludf.DUMMYFUNCTION("IMPORTRANGE(""https://docs.google.com/spreadsheets/d/1Yj_ptqi66GCucihVvJfMjLAmec39IyEx_6qawtMGysU/edit?usp=sharing"",""สบก!AX65"")"),0)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IFERROR(__xludf.DUMMYFUNCTION("IMPORTRANGE(""https://docs.google.com/spreadsheets/d/1Yj_ptqi66GCucihVvJfMjLAmec39IyEx_6qawtMGysU/edit?usp=sharing"",""สบก!AY65"")"),0)</f>
        <v>0</v>
      </c>
      <c r="M126" s="72"/>
      <c r="N126" s="72">
        <f ca="1">IFERROR(__xludf.DUMMYFUNCTION("IMPORTRANGE(""https://docs.google.com/spreadsheets/d/1Yj_ptqi66GCucihVvJfMjLAmec39IyEx_6qawtMGysU/edit?usp=sharing"",""สบก!BC65"")"),0)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IFERROR(__xludf.DUMMYFUNCTION("IMPORTRANGE(""https://docs.google.com/spreadsheets/d/1SX6NBoVAgQJ6U1MVXOaj8PK2l7WJ3RER9xtqwdhxkhw/edit?usp=sharing"",""นครนายก!J58"")"),0)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IFERROR(__xludf.DUMMYFUNCTION("IMPORTRANGE(""https://docs.google.com/spreadsheets/d/1SX6NBoVAgQJ6U1MVXOaj8PK2l7WJ3RER9xtqwdhxkhw/edit?usp=sharing"",""นครนายก!J59"")"),0)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IFERROR(__xludf.DUMMYFUNCTION("IMPORTRANGE(""https://docs.google.com/spreadsheets/d/1SX6NBoVAgQJ6U1MVXOaj8PK2l7WJ3RER9xtqwdhxkhw/edit?usp=sharing"",""นครนายก!J60"")"),0)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IFERROR(__xludf.DUMMYFUNCTION("IMPORTRANGE(""https://docs.google.com/spreadsheets/d/1SX6NBoVAgQJ6U1MVXOaj8PK2l7WJ3RER9xtqwdhxkhw/edit?usp=sharing"",""นครนายก!J61"")"),0)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IFERROR(__xludf.DUMMYFUNCTION("IMPORTRANGE(""https://docs.google.com/spreadsheets/d/1SX6NBoVAgQJ6U1MVXOaj8PK2l7WJ3RER9xtqwdhxkhw/edit?usp=sharing"",""นครนายก!I62"")"),0)</f>
        <v>0</v>
      </c>
      <c r="J132" s="218">
        <f ca="1">IFERROR(__xludf.DUMMYFUNCTION("IMPORTRANGE(""https://docs.google.com/spreadsheets/d/1SX6NBoVAgQJ6U1MVXOaj8PK2l7WJ3RER9xtqwdhxkhw/edit?usp=sharing"",""นครนายก!J62"")"),0)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IFERROR(__xludf.DUMMYFUNCTION("IMPORTRANGE(""https://docs.google.com/spreadsheets/d/1SX6NBoVAgQJ6U1MVXOaj8PK2l7WJ3RER9xtqwdhxkhw/edit?usp=sharing"",""นครนายก!I63"")"),0)</f>
        <v>0</v>
      </c>
      <c r="J133" s="218">
        <f ca="1">IFERROR(__xludf.DUMMYFUNCTION("IMPORTRANGE(""https://docs.google.com/spreadsheets/d/1SX6NBoVAgQJ6U1MVXOaj8PK2l7WJ3RER9xtqwdhxkhw/edit?usp=sharing"",""นครนายก!J63"")"),0)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IFERROR(__xludf.DUMMYFUNCTION("IMPORTRANGE(""https://docs.google.com/spreadsheets/d/1SX6NBoVAgQJ6U1MVXOaj8PK2l7WJ3RER9xtqwdhxkhw/edit?usp=sharing"",""นครนายก!J64"")"),0)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IFERROR(__xludf.DUMMYFUNCTION("IMPORTRANGE(""https://docs.google.com/spreadsheets/d/1SX6NBoVAgQJ6U1MVXOaj8PK2l7WJ3RER9xtqwdhxkhw/edit?usp=sharing"",""นครนายก!J65"")"),0)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IFERROR(__xludf.DUMMYFUNCTION("IMPORTRANGE(""https://docs.google.com/spreadsheets/d/1SX6NBoVAgQJ6U1MVXOaj8PK2l7WJ3RER9xtqwdhxkhw/edit?usp=sharing"",""นครนายก!I68"")"),20)</f>
        <v>20</v>
      </c>
      <c r="J138" s="291">
        <f ca="1">IFERROR(__xludf.DUMMYFUNCTION("IMPORTRANGE(""https://docs.google.com/spreadsheets/d/1SX6NBoVAgQJ6U1MVXOaj8PK2l7WJ3RER9xtqwdhxkhw/edit?usp=sharing"",""นครนายก!J68"")"),0)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569800</v>
      </c>
      <c r="M140" s="182">
        <f t="shared" ca="1" si="64"/>
        <v>307050</v>
      </c>
      <c r="N140" s="182">
        <f t="shared" ca="1" si="64"/>
        <v>55307</v>
      </c>
      <c r="O140" s="181">
        <f t="shared" ref="O140:O142" ca="1" si="65">IF(L140&gt;0,N140*100/L140,0)</f>
        <v>9.7063882063882065</v>
      </c>
      <c r="P140" s="181">
        <f t="shared" ref="P140:P142" ca="1" si="66">IF(M140&gt;0,N140*100/M140,0)</f>
        <v>18.012375834554632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569800</v>
      </c>
      <c r="M142" s="187">
        <f t="shared" ca="1" si="68"/>
        <v>307050</v>
      </c>
      <c r="N142" s="187">
        <f t="shared" ca="1" si="68"/>
        <v>55307</v>
      </c>
      <c r="O142" s="186">
        <f t="shared" ca="1" si="65"/>
        <v>9.7063882063882065</v>
      </c>
      <c r="P142" s="186">
        <f t="shared" ca="1" si="66"/>
        <v>18.012375834554632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569800</v>
      </c>
      <c r="M144" s="198">
        <f ca="1">IFERROR(__xludf.DUMMYFUNCTION("IMPORTRANGE(""https://docs.google.com/spreadsheets/d/1Yj_ptqi66GCucihVvJfMjLAmec39IyEx_6qawtMGysU/edit?usp=sharing"",""สบก!BJ65"")"),307050)</f>
        <v>307050</v>
      </c>
      <c r="N144" s="198">
        <f ca="1">IFERROR(__xludf.DUMMYFUNCTION("IMPORTRANGE(""https://docs.google.com/spreadsheets/d/1Yj_ptqi66GCucihVvJfMjLAmec39IyEx_6qawtMGysU/edit?usp=sharing"",""สบก!BK65"")"),55307)</f>
        <v>55307</v>
      </c>
      <c r="O144" s="198">
        <f ca="1">IF(L144&gt;0,N144*100/L144,0)</f>
        <v>9.7063882063882065</v>
      </c>
      <c r="P144" s="198">
        <f ca="1">IF(M144&gt;0,N144*100/M144,0)</f>
        <v>18.012375834554632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IFERROR(__xludf.DUMMYFUNCTION("IMPORTRANGE(""https://docs.google.com/spreadsheets/d/1Yj_ptqi66GCucihVvJfMjLAmec39IyEx_6qawtMGysU/edit?usp=sharing"",""สบก!BF65"")"),305000)</f>
        <v>305000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IFERROR(__xludf.DUMMYFUNCTION("IMPORTRANGE(""https://docs.google.com/spreadsheets/d/1Yj_ptqi66GCucihVvJfMjLAmec39IyEx_6qawtMGysU/edit?usp=sharing"",""สบก!BG65"")"),264800)</f>
        <v>264800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IFERROR(__xludf.DUMMYFUNCTION("IMPORTRANGE(""https://docs.google.com/spreadsheets/d/1Yj_ptqi66GCucihVvJfMjLAmec39IyEx_6qawtMGysU/edit?usp=sharing"",""สบก!BH65"")"),0)</f>
        <v>0</v>
      </c>
      <c r="M148" s="72"/>
      <c r="N148" s="72">
        <f ca="1">IFERROR(__xludf.DUMMYFUNCTION("IMPORTRANGE(""https://docs.google.com/spreadsheets/d/1Yj_ptqi66GCucihVvJfMjLAmec39IyEx_6qawtMGysU/edit?usp=sharing"",""สบก!BL65"")"),0)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IFERROR(__xludf.DUMMYFUNCTION("IMPORTRANGE(""https://docs.google.com/spreadsheets/d/1SX6NBoVAgQJ6U1MVXOaj8PK2l7WJ3RER9xtqwdhxkhw/edit?usp=sharing"",""นครนายก!I74"")"),4)</f>
        <v>4</v>
      </c>
      <c r="J149" s="299">
        <f ca="1">IFERROR(__xludf.DUMMYFUNCTION("IMPORTRANGE(""https://docs.google.com/spreadsheets/d/1SX6NBoVAgQJ6U1MVXOaj8PK2l7WJ3RER9xtqwdhxkhw/edit?usp=sharing"",""นครนายก!J74"")"),0)</f>
        <v>0</v>
      </c>
      <c r="K149" s="300">
        <f ca="1">IF(I149&gt;0,J149*100/I149,0)</f>
        <v>0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IFERROR(__xludf.DUMMYFUNCTION("IMPORTRANGE(""https://docs.google.com/spreadsheets/d/1SX6NBoVAgQJ6U1MVXOaj8PK2l7WJ3RER9xtqwdhxkhw/edit?usp=sharing"",""นครนายก!J79"")"),1)</f>
        <v>1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IFERROR(__xludf.DUMMYFUNCTION("IMPORTRANGE(""https://docs.google.com/spreadsheets/d/1SX6NBoVAgQJ6U1MVXOaj8PK2l7WJ3RER9xtqwdhxkhw/edit?usp=sharing"",""นครนายก!J80"")"),0)</f>
        <v>0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IFERROR(__xludf.DUMMYFUNCTION("IMPORTRANGE(""https://docs.google.com/spreadsheets/d/1SX6NBoVAgQJ6U1MVXOaj8PK2l7WJ3RER9xtqwdhxkhw/edit?usp=sharing"",""นครนายก!J81"")"),0)</f>
        <v>0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IFERROR(__xludf.DUMMYFUNCTION("IMPORTRANGE(""https://docs.google.com/spreadsheets/d/1SX6NBoVAgQJ6U1MVXOaj8PK2l7WJ3RER9xtqwdhxkhw/edit?usp=sharing"",""นครนายก!J82"")"),0)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IFERROR(__xludf.DUMMYFUNCTION("IMPORTRANGE(""https://docs.google.com/spreadsheets/d/1SX6NBoVAgQJ6U1MVXOaj8PK2l7WJ3RER9xtqwdhxkhw/edit?usp=sharing"",""นครนายก!I83"")"),4)</f>
        <v>4</v>
      </c>
      <c r="J158" s="219">
        <f ca="1">IFERROR(__xludf.DUMMYFUNCTION("IMPORTRANGE(""https://docs.google.com/spreadsheets/d/1SX6NBoVAgQJ6U1MVXOaj8PK2l7WJ3RER9xtqwdhxkhw/edit?usp=sharing"",""นครนายก!J83"")"),0)</f>
        <v>0</v>
      </c>
      <c r="K158" s="195">
        <f ca="1">IF(I158&gt;0,J158*100/I158,0)</f>
        <v>0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IFERROR(__xludf.DUMMYFUNCTION("IMPORTRANGE(""https://docs.google.com/spreadsheets/d/1SX6NBoVAgQJ6U1MVXOaj8PK2l7WJ3RER9xtqwdhxkhw/edit?usp=sharing"",""นครนายก!J84"")"),0)</f>
        <v>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IFERROR(__xludf.DUMMYFUNCTION("IMPORTRANGE(""https://docs.google.com/spreadsheets/d/1SX6NBoVAgQJ6U1MVXOaj8PK2l7WJ3RER9xtqwdhxkhw/edit?usp=sharing"",""นครนายก!J85"")"),0)</f>
        <v>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IFERROR(__xludf.DUMMYFUNCTION("IMPORTRANGE(""https://docs.google.com/spreadsheets/d/1SX6NBoVAgQJ6U1MVXOaj8PK2l7WJ3RER9xtqwdhxkhw/edit?usp=sharing"",""นครนายก!J86"")"),0)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IFERROR(__xludf.DUMMYFUNCTION("IMPORTRANGE(""https://docs.google.com/spreadsheets/d/1SX6NBoVAgQJ6U1MVXOaj8PK2l7WJ3RER9xtqwdhxkhw/edit?usp=sharing"",""นครนายก!J87"")"),0)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IFERROR(__xludf.DUMMYFUNCTION("IMPORTRANGE(""https://docs.google.com/spreadsheets/d/1SX6NBoVAgQJ6U1MVXOaj8PK2l7WJ3RER9xtqwdhxkhw/edit?usp=sharing"",""นครนายก!J88"")"),0)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IFERROR(__xludf.DUMMYFUNCTION("IMPORTRANGE(""https://docs.google.com/spreadsheets/d/1SX6NBoVAgQJ6U1MVXOaj8PK2l7WJ3RER9xtqwdhxkhw/edit?usp=sharing"",""นครนายก!I89"")"),3)</f>
        <v>3</v>
      </c>
      <c r="J164" s="304">
        <f ca="1">IFERROR(__xludf.DUMMYFUNCTION("IMPORTRANGE(""https://docs.google.com/spreadsheets/d/1SX6NBoVAgQJ6U1MVXOaj8PK2l7WJ3RER9xtqwdhxkhw/edit?usp=sharing"",""นครนายก!J89"")"),0)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IFERROR(__xludf.DUMMYFUNCTION("IMPORTRANGE(""https://docs.google.com/spreadsheets/d/1SX6NBoVAgQJ6U1MVXOaj8PK2l7WJ3RER9xtqwdhxkhw/edit?usp=sharing"",""นครนายก!J94"")"),1)</f>
        <v>1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IFERROR(__xludf.DUMMYFUNCTION("IMPORTRANGE(""https://docs.google.com/spreadsheets/d/1SX6NBoVAgQJ6U1MVXOaj8PK2l7WJ3RER9xtqwdhxkhw/edit?usp=sharing"",""นครนายก!J95"")"),0)</f>
        <v>0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IFERROR(__xludf.DUMMYFUNCTION("IMPORTRANGE(""https://docs.google.com/spreadsheets/d/1SX6NBoVAgQJ6U1MVXOaj8PK2l7WJ3RER9xtqwdhxkhw/edit?usp=sharing"",""นครนายก!J96"")"),0)</f>
        <v>0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IFERROR(__xludf.DUMMYFUNCTION("IMPORTRANGE(""https://docs.google.com/spreadsheets/d/1SX6NBoVAgQJ6U1MVXOaj8PK2l7WJ3RER9xtqwdhxkhw/edit?usp=sharing"",""นครนายก!J97"")"),0)</f>
        <v>0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IFERROR(__xludf.DUMMYFUNCTION("IMPORTRANGE(""https://docs.google.com/spreadsheets/d/1SX6NBoVAgQJ6U1MVXOaj8PK2l7WJ3RER9xtqwdhxkhw/edit?usp=sharing"",""นครนายก!I98"")"),3)</f>
        <v>3</v>
      </c>
      <c r="J173" s="219">
        <f ca="1">IFERROR(__xludf.DUMMYFUNCTION("IMPORTRANGE(""https://docs.google.com/spreadsheets/d/1SX6NBoVAgQJ6U1MVXOaj8PK2l7WJ3RER9xtqwdhxkhw/edit?usp=sharing"",""นครนายก!J98"")"),0)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IFERROR(__xludf.DUMMYFUNCTION("IMPORTRANGE(""https://docs.google.com/spreadsheets/d/1SX6NBoVAgQJ6U1MVXOaj8PK2l7WJ3RER9xtqwdhxkhw/edit?usp=sharing"",""นครนายก!J99"")"),0)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IFERROR(__xludf.DUMMYFUNCTION("IMPORTRANGE(""https://docs.google.com/spreadsheets/d/1SX6NBoVAgQJ6U1MVXOaj8PK2l7WJ3RER9xtqwdhxkhw/edit?usp=sharing"",""นครนายก!J100"")"),0)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IFERROR(__xludf.DUMMYFUNCTION("IMPORTRANGE(""https://docs.google.com/spreadsheets/d/1SX6NBoVAgQJ6U1MVXOaj8PK2l7WJ3RER9xtqwdhxkhw/edit?usp=sharing"",""นครนายก!I101"")"),0)</f>
        <v>0</v>
      </c>
      <c r="J176" s="304">
        <f ca="1">IFERROR(__xludf.DUMMYFUNCTION("IMPORTRANGE(""https://docs.google.com/spreadsheets/d/1SX6NBoVAgQJ6U1MVXOaj8PK2l7WJ3RER9xtqwdhxkhw/edit?usp=sharing"",""นครนายก!J101"")"),0)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IFERROR(__xludf.DUMMYFUNCTION("IMPORTRANGE(""https://docs.google.com/spreadsheets/d/1SX6NBoVAgQJ6U1MVXOaj8PK2l7WJ3RER9xtqwdhxkhw/edit?usp=sharing"",""นครนายก!J106"")"),0)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IFERROR(__xludf.DUMMYFUNCTION("IMPORTRANGE(""https://docs.google.com/spreadsheets/d/1SX6NBoVAgQJ6U1MVXOaj8PK2l7WJ3RER9xtqwdhxkhw/edit?usp=sharing"",""นครนายก!J107"")"),0)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IFERROR(__xludf.DUMMYFUNCTION("IMPORTRANGE(""https://docs.google.com/spreadsheets/d/1SX6NBoVAgQJ6U1MVXOaj8PK2l7WJ3RER9xtqwdhxkhw/edit?usp=sharing"",""นครนายก!J108"")"),0)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IFERROR(__xludf.DUMMYFUNCTION("IMPORTRANGE(""https://docs.google.com/spreadsheets/d/1SX6NBoVAgQJ6U1MVXOaj8PK2l7WJ3RER9xtqwdhxkhw/edit?usp=sharing"",""นครนายก!J109"")"),0)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IFERROR(__xludf.DUMMYFUNCTION("IMPORTRANGE(""https://docs.google.com/spreadsheets/d/1SX6NBoVAgQJ6U1MVXOaj8PK2l7WJ3RER9xtqwdhxkhw/edit?usp=sharing"",""นครนายก!I110"")"),0)</f>
        <v>0</v>
      </c>
      <c r="J185" s="218">
        <f ca="1">IFERROR(__xludf.DUMMYFUNCTION("IMPORTRANGE(""https://docs.google.com/spreadsheets/d/1SX6NBoVAgQJ6U1MVXOaj8PK2l7WJ3RER9xtqwdhxkhw/edit?usp=sharing"",""นครนายก!J110"")"),0)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IFERROR(__xludf.DUMMYFUNCTION("IMPORTRANGE(""https://docs.google.com/spreadsheets/d/1SX6NBoVAgQJ6U1MVXOaj8PK2l7WJ3RER9xtqwdhxkhw/edit?usp=sharing"",""นครนายก!I111"")"),0)</f>
        <v>0</v>
      </c>
      <c r="J186" s="218">
        <f ca="1">IFERROR(__xludf.DUMMYFUNCTION("IMPORTRANGE(""https://docs.google.com/spreadsheets/d/1SX6NBoVAgQJ6U1MVXOaj8PK2l7WJ3RER9xtqwdhxkhw/edit?usp=sharing"",""นครนายก!J111"")"),0)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IFERROR(__xludf.DUMMYFUNCTION("IMPORTRANGE(""https://docs.google.com/spreadsheets/d/1SX6NBoVAgQJ6U1MVXOaj8PK2l7WJ3RER9xtqwdhxkhw/edit?usp=sharing"",""นครนายก!J112"")"),0)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IFERROR(__xludf.DUMMYFUNCTION("IMPORTRANGE(""https://docs.google.com/spreadsheets/d/1SX6NBoVAgQJ6U1MVXOaj8PK2l7WJ3RER9xtqwdhxkhw/edit?usp=sharing"",""นครนายก!J113"")"),0)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IFERROR(__xludf.DUMMYFUNCTION("IMPORTRANGE(""https://docs.google.com/spreadsheets/d/1SX6NBoVAgQJ6U1MVXOaj8PK2l7WJ3RER9xtqwdhxkhw/edit?usp=sharing"",""นครนายก!I114"")"),30000)</f>
        <v>30000</v>
      </c>
      <c r="J189" s="304">
        <f ca="1">IFERROR(__xludf.DUMMYFUNCTION("IMPORTRANGE(""https://docs.google.com/spreadsheets/d/1SX6NBoVAgQJ6U1MVXOaj8PK2l7WJ3RER9xtqwdhxkhw/edit?usp=sharing"",""นครนายก!J114"")"),0)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IFERROR(__xludf.DUMMYFUNCTION("IMPORTRANGE(""https://docs.google.com/spreadsheets/d/1SX6NBoVAgQJ6U1MVXOaj8PK2l7WJ3RER9xtqwdhxkhw/edit?usp=sharing"",""นครนายก!J119"")"),1)</f>
        <v>1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IFERROR(__xludf.DUMMYFUNCTION("IMPORTRANGE(""https://docs.google.com/spreadsheets/d/1SX6NBoVAgQJ6U1MVXOaj8PK2l7WJ3RER9xtqwdhxkhw/edit?usp=sharing"",""นครนายก!J120"")"),0)</f>
        <v>0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IFERROR(__xludf.DUMMYFUNCTION("IMPORTRANGE(""https://docs.google.com/spreadsheets/d/1SX6NBoVAgQJ6U1MVXOaj8PK2l7WJ3RER9xtqwdhxkhw/edit?usp=sharing"",""นครนายก!J121"")"),0)</f>
        <v>0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IFERROR(__xludf.DUMMYFUNCTION("IMPORTRANGE(""https://docs.google.com/spreadsheets/d/1SX6NBoVAgQJ6U1MVXOaj8PK2l7WJ3RER9xtqwdhxkhw/edit?usp=sharing"",""นครนายก!J122"")"),0)</f>
        <v>0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IFERROR(__xludf.DUMMYFUNCTION("IMPORTRANGE(""https://docs.google.com/spreadsheets/d/1SX6NBoVAgQJ6U1MVXOaj8PK2l7WJ3RER9xtqwdhxkhw/edit?usp=sharing"",""นครนายก!I124"")"),30000)</f>
        <v>30000</v>
      </c>
      <c r="J199" s="219">
        <f ca="1">IFERROR(__xludf.DUMMYFUNCTION("IMPORTRANGE(""https://docs.google.com/spreadsheets/d/1SX6NBoVAgQJ6U1MVXOaj8PK2l7WJ3RER9xtqwdhxkhw/edit?usp=sharing"",""นครนายก!J124"")"),0)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IFERROR(__xludf.DUMMYFUNCTION("IMPORTRANGE(""https://docs.google.com/spreadsheets/d/1SX6NBoVAgQJ6U1MVXOaj8PK2l7WJ3RER9xtqwdhxkhw/edit?usp=sharing"",""นครนายก!I125"")"),30000)</f>
        <v>30000</v>
      </c>
      <c r="J200" s="219">
        <f ca="1">IFERROR(__xludf.DUMMYFUNCTION("IMPORTRANGE(""https://docs.google.com/spreadsheets/d/1SX6NBoVAgQJ6U1MVXOaj8PK2l7WJ3RER9xtqwdhxkhw/edit?usp=sharing"",""นครนายก!J125"")"),0)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IFERROR(__xludf.DUMMYFUNCTION("IMPORTRANGE(""https://docs.google.com/spreadsheets/d/1SX6NBoVAgQJ6U1MVXOaj8PK2l7WJ3RER9xtqwdhxkhw/edit?usp=sharing"",""นครนายก!I126"")"),0)</f>
        <v>0</v>
      </c>
      <c r="J201" s="219">
        <f ca="1">IFERROR(__xludf.DUMMYFUNCTION("IMPORTRANGE(""https://docs.google.com/spreadsheets/d/1SX6NBoVAgQJ6U1MVXOaj8PK2l7WJ3RER9xtqwdhxkhw/edit?usp=sharing"",""นครนายก!J126"")"),0)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IFERROR(__xludf.DUMMYFUNCTION("IMPORTRANGE(""https://docs.google.com/spreadsheets/d/1SX6NBoVAgQJ6U1MVXOaj8PK2l7WJ3RER9xtqwdhxkhw/edit?usp=sharing"",""นครนายก!J127"")"),0)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IFERROR(__xludf.DUMMYFUNCTION("IMPORTRANGE(""https://docs.google.com/spreadsheets/d/1SX6NBoVAgQJ6U1MVXOaj8PK2l7WJ3RER9xtqwdhxkhw/edit?usp=sharing"",""นครนายก!J128"")"),0)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IFERROR(__xludf.DUMMYFUNCTION("IMPORTRANGE(""https://docs.google.com/spreadsheets/d/1SX6NBoVAgQJ6U1MVXOaj8PK2l7WJ3RER9xtqwdhxkhw/edit?usp=sharing"",""นครนายก!I129"")"),20)</f>
        <v>20</v>
      </c>
      <c r="J204" s="304">
        <f ca="1">IFERROR(__xludf.DUMMYFUNCTION("IMPORTRANGE(""https://docs.google.com/spreadsheets/d/1SX6NBoVAgQJ6U1MVXOaj8PK2l7WJ3RER9xtqwdhxkhw/edit?usp=sharing"",""นครนายก!J129"")"),0)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IFERROR(__xludf.DUMMYFUNCTION("IMPORTRANGE(""https://docs.google.com/spreadsheets/d/1SX6NBoVAgQJ6U1MVXOaj8PK2l7WJ3RER9xtqwdhxkhw/edit?usp=sharing"",""นครนายก!J134"")"),0)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IFERROR(__xludf.DUMMYFUNCTION("IMPORTRANGE(""https://docs.google.com/spreadsheets/d/1SX6NBoVAgQJ6U1MVXOaj8PK2l7WJ3RER9xtqwdhxkhw/edit?usp=sharing"",""นครนายก!J135"")"),1)</f>
        <v>1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IFERROR(__xludf.DUMMYFUNCTION("IMPORTRANGE(""https://docs.google.com/spreadsheets/d/1SX6NBoVAgQJ6U1MVXOaj8PK2l7WJ3RER9xtqwdhxkhw/edit?usp=sharing"",""นครนายก!J136"")"),0)</f>
        <v>0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IFERROR(__xludf.DUMMYFUNCTION("IMPORTRANGE(""https://docs.google.com/spreadsheets/d/1SX6NBoVAgQJ6U1MVXOaj8PK2l7WJ3RER9xtqwdhxkhw/edit?usp=sharing"",""นครนายก!J137"")"),0)</f>
        <v>0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IFERROR(__xludf.DUMMYFUNCTION("IMPORTRANGE(""https://docs.google.com/spreadsheets/d/1SX6NBoVAgQJ6U1MVXOaj8PK2l7WJ3RER9xtqwdhxkhw/edit?usp=sharing"",""นครนายก!I138"")"),20)</f>
        <v>20</v>
      </c>
      <c r="J213" s="218">
        <f ca="1">IFERROR(__xludf.DUMMYFUNCTION("IMPORTRANGE(""https://docs.google.com/spreadsheets/d/1SX6NBoVAgQJ6U1MVXOaj8PK2l7WJ3RER9xtqwdhxkhw/edit?usp=sharing"",""นครนายก!J138"")"),0)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IFERROR(__xludf.DUMMYFUNCTION("IMPORTRANGE(""https://docs.google.com/spreadsheets/d/1SX6NBoVAgQJ6U1MVXOaj8PK2l7WJ3RER9xtqwdhxkhw/edit?usp=sharing"",""นครนายก!I140"")"),0)</f>
        <v>0</v>
      </c>
      <c r="J215" s="218">
        <f ca="1">IFERROR(__xludf.DUMMYFUNCTION("IMPORTRANGE(""https://docs.google.com/spreadsheets/d/1SX6NBoVAgQJ6U1MVXOaj8PK2l7WJ3RER9xtqwdhxkhw/edit?usp=sharing"",""นครนายก!J140"")"),0)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IFERROR(__xludf.DUMMYFUNCTION("IMPORTRANGE(""https://docs.google.com/spreadsheets/d/1SX6NBoVAgQJ6U1MVXOaj8PK2l7WJ3RER9xtqwdhxkhw/edit?usp=sharing"",""นครนายก!I141"")"),1)</f>
        <v>1</v>
      </c>
      <c r="J216" s="218">
        <f ca="1">IFERROR(__xludf.DUMMYFUNCTION("IMPORTRANGE(""https://docs.google.com/spreadsheets/d/1SX6NBoVAgQJ6U1MVXOaj8PK2l7WJ3RER9xtqwdhxkhw/edit?usp=sharing"",""นครนายก!J141"")"),0)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IFERROR(__xludf.DUMMYFUNCTION("IMPORTRANGE(""https://docs.google.com/spreadsheets/d/1SX6NBoVAgQJ6U1MVXOaj8PK2l7WJ3RER9xtqwdhxkhw/edit?usp=sharing"",""นครนายก!J142"")"),0)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IFERROR(__xludf.DUMMYFUNCTION("IMPORTRANGE(""https://docs.google.com/spreadsheets/d/1SX6NBoVAgQJ6U1MVXOaj8PK2l7WJ3RER9xtqwdhxkhw/edit?usp=sharing"",""นครนายก!J143"")"),0)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IFERROR(__xludf.DUMMYFUNCTION("IMPORTRANGE(""https://docs.google.com/spreadsheets/d/1SX6NBoVAgQJ6U1MVXOaj8PK2l7WJ3RER9xtqwdhxkhw/edit?usp=sharing"",""นครนายก!I144"")"),0)</f>
        <v>0</v>
      </c>
      <c r="J219" s="291">
        <f ca="1">IFERROR(__xludf.DUMMYFUNCTION("IMPORTRANGE(""https://docs.google.com/spreadsheets/d/1SX6NBoVAgQJ6U1MVXOaj8PK2l7WJ3RER9xtqwdhxkhw/edit?usp=sharing"",""นครนายก!J144"")"),0)</f>
        <v>0</v>
      </c>
      <c r="K219" s="292">
        <f ca="1">IF(I219&gt;0,J219*100/I219,0)</f>
        <v>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0</v>
      </c>
      <c r="M220" s="182">
        <f t="shared" ca="1" si="72"/>
        <v>0</v>
      </c>
      <c r="N220" s="182">
        <f t="shared" ca="1" si="72"/>
        <v>0</v>
      </c>
      <c r="O220" s="181">
        <f t="shared" ref="O220:O222" ca="1" si="73">IF(L220&gt;0,N220*100/L220,0)</f>
        <v>0</v>
      </c>
      <c r="P220" s="181">
        <f t="shared" ref="P220:P222" ca="1" si="74">IF(M220&gt;0,N220*100/M220,0)</f>
        <v>0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0</v>
      </c>
      <c r="M222" s="187">
        <f t="shared" ca="1" si="76"/>
        <v>0</v>
      </c>
      <c r="N222" s="187">
        <f t="shared" ca="1" si="76"/>
        <v>0</v>
      </c>
      <c r="O222" s="186">
        <f t="shared" ca="1" si="73"/>
        <v>0</v>
      </c>
      <c r="P222" s="186">
        <f t="shared" ca="1" si="74"/>
        <v>0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0</v>
      </c>
      <c r="M224" s="198">
        <f ca="1">IFERROR(__xludf.DUMMYFUNCTION("IMPORTRANGE(""https://docs.google.com/spreadsheets/d/1Yj_ptqi66GCucihVvJfMjLAmec39IyEx_6qawtMGysU/edit?usp=sharing"",""สบก!BS65"")"),0)</f>
        <v>0</v>
      </c>
      <c r="N224" s="198">
        <f ca="1">IFERROR(__xludf.DUMMYFUNCTION("IMPORTRANGE(""https://docs.google.com/spreadsheets/d/1Yj_ptqi66GCucihVvJfMjLAmec39IyEx_6qawtMGysU/edit?usp=sharing"",""สบก!BT65"")"),0)</f>
        <v>0</v>
      </c>
      <c r="O224" s="198">
        <f ca="1">IF(L224&gt;0,N224*100/L224,0)</f>
        <v>0</v>
      </c>
      <c r="P224" s="198">
        <f ca="1">IF(M224&gt;0,N224*100/M224,0)</f>
        <v>0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IFERROR(__xludf.DUMMYFUNCTION("IMPORTRANGE(""https://docs.google.com/spreadsheets/d/1Yj_ptqi66GCucihVvJfMjLAmec39IyEx_6qawtMGysU/edit?usp=sharing"",""สบก!BO65"")"),0)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IFERROR(__xludf.DUMMYFUNCTION("IMPORTRANGE(""https://docs.google.com/spreadsheets/d/1Yj_ptqi66GCucihVvJfMjLAmec39IyEx_6qawtMGysU/edit?usp=sharing"",""สบก!BP65"")"),0)</f>
        <v>0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IFERROR(__xludf.DUMMYFUNCTION("IMPORTRANGE(""https://docs.google.com/spreadsheets/d/1Yj_ptqi66GCucihVvJfMjLAmec39IyEx_6qawtMGysU/edit?usp=sharing"",""สบก!BQ65"")"),0)</f>
        <v>0</v>
      </c>
      <c r="M228" s="72"/>
      <c r="N228" s="72">
        <f ca="1">IFERROR(__xludf.DUMMYFUNCTION("IMPORTRANGE(""https://docs.google.com/spreadsheets/d/1Yj_ptqi66GCucihVvJfMjLAmec39IyEx_6qawtMGysU/edit?usp=sharing"",""สบก!BU65"")"),0)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IFERROR(__xludf.DUMMYFUNCTION("IMPORTRANGE(""https://docs.google.com/spreadsheets/d/1SX6NBoVAgQJ6U1MVXOaj8PK2l7WJ3RER9xtqwdhxkhw/edit?usp=sharing"",""นครนายก!I149"")"),0)</f>
        <v>0</v>
      </c>
      <c r="J229" s="291">
        <f ca="1">IFERROR(__xludf.DUMMYFUNCTION("IMPORTRANGE(""https://docs.google.com/spreadsheets/d/1SX6NBoVAgQJ6U1MVXOaj8PK2l7WJ3RER9xtqwdhxkhw/edit?usp=sharing"",""นครนายก!J149"")"),0)</f>
        <v>0</v>
      </c>
      <c r="K229" s="292">
        <f ca="1">IF(I229&gt;0,J229*100/I229,0)</f>
        <v>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IFERROR(__xludf.DUMMYFUNCTION("IMPORTRANGE(""https://docs.google.com/spreadsheets/d/1SX6NBoVAgQJ6U1MVXOaj8PK2l7WJ3RER9xtqwdhxkhw/edit?usp=sharing"",""นครนายก!J151"")"),0)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IFERROR(__xludf.DUMMYFUNCTION("IMPORTRANGE(""https://docs.google.com/spreadsheets/d/1SX6NBoVAgQJ6U1MVXOaj8PK2l7WJ3RER9xtqwdhxkhw/edit?usp=sharing"",""นครนายก!J152"")"),0)</f>
        <v>0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IFERROR(__xludf.DUMMYFUNCTION("IMPORTRANGE(""https://docs.google.com/spreadsheets/d/1SX6NBoVAgQJ6U1MVXOaj8PK2l7WJ3RER9xtqwdhxkhw/edit?usp=sharing"",""นครนายก!J153"")"),0)</f>
        <v>0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IFERROR(__xludf.DUMMYFUNCTION("IMPORTRANGE(""https://docs.google.com/spreadsheets/d/1SX6NBoVAgQJ6U1MVXOaj8PK2l7WJ3RER9xtqwdhxkhw/edit?usp=sharing"",""นครนายก!J154"")"),0)</f>
        <v>0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IFERROR(__xludf.DUMMYFUNCTION("IMPORTRANGE(""https://docs.google.com/spreadsheets/d/1SX6NBoVAgQJ6U1MVXOaj8PK2l7WJ3RER9xtqwdhxkhw/edit?usp=sharing"",""นครนายก!I155"")"),0)</f>
        <v>0</v>
      </c>
      <c r="J235" s="219">
        <f ca="1">IFERROR(__xludf.DUMMYFUNCTION("IMPORTRANGE(""https://docs.google.com/spreadsheets/d/1SX6NBoVAgQJ6U1MVXOaj8PK2l7WJ3RER9xtqwdhxkhw/edit?usp=sharing"",""นครนายก!J155"")"),0)</f>
        <v>0</v>
      </c>
      <c r="K235" s="195">
        <f ca="1">IF(I235&gt;0,J235*100/I235,0)</f>
        <v>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IFERROR(__xludf.DUMMYFUNCTION("IMPORTRANGE(""https://docs.google.com/spreadsheets/d/1SX6NBoVAgQJ6U1MVXOaj8PK2l7WJ3RER9xtqwdhxkhw/edit?usp=sharing"",""นครนายก!J156"")"),0)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IFERROR(__xludf.DUMMYFUNCTION("IMPORTRANGE(""https://docs.google.com/spreadsheets/d/1SX6NBoVAgQJ6U1MVXOaj8PK2l7WJ3RER9xtqwdhxkhw/edit?usp=sharing"",""นครนายก!J157"")"),0)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IFERROR(__xludf.DUMMYFUNCTION("IMPORTRANGE(""https://docs.google.com/spreadsheets/d/1SX6NBoVAgQJ6U1MVXOaj8PK2l7WJ3RER9xtqwdhxkhw/edit?usp=sharing"",""นครนายก!I158"")"),0)</f>
        <v>0</v>
      </c>
      <c r="J238" s="291">
        <f ca="1">IFERROR(__xludf.DUMMYFUNCTION("IMPORTRANGE(""https://docs.google.com/spreadsheets/d/1SX6NBoVAgQJ6U1MVXOaj8PK2l7WJ3RER9xtqwdhxkhw/edit?usp=sharing"",""นครนายก!J158"")"),0)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IFERROR(__xludf.DUMMYFUNCTION("IMPORTRANGE(""https://docs.google.com/spreadsheets/d/1SX6NBoVAgQJ6U1MVXOaj8PK2l7WJ3RER9xtqwdhxkhw/edit?usp=sharing"",""นครนายก!J159"")"),"")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IFERROR(__xludf.DUMMYFUNCTION("IMPORTRANGE(""https://docs.google.com/spreadsheets/d/1SX6NBoVAgQJ6U1MVXOaj8PK2l7WJ3RER9xtqwdhxkhw/edit?usp=sharing"",""นครนายก!J161"")"),0)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IFERROR(__xludf.DUMMYFUNCTION("IMPORTRANGE(""https://docs.google.com/spreadsheets/d/1SX6NBoVAgQJ6U1MVXOaj8PK2l7WJ3RER9xtqwdhxkhw/edit?usp=sharing"",""นครนายก!J162"")"),0)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IFERROR(__xludf.DUMMYFUNCTION("IMPORTRANGE(""https://docs.google.com/spreadsheets/d/1SX6NBoVAgQJ6U1MVXOaj8PK2l7WJ3RER9xtqwdhxkhw/edit?usp=sharing"",""นครนายก!J163"")"),0)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IFERROR(__xludf.DUMMYFUNCTION("IMPORTRANGE(""https://docs.google.com/spreadsheets/d/1SX6NBoVAgQJ6U1MVXOaj8PK2l7WJ3RER9xtqwdhxkhw/edit?usp=sharing"",""นครนายก!I164"")"),0)</f>
        <v>0</v>
      </c>
      <c r="J244" s="218">
        <f ca="1">IFERROR(__xludf.DUMMYFUNCTION("IMPORTRANGE(""https://docs.google.com/spreadsheets/d/1SX6NBoVAgQJ6U1MVXOaj8PK2l7WJ3RER9xtqwdhxkhw/edit?usp=sharing"",""นครนายก!J164"")"),0)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IFERROR(__xludf.DUMMYFUNCTION("IMPORTRANGE(""https://docs.google.com/spreadsheets/d/1SX6NBoVAgQJ6U1MVXOaj8PK2l7WJ3RER9xtqwdhxkhw/edit?usp=sharing"",""นครนายก!J165"")"),0)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IFERROR(__xludf.DUMMYFUNCTION("IMPORTRANGE(""https://docs.google.com/spreadsheets/d/1SX6NBoVAgQJ6U1MVXOaj8PK2l7WJ3RER9xtqwdhxkhw/edit?usp=sharing"",""นครนายก!J166"")"),0)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IFERROR(__xludf.DUMMYFUNCTION("IMPORTRANGE(""https://docs.google.com/spreadsheets/d/1SX6NBoVAgQJ6U1MVXOaj8PK2l7WJ3RER9xtqwdhxkhw/edit?usp=sharing"",""นครนายก!I169"")"),0)</f>
        <v>0</v>
      </c>
      <c r="J249" s="335">
        <f ca="1">IFERROR(__xludf.DUMMYFUNCTION("IMPORTRANGE(""https://docs.google.com/spreadsheets/d/1SX6NBoVAgQJ6U1MVXOaj8PK2l7WJ3RER9xtqwdhxkhw/edit?usp=sharing"",""นครนายก!J169"")"),0)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8">
        <f ca="1">IFERROR(__xludf.DUMMYFUNCTION("IMPORTRANGE(""https://docs.google.com/spreadsheets/d/1Yj_ptqi66GCucihVvJfMjLAmec39IyEx_6qawtMGysU/edit?usp=sharing"",""สบก!CB65"")"),0)</f>
        <v>0</v>
      </c>
      <c r="N254" s="198">
        <f ca="1">IFERROR(__xludf.DUMMYFUNCTION("IMPORTRANGE(""https://docs.google.com/spreadsheets/d/1Yj_ptqi66GCucihVvJfMjLAmec39IyEx_6qawtMGysU/edit?usp=sharing"",""สบก!CC65"")"),0)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IFERROR(__xludf.DUMMYFUNCTION("IMPORTRANGE(""https://docs.google.com/spreadsheets/d/1Yj_ptqi66GCucihVvJfMjLAmec39IyEx_6qawtMGysU/edit?usp=sharing"",""สบก!BX65"")"),0)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IFERROR(__xludf.DUMMYFUNCTION("IMPORTRANGE(""https://docs.google.com/spreadsheets/d/1Yj_ptqi66GCucihVvJfMjLAmec39IyEx_6qawtMGysU/edit?usp=sharing"",""สบก!BY65"")"),0)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IFERROR(__xludf.DUMMYFUNCTION("IMPORTRANGE(""https://docs.google.com/spreadsheets/d/1Yj_ptqi66GCucihVvJfMjLAmec39IyEx_6qawtMGysU/edit?usp=sharing"",""สบก!BZ65"")"),0)</f>
        <v>0</v>
      </c>
      <c r="M258" s="72"/>
      <c r="N258" s="72">
        <f ca="1">IFERROR(__xludf.DUMMYFUNCTION("IMPORTRANGE(""https://docs.google.com/spreadsheets/d/1Yj_ptqi66GCucihVvJfMjLAmec39IyEx_6qawtMGysU/edit?usp=sharing"",""สบก!CD65"")"),0)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IFERROR(__xludf.DUMMYFUNCTION("IMPORTRANGE(""https://docs.google.com/spreadsheets/d/1SX6NBoVAgQJ6U1MVXOaj8PK2l7WJ3RER9xtqwdhxkhw/edit?usp=sharing"",""นครนายก!J175"")"),0)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IFERROR(__xludf.DUMMYFUNCTION("IMPORTRANGE(""https://docs.google.com/spreadsheets/d/1SX6NBoVAgQJ6U1MVXOaj8PK2l7WJ3RER9xtqwdhxkhw/edit?usp=sharing"",""นครนายก!J176"")"),0)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IFERROR(__xludf.DUMMYFUNCTION("IMPORTRANGE(""https://docs.google.com/spreadsheets/d/1SX6NBoVAgQJ6U1MVXOaj8PK2l7WJ3RER9xtqwdhxkhw/edit?usp=sharing"",""นครนายก!J177"")"),0)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IFERROR(__xludf.DUMMYFUNCTION("IMPORTRANGE(""https://docs.google.com/spreadsheets/d/1SX6NBoVAgQJ6U1MVXOaj8PK2l7WJ3RER9xtqwdhxkhw/edit?usp=sharing"",""นครนายก!J178"")"),0)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IFERROR(__xludf.DUMMYFUNCTION("IMPORTRANGE(""https://docs.google.com/spreadsheets/d/1SX6NBoVAgQJ6U1MVXOaj8PK2l7WJ3RER9xtqwdhxkhw/edit?usp=sharing"",""นครนายก!I179"")"),0)</f>
        <v>0</v>
      </c>
      <c r="J264" s="219">
        <f ca="1">IFERROR(__xludf.DUMMYFUNCTION("IMPORTRANGE(""https://docs.google.com/spreadsheets/d/1SX6NBoVAgQJ6U1MVXOaj8PK2l7WJ3RER9xtqwdhxkhw/edit?usp=sharing"",""นครนายก!J179"")"),0)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IFERROR(__xludf.DUMMYFUNCTION("IMPORTRANGE(""https://docs.google.com/spreadsheets/d/1SX6NBoVAgQJ6U1MVXOaj8PK2l7WJ3RER9xtqwdhxkhw/edit?usp=sharing"",""นครนายก!I180"")"),0)</f>
        <v>0</v>
      </c>
      <c r="J265" s="219">
        <f ca="1">IFERROR(__xludf.DUMMYFUNCTION("IMPORTRANGE(""https://docs.google.com/spreadsheets/d/1SX6NBoVAgQJ6U1MVXOaj8PK2l7WJ3RER9xtqwdhxkhw/edit?usp=sharing"",""นครนายก!J180"")"),0)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IFERROR(__xludf.DUMMYFUNCTION("IMPORTRANGE(""https://docs.google.com/spreadsheets/d/1SX6NBoVAgQJ6U1MVXOaj8PK2l7WJ3RER9xtqwdhxkhw/edit?usp=sharing"",""นครนายก!I181"")"),0)</f>
        <v>0</v>
      </c>
      <c r="J266" s="219">
        <f ca="1">IFERROR(__xludf.DUMMYFUNCTION("IMPORTRANGE(""https://docs.google.com/spreadsheets/d/1SX6NBoVAgQJ6U1MVXOaj8PK2l7WJ3RER9xtqwdhxkhw/edit?usp=sharing"",""นครนายก!J181"")"),0)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IFERROR(__xludf.DUMMYFUNCTION("IMPORTRANGE(""https://docs.google.com/spreadsheets/d/1SX6NBoVAgQJ6U1MVXOaj8PK2l7WJ3RER9xtqwdhxkhw/edit?usp=sharing"",""นครนายก!I182"")"),0)</f>
        <v>0</v>
      </c>
      <c r="J267" s="219">
        <f ca="1">IFERROR(__xludf.DUMMYFUNCTION("IMPORTRANGE(""https://docs.google.com/spreadsheets/d/1SX6NBoVAgQJ6U1MVXOaj8PK2l7WJ3RER9xtqwdhxkhw/edit?usp=sharing"",""นครนายก!J182"")"),0)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IFERROR(__xludf.DUMMYFUNCTION("IMPORTRANGE(""https://docs.google.com/spreadsheets/d/1SX6NBoVAgQJ6U1MVXOaj8PK2l7WJ3RER9xtqwdhxkhw/edit?usp=sharing"",""นครนายก!J183"")"),0)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IFERROR(__xludf.DUMMYFUNCTION("IMPORTRANGE(""https://docs.google.com/spreadsheets/d/1SX6NBoVAgQJ6U1MVXOaj8PK2l7WJ3RER9xtqwdhxkhw/edit?usp=sharing"",""นครนายก!J184"")"),0)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IFERROR(__xludf.DUMMYFUNCTION("IMPORTRANGE(""https://docs.google.com/spreadsheets/d/1SX6NBoVAgQJ6U1MVXOaj8PK2l7WJ3RER9xtqwdhxkhw/edit?usp=sharing"",""นครนายก!I185"")"),15)</f>
        <v>15</v>
      </c>
      <c r="J270" s="335">
        <f ca="1">IFERROR(__xludf.DUMMYFUNCTION("IMPORTRANGE(""https://docs.google.com/spreadsheets/d/1SX6NBoVAgQJ6U1MVXOaj8PK2l7WJ3RER9xtqwdhxkhw/edit?usp=sharing"",""นครนายก!J185"")"),0)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55200</v>
      </c>
      <c r="M271" s="182">
        <f t="shared" ca="1" si="83"/>
        <v>32250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55200</v>
      </c>
      <c r="M273" s="187">
        <f t="shared" ca="1" si="87"/>
        <v>32250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55200</v>
      </c>
      <c r="M275" s="198">
        <f ca="1">IFERROR(__xludf.DUMMYFUNCTION("IMPORTRANGE(""https://docs.google.com/spreadsheets/d/1Yj_ptqi66GCucihVvJfMjLAmec39IyEx_6qawtMGysU/edit?usp=sharing"",""สบก!CK65"")"),32250)</f>
        <v>32250</v>
      </c>
      <c r="N275" s="198">
        <f ca="1">IFERROR(__xludf.DUMMYFUNCTION("IMPORTRANGE(""https://docs.google.com/spreadsheets/d/1Yj_ptqi66GCucihVvJfMjLAmec39IyEx_6qawtMGysU/edit?usp=sharing"",""สบก!CL65"")"),0)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IFERROR(__xludf.DUMMYFUNCTION("IMPORTRANGE(""https://docs.google.com/spreadsheets/d/1Yj_ptqi66GCucihVvJfMjLAmec39IyEx_6qawtMGysU/edit?usp=sharing"",""สบก!CG65"")"),0)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IFERROR(__xludf.DUMMYFUNCTION("IMPORTRANGE(""https://docs.google.com/spreadsheets/d/1Yj_ptqi66GCucihVvJfMjLAmec39IyEx_6qawtMGysU/edit?usp=sharing"",""สบก!CH65"")"),55200)</f>
        <v>55200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IFERROR(__xludf.DUMMYFUNCTION("IMPORTRANGE(""https://docs.google.com/spreadsheets/d/1Yj_ptqi66GCucihVvJfMjLAmec39IyEx_6qawtMGysU/edit?usp=sharing"",""สบก!CI65"")"),0)</f>
        <v>0</v>
      </c>
      <c r="M279" s="72"/>
      <c r="N279" s="72">
        <f ca="1">IFERROR(__xludf.DUMMYFUNCTION("IMPORTRANGE(""https://docs.google.com/spreadsheets/d/1Yj_ptqi66GCucihVvJfMjLAmec39IyEx_6qawtMGysU/edit?usp=sharing"",""สบก!CM65"")"),0)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IFERROR(__xludf.DUMMYFUNCTION("IMPORTRANGE(""https://docs.google.com/spreadsheets/d/1SX6NBoVAgQJ6U1MVXOaj8PK2l7WJ3RER9xtqwdhxkhw/edit?usp=sharing"",""นครนายก!J191"")"),0)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IFERROR(__xludf.DUMMYFUNCTION("IMPORTRANGE(""https://docs.google.com/spreadsheets/d/1SX6NBoVAgQJ6U1MVXOaj8PK2l7WJ3RER9xtqwdhxkhw/edit?usp=sharing"",""นครนายก!J192"")"),1)</f>
        <v>1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IFERROR(__xludf.DUMMYFUNCTION("IMPORTRANGE(""https://docs.google.com/spreadsheets/d/1SX6NBoVAgQJ6U1MVXOaj8PK2l7WJ3RER9xtqwdhxkhw/edit?usp=sharing"",""นครนายก!J193"")"),0)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IFERROR(__xludf.DUMMYFUNCTION("IMPORTRANGE(""https://docs.google.com/spreadsheets/d/1SX6NBoVAgQJ6U1MVXOaj8PK2l7WJ3RER9xtqwdhxkhw/edit?usp=sharing"",""นครนายก!J194"")"),0)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IFERROR(__xludf.DUMMYFUNCTION("IMPORTRANGE(""https://docs.google.com/spreadsheets/d/1SX6NBoVAgQJ6U1MVXOaj8PK2l7WJ3RER9xtqwdhxkhw/edit?usp=sharing"",""นครนายก!I195"")"),15)</f>
        <v>15</v>
      </c>
      <c r="J285" s="219">
        <f ca="1">IFERROR(__xludf.DUMMYFUNCTION("IMPORTRANGE(""https://docs.google.com/spreadsheets/d/1SX6NBoVAgQJ6U1MVXOaj8PK2l7WJ3RER9xtqwdhxkhw/edit?usp=sharing"",""นครนายก!J195"")"),0)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IFERROR(__xludf.DUMMYFUNCTION("IMPORTRANGE(""https://docs.google.com/spreadsheets/d/1SX6NBoVAgQJ6U1MVXOaj8PK2l7WJ3RER9xtqwdhxkhw/edit?usp=sharing"",""นครนายก!J196"")"),0)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IFERROR(__xludf.DUMMYFUNCTION("IMPORTRANGE(""https://docs.google.com/spreadsheets/d/1SX6NBoVAgQJ6U1MVXOaj8PK2l7WJ3RER9xtqwdhxkhw/edit?usp=sharing"",""นครนายก!J197"")"),0)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IFERROR(__xludf.DUMMYFUNCTION("IMPORTRANGE(""https://docs.google.com/spreadsheets/d/1SX6NBoVAgQJ6U1MVXOaj8PK2l7WJ3RER9xtqwdhxkhw/edit?usp=sharing"",""นครนายก!I199"")"),0)</f>
        <v>0</v>
      </c>
      <c r="J289" s="335">
        <f ca="1">IFERROR(__xludf.DUMMYFUNCTION("IMPORTRANGE(""https://docs.google.com/spreadsheets/d/1SX6NBoVAgQJ6U1MVXOaj8PK2l7WJ3RER9xtqwdhxkhw/edit?usp=sharing"",""นครนายก!J199"")"),0)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IFERROR(__xludf.DUMMYFUNCTION("IMPORTRANGE(""https://docs.google.com/spreadsheets/d/1Yj_ptqi66GCucihVvJfMjLAmec39IyEx_6qawtMGysU/edit?usp=sharing"",""สบก!CT65"")"),0)</f>
        <v>0</v>
      </c>
      <c r="N294" s="198">
        <f ca="1">IFERROR(__xludf.DUMMYFUNCTION("IMPORTRANGE(""https://docs.google.com/spreadsheets/d/1Yj_ptqi66GCucihVvJfMjLAmec39IyEx_6qawtMGysU/edit?usp=sharing"",""สบก!CU65"")"),0)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IFERROR(__xludf.DUMMYFUNCTION("IMPORTRANGE(""https://docs.google.com/spreadsheets/d/1Yj_ptqi66GCucihVvJfMjLAmec39IyEx_6qawtMGysU/edit?usp=sharing"",""สบก!CP65"")"),0)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IFERROR(__xludf.DUMMYFUNCTION("IMPORTRANGE(""https://docs.google.com/spreadsheets/d/1Yj_ptqi66GCucihVvJfMjLAmec39IyEx_6qawtMGysU/edit?usp=sharing"",""สบก!CQ65"")"),0)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IFERROR(__xludf.DUMMYFUNCTION("IMPORTRANGE(""https://docs.google.com/spreadsheets/d/1Yj_ptqi66GCucihVvJfMjLAmec39IyEx_6qawtMGysU/edit?usp=sharing"",""สบก!CR65"")"),0)</f>
        <v>0</v>
      </c>
      <c r="M298" s="72"/>
      <c r="N298" s="72">
        <f ca="1">IFERROR(__xludf.DUMMYFUNCTION("IMPORTRANGE(""https://docs.google.com/spreadsheets/d/1Yj_ptqi66GCucihVvJfMjLAmec39IyEx_6qawtMGysU/edit?usp=sharing"",""สบก!CV65"")"),0)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IFERROR(__xludf.DUMMYFUNCTION("IMPORTRANGE(""https://docs.google.com/spreadsheets/d/1SX6NBoVAgQJ6U1MVXOaj8PK2l7WJ3RER9xtqwdhxkhw/edit?usp=sharing"",""นครนายก!J205"")"),0)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IFERROR(__xludf.DUMMYFUNCTION("IMPORTRANGE(""https://docs.google.com/spreadsheets/d/1SX6NBoVAgQJ6U1MVXOaj8PK2l7WJ3RER9xtqwdhxkhw/edit?usp=sharing"",""นครนายก!J206"")"),0)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IFERROR(__xludf.DUMMYFUNCTION("IMPORTRANGE(""https://docs.google.com/spreadsheets/d/1SX6NBoVAgQJ6U1MVXOaj8PK2l7WJ3RER9xtqwdhxkhw/edit?usp=sharing"",""นครนายก!J207"")"),0)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IFERROR(__xludf.DUMMYFUNCTION("IMPORTRANGE(""https://docs.google.com/spreadsheets/d/1SX6NBoVAgQJ6U1MVXOaj8PK2l7WJ3RER9xtqwdhxkhw/edit?usp=sharing"",""นครนายก!J208"")"),0)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IFERROR(__xludf.DUMMYFUNCTION("IMPORTRANGE(""https://docs.google.com/spreadsheets/d/1SX6NBoVAgQJ6U1MVXOaj8PK2l7WJ3RER9xtqwdhxkhw/edit?usp=sharing"",""นครนายก!I209"")"),0)</f>
        <v>0</v>
      </c>
      <c r="J304" s="218">
        <f ca="1">IFERROR(__xludf.DUMMYFUNCTION("IMPORTRANGE(""https://docs.google.com/spreadsheets/d/1SX6NBoVAgQJ6U1MVXOaj8PK2l7WJ3RER9xtqwdhxkhw/edit?usp=sharing"",""นครนายก!J209"")"),0)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IFERROR(__xludf.DUMMYFUNCTION("IMPORTRANGE(""https://docs.google.com/spreadsheets/d/1SX6NBoVAgQJ6U1MVXOaj8PK2l7WJ3RER9xtqwdhxkhw/edit?usp=sharing"",""นครนายก!I211"")"),0)</f>
        <v>0</v>
      </c>
      <c r="J306" s="218">
        <f ca="1">IFERROR(__xludf.DUMMYFUNCTION("IMPORTRANGE(""https://docs.google.com/spreadsheets/d/1SX6NBoVAgQJ6U1MVXOaj8PK2l7WJ3RER9xtqwdhxkhw/edit?usp=sharing"",""นครนายก!J211"")"),0)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IFERROR(__xludf.DUMMYFUNCTION("IMPORTRANGE(""https://docs.google.com/spreadsheets/d/1SX6NBoVAgQJ6U1MVXOaj8PK2l7WJ3RER9xtqwdhxkhw/edit?usp=sharing"",""นครนายก!J212"")"),0)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IFERROR(__xludf.DUMMYFUNCTION("IMPORTRANGE(""https://docs.google.com/spreadsheets/d/1SX6NBoVAgQJ6U1MVXOaj8PK2l7WJ3RER9xtqwdhxkhw/edit?usp=sharing"",""นครนายก!J213"")"),0)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IFERROR(__xludf.DUMMYFUNCTION("IMPORTRANGE(""https://docs.google.com/spreadsheets/d/1SX6NBoVAgQJ6U1MVXOaj8PK2l7WJ3RER9xtqwdhxkhw/edit?usp=sharing"",""นครนายก!I214"")"),0)</f>
        <v>0</v>
      </c>
      <c r="J309" s="352">
        <f ca="1">IFERROR(__xludf.DUMMYFUNCTION("IMPORTRANGE(""https://docs.google.com/spreadsheets/d/1SX6NBoVAgQJ6U1MVXOaj8PK2l7WJ3RER9xtqwdhxkhw/edit?usp=sharing"",""นครนายก!J214"")"),0)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IFERROR(__xludf.DUMMYFUNCTION("IMPORTRANGE(""https://docs.google.com/spreadsheets/d/1Yj_ptqi66GCucihVvJfMjLAmec39IyEx_6qawtMGysU/edit?usp=sharing"",""สบก!DC65"")"),0)</f>
        <v>0</v>
      </c>
      <c r="N314" s="198">
        <f ca="1">IFERROR(__xludf.DUMMYFUNCTION("IMPORTRANGE(""https://docs.google.com/spreadsheets/d/1Yj_ptqi66GCucihVvJfMjLAmec39IyEx_6qawtMGysU/edit?usp=sharing"",""สบก!DD65"")"),0)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IFERROR(__xludf.DUMMYFUNCTION("IMPORTRANGE(""https://docs.google.com/spreadsheets/d/1Yj_ptqi66GCucihVvJfMjLAmec39IyEx_6qawtMGysU/edit?usp=sharing"",""สบก!CY65"")"),0)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IFERROR(__xludf.DUMMYFUNCTION("IMPORTRANGE(""https://docs.google.com/spreadsheets/d/1Yj_ptqi66GCucihVvJfMjLAmec39IyEx_6qawtMGysU/edit?usp=sharing"",""สบก!CZ65"")"),0)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IFERROR(__xludf.DUMMYFUNCTION("IMPORTRANGE(""https://docs.google.com/spreadsheets/d/1Yj_ptqi66GCucihVvJfMjLAmec39IyEx_6qawtMGysU/edit?usp=sharing"",""สบก!DA65"")"),0)</f>
        <v>0</v>
      </c>
      <c r="M318" s="72"/>
      <c r="N318" s="72">
        <f ca="1">IFERROR(__xludf.DUMMYFUNCTION("IMPORTRANGE(""https://docs.google.com/spreadsheets/d/1Yj_ptqi66GCucihVvJfMjLAmec39IyEx_6qawtMGysU/edit?usp=sharing"",""สบก!DE65"")"),0)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IFERROR(__xludf.DUMMYFUNCTION("IMPORTRANGE(""https://docs.google.com/spreadsheets/d/1SX6NBoVAgQJ6U1MVXOaj8PK2l7WJ3RER9xtqwdhxkhw/edit?usp=sharing"",""นครนายก!J220"")"),0)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IFERROR(__xludf.DUMMYFUNCTION("IMPORTRANGE(""https://docs.google.com/spreadsheets/d/1SX6NBoVAgQJ6U1MVXOaj8PK2l7WJ3RER9xtqwdhxkhw/edit?usp=sharing"",""นครนายก!J221"")"),0)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IFERROR(__xludf.DUMMYFUNCTION("IMPORTRANGE(""https://docs.google.com/spreadsheets/d/1SX6NBoVAgQJ6U1MVXOaj8PK2l7WJ3RER9xtqwdhxkhw/edit?usp=sharing"",""นครนายก!J222"")"),0)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IFERROR(__xludf.DUMMYFUNCTION("IMPORTRANGE(""https://docs.google.com/spreadsheets/d/1SX6NBoVAgQJ6U1MVXOaj8PK2l7WJ3RER9xtqwdhxkhw/edit?usp=sharing"",""นครนายก!J223"")"),0)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IFERROR(__xludf.DUMMYFUNCTION("IMPORTRANGE(""https://docs.google.com/spreadsheets/d/1SX6NBoVAgQJ6U1MVXOaj8PK2l7WJ3RER9xtqwdhxkhw/edit?usp=sharing"",""นครนายก!I224"")"),0)</f>
        <v>0</v>
      </c>
      <c r="J324" s="218">
        <f ca="1">IFERROR(__xludf.DUMMYFUNCTION("IMPORTRANGE(""https://docs.google.com/spreadsheets/d/1SX6NBoVAgQJ6U1MVXOaj8PK2l7WJ3RER9xtqwdhxkhw/edit?usp=sharing"",""นครนายก!J224"")"),0)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IFERROR(__xludf.DUMMYFUNCTION("IMPORTRANGE(""https://docs.google.com/spreadsheets/d/1SX6NBoVAgQJ6U1MVXOaj8PK2l7WJ3RER9xtqwdhxkhw/edit?usp=sharing"",""นครนายก!J225"")"),0)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IFERROR(__xludf.DUMMYFUNCTION("IMPORTRANGE(""https://docs.google.com/spreadsheets/d/1SX6NBoVAgQJ6U1MVXOaj8PK2l7WJ3RER9xtqwdhxkhw/edit?usp=sharing"",""นครนายก!J226"")"),0)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IFERROR(__xludf.DUMMYFUNCTION("IMPORTRANGE(""https://docs.google.com/spreadsheets/d/1SX6NBoVAgQJ6U1MVXOaj8PK2l7WJ3RER9xtqwdhxkhw/edit?usp=sharing"",""นครนายก!I228"")"),0)</f>
        <v>0</v>
      </c>
      <c r="J328" s="357">
        <f ca="1">IFERROR(__xludf.DUMMYFUNCTION("IMPORTRANGE(""https://docs.google.com/spreadsheets/d/1SX6NBoVAgQJ6U1MVXOaj8PK2l7WJ3RER9xtqwdhxkhw/edit?usp=sharing"",""นครนายก!J228"")"),0)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749180</v>
      </c>
      <c r="M329" s="182">
        <f t="shared" ca="1" si="98"/>
        <v>355690</v>
      </c>
      <c r="N329" s="182">
        <f t="shared" ca="1" si="98"/>
        <v>188088</v>
      </c>
      <c r="O329" s="181">
        <f t="shared" ref="O329:O331" ca="1" si="99">IF(L329&gt;0,N329*100/L329,0)</f>
        <v>25.105849061640725</v>
      </c>
      <c r="P329" s="181">
        <f t="shared" ref="P329:P331" ca="1" si="100">IF(M329&gt;0,N329*100/M329,0)</f>
        <v>52.879754842700102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749180</v>
      </c>
      <c r="M331" s="187">
        <f t="shared" ca="1" si="102"/>
        <v>355690</v>
      </c>
      <c r="N331" s="187">
        <f t="shared" ca="1" si="102"/>
        <v>188088</v>
      </c>
      <c r="O331" s="186">
        <f t="shared" ca="1" si="99"/>
        <v>25.105849061640725</v>
      </c>
      <c r="P331" s="186">
        <f t="shared" ca="1" si="100"/>
        <v>52.879754842700102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711380</v>
      </c>
      <c r="M333" s="198">
        <f ca="1">IFERROR(__xludf.DUMMYFUNCTION("IMPORTRANGE(""https://docs.google.com/spreadsheets/d/1Yj_ptqi66GCucihVvJfMjLAmec39IyEx_6qawtMGysU/edit?usp=sharing"",""สบก!DL65"")"),355690)</f>
        <v>355690</v>
      </c>
      <c r="N333" s="198">
        <f ca="1">IFERROR(__xludf.DUMMYFUNCTION("IMPORTRANGE(""https://docs.google.com/spreadsheets/d/1Yj_ptqi66GCucihVvJfMjLAmec39IyEx_6qawtMGysU/edit?usp=sharing"",""สบก!DM65"")"),150288)</f>
        <v>150288</v>
      </c>
      <c r="O333" s="198">
        <f ca="1">IF(L333&gt;0,N333*100/L333,0)</f>
        <v>21.126261632320279</v>
      </c>
      <c r="P333" s="198">
        <f ca="1">IF(M333&gt;0,N333*100/M333,0)</f>
        <v>42.252523264640558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IFERROR(__xludf.DUMMYFUNCTION("IMPORTRANGE(""https://docs.google.com/spreadsheets/d/1Yj_ptqi66GCucihVvJfMjLAmec39IyEx_6qawtMGysU/edit?usp=sharing"",""สบก!DH65"")"),529200)</f>
        <v>529200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IFERROR(__xludf.DUMMYFUNCTION("IMPORTRANGE(""https://docs.google.com/spreadsheets/d/1Yj_ptqi66GCucihVvJfMjLAmec39IyEx_6qawtMGysU/edit?usp=sharing"",""สบก!DI65"")"),182180)</f>
        <v>182180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IFERROR(__xludf.DUMMYFUNCTION("IMPORTRANGE(""https://docs.google.com/spreadsheets/d/1Yj_ptqi66GCucihVvJfMjLAmec39IyEx_6qawtMGysU/edit?usp=sharing"",""สบก!DJ65"")"),37800)</f>
        <v>37800</v>
      </c>
      <c r="M337" s="72"/>
      <c r="N337" s="72">
        <f ca="1">IFERROR(__xludf.DUMMYFUNCTION("IMPORTRANGE(""https://docs.google.com/spreadsheets/d/1Yj_ptqi66GCucihVvJfMjLAmec39IyEx_6qawtMGysU/edit?usp=sharing"",""สบก!DN65"")"),37800)</f>
        <v>37800</v>
      </c>
      <c r="O337" s="72">
        <f ca="1">IF(L337&gt;0,N337*100/L337,0)</f>
        <v>100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IFERROR(__xludf.DUMMYFUNCTION("IMPORTRANGE(""https://docs.google.com/spreadsheets/d/1SX6NBoVAgQJ6U1MVXOaj8PK2l7WJ3RER9xtqwdhxkhw/edit?usp=sharing"",""นครนายก!I234"")"),0)</f>
        <v>0</v>
      </c>
      <c r="J339" s="218">
        <f ca="1">IFERROR(__xludf.DUMMYFUNCTION("IMPORTRANGE(""https://docs.google.com/spreadsheets/d/1SX6NBoVAgQJ6U1MVXOaj8PK2l7WJ3RER9xtqwdhxkhw/edit?usp=sharing"",""นครนายก!J234"")"),0)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IFERROR(__xludf.DUMMYFUNCTION("IMPORTRANGE(""https://docs.google.com/spreadsheets/d/1SX6NBoVAgQJ6U1MVXOaj8PK2l7WJ3RER9xtqwdhxkhw/edit?usp=sharing"",""นครนายก!I235"")"),0)</f>
        <v>0</v>
      </c>
      <c r="J340" s="218">
        <f ca="1">IFERROR(__xludf.DUMMYFUNCTION("IMPORTRANGE(""https://docs.google.com/spreadsheets/d/1SX6NBoVAgQJ6U1MVXOaj8PK2l7WJ3RER9xtqwdhxkhw/edit?usp=sharing"",""นครนายก!J235"")"),0)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IFERROR(__xludf.DUMMYFUNCTION("IMPORTRANGE(""https://docs.google.com/spreadsheets/d/1SX6NBoVAgQJ6U1MVXOaj8PK2l7WJ3RER9xtqwdhxkhw/edit?usp=sharing"",""นครนายก!I236"")"),0)</f>
        <v>0</v>
      </c>
      <c r="J341" s="218">
        <f ca="1">IFERROR(__xludf.DUMMYFUNCTION("IMPORTRANGE(""https://docs.google.com/spreadsheets/d/1SX6NBoVAgQJ6U1MVXOaj8PK2l7WJ3RER9xtqwdhxkhw/edit?usp=sharing"",""นครนายก!J236"")"),0)</f>
        <v>0</v>
      </c>
      <c r="K341" s="360">
        <f t="shared" ca="1" si="103"/>
        <v>0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IFERROR(__xludf.DUMMYFUNCTION("IMPORTRANGE(""https://docs.google.com/spreadsheets/d/1SX6NBoVAgQJ6U1MVXOaj8PK2l7WJ3RER9xtqwdhxkhw/edit?usp=sharing"",""นครนายก!I237"")"),0)</f>
        <v>0</v>
      </c>
      <c r="J342" s="218">
        <f ca="1">IFERROR(__xludf.DUMMYFUNCTION("IMPORTRANGE(""https://docs.google.com/spreadsheets/d/1SX6NBoVAgQJ6U1MVXOaj8PK2l7WJ3RER9xtqwdhxkhw/edit?usp=sharing"",""นครนายก!J237"")"),0)</f>
        <v>0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IFERROR(__xludf.DUMMYFUNCTION("IMPORTRANGE(""https://docs.google.com/spreadsheets/d/1SX6NBoVAgQJ6U1MVXOaj8PK2l7WJ3RER9xtqwdhxkhw/edit?usp=sharing"",""นครนายก!I238"")"),0)</f>
        <v>0</v>
      </c>
      <c r="J343" s="218">
        <f ca="1">IFERROR(__xludf.DUMMYFUNCTION("IMPORTRANGE(""https://docs.google.com/spreadsheets/d/1SX6NBoVAgQJ6U1MVXOaj8PK2l7WJ3RER9xtqwdhxkhw/edit?usp=sharing"",""นครนายก!J238"")"),0)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IFERROR(__xludf.DUMMYFUNCTION("IMPORTRANGE(""https://docs.google.com/spreadsheets/d/1SX6NBoVAgQJ6U1MVXOaj8PK2l7WJ3RER9xtqwdhxkhw/edit?usp=sharing"",""นครนายก!I239"")"),0)</f>
        <v>0</v>
      </c>
      <c r="J344" s="218">
        <f ca="1">IFERROR(__xludf.DUMMYFUNCTION("IMPORTRANGE(""https://docs.google.com/spreadsheets/d/1SX6NBoVAgQJ6U1MVXOaj8PK2l7WJ3RER9xtqwdhxkhw/edit?usp=sharing"",""นครนายก!J239"")"),0)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IFERROR(__xludf.DUMMYFUNCTION("IMPORTRANGE(""https://docs.google.com/spreadsheets/d/1SX6NBoVAgQJ6U1MVXOaj8PK2l7WJ3RER9xtqwdhxkhw/edit?usp=sharing"",""นครนายก!I240"")"),0)</f>
        <v>0</v>
      </c>
      <c r="J345" s="218">
        <f ca="1">IFERROR(__xludf.DUMMYFUNCTION("IMPORTRANGE(""https://docs.google.com/spreadsheets/d/1SX6NBoVAgQJ6U1MVXOaj8PK2l7WJ3RER9xtqwdhxkhw/edit?usp=sharing"",""นครนายก!J240"")"),0)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IFERROR(__xludf.DUMMYFUNCTION("IMPORTRANGE(""https://docs.google.com/spreadsheets/d/1SX6NBoVAgQJ6U1MVXOaj8PK2l7WJ3RER9xtqwdhxkhw/edit?usp=sharing"",""นครนายก!I241"")"),0)</f>
        <v>0</v>
      </c>
      <c r="J346" s="218">
        <f ca="1">IFERROR(__xludf.DUMMYFUNCTION("IMPORTRANGE(""https://docs.google.com/spreadsheets/d/1SX6NBoVAgQJ6U1MVXOaj8PK2l7WJ3RER9xtqwdhxkhw/edit?usp=sharing"",""นครนายก!J241"")"),0)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IFERROR(__xludf.DUMMYFUNCTION("IMPORTRANGE(""https://docs.google.com/spreadsheets/d/1SX6NBoVAgQJ6U1MVXOaj8PK2l7WJ3RER9xtqwdhxkhw/edit?usp=sharing"",""นครนายก!L242"")"),781810)</f>
        <v>781810</v>
      </c>
      <c r="M347" s="374"/>
      <c r="N347" s="374">
        <f ca="1">IFERROR(__xludf.DUMMYFUNCTION("IMPORTRANGE(""https://docs.google.com/spreadsheets/d/1SX6NBoVAgQJ6U1MVXOaj8PK2l7WJ3RER9xtqwdhxkhw/edit?usp=sharing"",""นครนายก!M242"")"),68860)</f>
        <v>68860</v>
      </c>
      <c r="O347" s="374">
        <f ca="1">+IF(L347&gt;0,N347*100/L347,0)</f>
        <v>8.807766592906205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IFERROR(__xludf.DUMMYFUNCTION("IMPORTRANGE(""https://docs.google.com/spreadsheets/d/1SX6NBoVAgQJ6U1MVXOaj8PK2l7WJ3RER9xtqwdhxkhw/edit?usp=sharing"",""นครนายก!I244"")"),25)</f>
        <v>25</v>
      </c>
      <c r="J349" s="387">
        <f ca="1">IFERROR(__xludf.DUMMYFUNCTION("IMPORTRANGE(""https://docs.google.com/spreadsheets/d/1SX6NBoVAgQJ6U1MVXOaj8PK2l7WJ3RER9xtqwdhxkhw/edit?usp=sharing"",""นครนายก!J244"")"),0)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IFERROR(__xludf.DUMMYFUNCTION("IMPORTRANGE(""https://docs.google.com/spreadsheets/d/1SX6NBoVAgQJ6U1MVXOaj8PK2l7WJ3RER9xtqwdhxkhw/edit?usp=sharing"",""นครนายก!L244"")"),78920)</f>
        <v>78920</v>
      </c>
      <c r="M349" s="389"/>
      <c r="N349" s="389">
        <f ca="1">IFERROR(__xludf.DUMMYFUNCTION("IMPORTRANGE(""https://docs.google.com/spreadsheets/d/1SX6NBoVAgQJ6U1MVXOaj8PK2l7WJ3RER9xtqwdhxkhw/edit?usp=sharing"",""นครนายก!M244"")"),0)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IFERROR(__xludf.DUMMYFUNCTION("IMPORTRANGE(""https://docs.google.com/spreadsheets/d/1SX6NBoVAgQJ6U1MVXOaj8PK2l7WJ3RER9xtqwdhxkhw/edit?usp=sharing"",""นครนายก!I245"")"),15)</f>
        <v>15</v>
      </c>
      <c r="J350" s="387">
        <f ca="1">IFERROR(__xludf.DUMMYFUNCTION("IMPORTRANGE(""https://docs.google.com/spreadsheets/d/1SX6NBoVAgQJ6U1MVXOaj8PK2l7WJ3RER9xtqwdhxkhw/edit?usp=sharing"",""นครนายก!J245"")"),0)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IFERROR(__xludf.DUMMYFUNCTION("IMPORTRANGE(""https://docs.google.com/spreadsheets/d/1SX6NBoVAgQJ6U1MVXOaj8PK2l7WJ3RER9xtqwdhxkhw/edit?usp=sharing"",""นครนายก!L246"")"),0)</f>
        <v>0</v>
      </c>
      <c r="M351" s="196"/>
      <c r="N351" s="196">
        <f ca="1">IFERROR(__xludf.DUMMYFUNCTION("IMPORTRANGE(""https://docs.google.com/spreadsheets/d/1SX6NBoVAgQJ6U1MVXOaj8PK2l7WJ3RER9xtqwdhxkhw/edit?usp=sharing"",""นครนายก!M246"")"),0)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IFERROR(__xludf.DUMMYFUNCTION("IMPORTRANGE(""https://docs.google.com/spreadsheets/d/1SX6NBoVAgQJ6U1MVXOaj8PK2l7WJ3RER9xtqwdhxkhw/edit?usp=sharing"",""นครนายก!L247"")"),78920)</f>
        <v>78920</v>
      </c>
      <c r="M352" s="196"/>
      <c r="N352" s="196">
        <f ca="1">IFERROR(__xludf.DUMMYFUNCTION("IMPORTRANGE(""https://docs.google.com/spreadsheets/d/1SX6NBoVAgQJ6U1MVXOaj8PK2l7WJ3RER9xtqwdhxkhw/edit?usp=sharing"",""นครนายก!M247"")"),0)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IFERROR(__xludf.DUMMYFUNCTION("IMPORTRANGE(""https://docs.google.com/spreadsheets/d/1SX6NBoVAgQJ6U1MVXOaj8PK2l7WJ3RER9xtqwdhxkhw/edit?usp=sharing"",""นครนายก!L248"")"),0)</f>
        <v>0</v>
      </c>
      <c r="M353" s="198"/>
      <c r="N353" s="198">
        <f ca="1">IFERROR(__xludf.DUMMYFUNCTION("IMPORTRANGE(""https://docs.google.com/spreadsheets/d/1SX6NBoVAgQJ6U1MVXOaj8PK2l7WJ3RER9xtqwdhxkhw/edit?usp=sharing"",""นครนายก!M248"")"),0)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IFERROR(__xludf.DUMMYFUNCTION("IMPORTRANGE(""https://docs.google.com/spreadsheets/d/1SX6NBoVAgQJ6U1MVXOaj8PK2l7WJ3RER9xtqwdhxkhw/edit?usp=sharing"",""นครนายก!L249"")"),78920)</f>
        <v>78920</v>
      </c>
      <c r="M354" s="198"/>
      <c r="N354" s="198">
        <f ca="1">IFERROR(__xludf.DUMMYFUNCTION("IMPORTRANGE(""https://docs.google.com/spreadsheets/d/1SX6NBoVAgQJ6U1MVXOaj8PK2l7WJ3RER9xtqwdhxkhw/edit?usp=sharing"",""นครนายก!M249"")"),0)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IFERROR(__xludf.DUMMYFUNCTION("IMPORTRANGE(""https://docs.google.com/spreadsheets/d/1SX6NBoVAgQJ6U1MVXOaj8PK2l7WJ3RER9xtqwdhxkhw/edit?usp=sharing"",""นครนายก!M250"")"),0)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IFERROR(__xludf.DUMMYFUNCTION("IMPORTRANGE(""https://docs.google.com/spreadsheets/d/1SX6NBoVAgQJ6U1MVXOaj8PK2l7WJ3RER9xtqwdhxkhw/edit?usp=sharing"",""นครนายก!M251"")"),0)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IFERROR(__xludf.DUMMYFUNCTION("IMPORTRANGE(""https://docs.google.com/spreadsheets/d/1SX6NBoVAgQJ6U1MVXOaj8PK2l7WJ3RER9xtqwdhxkhw/edit?usp=sharing"",""นครนายก!M252"")"),0)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IFERROR(__xludf.DUMMYFUNCTION("IMPORTRANGE(""https://docs.google.com/spreadsheets/d/1SX6NBoVAgQJ6U1MVXOaj8PK2l7WJ3RER9xtqwdhxkhw/edit?usp=sharing"",""นครนายก!M253"")"),0)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IFERROR(__xludf.DUMMYFUNCTION("IMPORTRANGE(""https://docs.google.com/spreadsheets/d/1SX6NBoVAgQJ6U1MVXOaj8PK2l7WJ3RER9xtqwdhxkhw/edit?usp=sharing"",""นครนายก!J255"")"),0)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IFERROR(__xludf.DUMMYFUNCTION("IMPORTRANGE(""https://docs.google.com/spreadsheets/d/1SX6NBoVAgQJ6U1MVXOaj8PK2l7WJ3RER9xtqwdhxkhw/edit?usp=sharing"",""นครนายก!J256"")"),1)</f>
        <v>1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IFERROR(__xludf.DUMMYFUNCTION("IMPORTRANGE(""https://docs.google.com/spreadsheets/d/1SX6NBoVAgQJ6U1MVXOaj8PK2l7WJ3RER9xtqwdhxkhw/edit?usp=sharing"",""นครนายก!J257"")"),0)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IFERROR(__xludf.DUMMYFUNCTION("IMPORTRANGE(""https://docs.google.com/spreadsheets/d/1SX6NBoVAgQJ6U1MVXOaj8PK2l7WJ3RER9xtqwdhxkhw/edit?usp=sharing"",""นครนายก!J258"")"),0)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IFERROR(__xludf.DUMMYFUNCTION("IMPORTRANGE(""https://docs.google.com/spreadsheets/d/1SX6NBoVAgQJ6U1MVXOaj8PK2l7WJ3RER9xtqwdhxkhw/edit?usp=sharing"",""นครนายก!J166"")"),0)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IFERROR(__xludf.DUMMYFUNCTION("IMPORTRANGE(""https://docs.google.com/spreadsheets/d/1SX6NBoVAgQJ6U1MVXOaj8PK2l7WJ3RER9xtqwdhxkhw/edit?usp=sharing"",""นครนายก!J166"")"),0)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IFERROR(__xludf.DUMMYFUNCTION("IMPORTRANGE(""https://docs.google.com/spreadsheets/d/1SX6NBoVAgQJ6U1MVXOaj8PK2l7WJ3RER9xtqwdhxkhw/edit?usp=sharing"",""นครนายก!J166"")"),0)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IFERROR(__xludf.DUMMYFUNCTION("IMPORTRANGE(""https://docs.google.com/spreadsheets/d/1SX6NBoVAgQJ6U1MVXOaj8PK2l7WJ3RER9xtqwdhxkhw/edit?usp=sharing"",""นครนายก!J166"")"),0)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IFERROR(__xludf.DUMMYFUNCTION("IMPORTRANGE(""https://docs.google.com/spreadsheets/d/1SX6NBoVAgQJ6U1MVXOaj8PK2l7WJ3RER9xtqwdhxkhw/edit?usp=sharing"",""นครนายก!I263"")"),15)</f>
        <v>15</v>
      </c>
      <c r="J368" s="218">
        <f ca="1">IFERROR(__xludf.DUMMYFUNCTION("IMPORTRANGE(""https://docs.google.com/spreadsheets/d/1SX6NBoVAgQJ6U1MVXOaj8PK2l7WJ3RER9xtqwdhxkhw/edit?usp=sharing"",""นครนายก!J263"")"),0)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IFERROR(__xludf.DUMMYFUNCTION("IMPORTRANGE(""https://docs.google.com/spreadsheets/d/1SX6NBoVAgQJ6U1MVXOaj8PK2l7WJ3RER9xtqwdhxkhw/edit?usp=sharing"",""นครนายก!I164"")"),0)</f>
        <v>0</v>
      </c>
      <c r="J369" s="218">
        <f ca="1">IFERROR(__xludf.DUMMYFUNCTION("IMPORTRANGE(""https://docs.google.com/spreadsheets/d/1SX6NBoVAgQJ6U1MVXOaj8PK2l7WJ3RER9xtqwdhxkhw/edit?usp=sharing"",""นครนายก!J164"")"),0)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IFERROR(__xludf.DUMMYFUNCTION("IMPORTRANGE(""https://docs.google.com/spreadsheets/d/1SX6NBoVAgQJ6U1MVXOaj8PK2l7WJ3RER9xtqwdhxkhw/edit?usp=sharing"",""นครนายก!I265"")"),15)</f>
        <v>15</v>
      </c>
      <c r="J370" s="218">
        <f ca="1">IFERROR(__xludf.DUMMYFUNCTION("IMPORTRANGE(""https://docs.google.com/spreadsheets/d/1SX6NBoVAgQJ6U1MVXOaj8PK2l7WJ3RER9xtqwdhxkhw/edit?usp=sharing"",""นครนายก!J265"")"),0)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IFERROR(__xludf.DUMMYFUNCTION("IMPORTRANGE(""https://docs.google.com/spreadsheets/d/1SX6NBoVAgQJ6U1MVXOaj8PK2l7WJ3RER9xtqwdhxkhw/edit?usp=sharing"",""นครนายก!I164"")"),0)</f>
        <v>0</v>
      </c>
      <c r="J371" s="219">
        <f ca="1">IFERROR(__xludf.DUMMYFUNCTION("IMPORTRANGE(""https://docs.google.com/spreadsheets/d/1SX6NBoVAgQJ6U1MVXOaj8PK2l7WJ3RER9xtqwdhxkhw/edit?usp=sharing"",""นครนายก!J164"")"),0)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IFERROR(__xludf.DUMMYFUNCTION("IMPORTRANGE(""https://docs.google.com/spreadsheets/d/1SX6NBoVAgQJ6U1MVXOaj8PK2l7WJ3RER9xtqwdhxkhw/edit?usp=sharing"",""นครนายก!I267"")"),15)</f>
        <v>15</v>
      </c>
      <c r="J372" s="219">
        <f ca="1">IFERROR(__xludf.DUMMYFUNCTION("IMPORTRANGE(""https://docs.google.com/spreadsheets/d/1SX6NBoVAgQJ6U1MVXOaj8PK2l7WJ3RER9xtqwdhxkhw/edit?usp=sharing"",""นครนายก!J267"")"),0)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IFERROR(__xludf.DUMMYFUNCTION("IMPORTRANGE(""https://docs.google.com/spreadsheets/d/1SX6NBoVAgQJ6U1MVXOaj8PK2l7WJ3RER9xtqwdhxkhw/edit?usp=sharing"",""นครนายก!I164"")"),0)</f>
        <v>0</v>
      </c>
      <c r="J373" s="218">
        <f ca="1">IFERROR(__xludf.DUMMYFUNCTION("IMPORTRANGE(""https://docs.google.com/spreadsheets/d/1SX6NBoVAgQJ6U1MVXOaj8PK2l7WJ3RER9xtqwdhxkhw/edit?usp=sharing"",""นครนายก!J164"")"),0)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IFERROR(__xludf.DUMMYFUNCTION("IMPORTRANGE(""https://docs.google.com/spreadsheets/d/1SX6NBoVAgQJ6U1MVXOaj8PK2l7WJ3RER9xtqwdhxkhw/edit?usp=sharing"",""นครนายก!I164"")"),0)</f>
        <v>0</v>
      </c>
      <c r="J374" s="218">
        <f ca="1">IFERROR(__xludf.DUMMYFUNCTION("IMPORTRANGE(""https://docs.google.com/spreadsheets/d/1SX6NBoVAgQJ6U1MVXOaj8PK2l7WJ3RER9xtqwdhxkhw/edit?usp=sharing"",""นครนายก!J164"")"),0)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IFERROR(__xludf.DUMMYFUNCTION("IMPORTRANGE(""https://docs.google.com/spreadsheets/d/1SX6NBoVAgQJ6U1MVXOaj8PK2l7WJ3RER9xtqwdhxkhw/edit?usp=sharing"",""นครนายก!I270"")"),25)</f>
        <v>25</v>
      </c>
      <c r="J375" s="218">
        <f ca="1">IFERROR(__xludf.DUMMYFUNCTION("IMPORTRANGE(""https://docs.google.com/spreadsheets/d/1SX6NBoVAgQJ6U1MVXOaj8PK2l7WJ3RER9xtqwdhxkhw/edit?usp=sharing"",""นครนายก!J270"")"),0)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IFERROR(__xludf.DUMMYFUNCTION("IMPORTRANGE(""https://docs.google.com/spreadsheets/d/1SX6NBoVAgQJ6U1MVXOaj8PK2l7WJ3RER9xtqwdhxkhw/edit?usp=sharing"",""นครนายก!I271"")"),20)</f>
        <v>20</v>
      </c>
      <c r="J376" s="219">
        <f ca="1">IFERROR(__xludf.DUMMYFUNCTION("IMPORTRANGE(""https://docs.google.com/spreadsheets/d/1SX6NBoVAgQJ6U1MVXOaj8PK2l7WJ3RER9xtqwdhxkhw/edit?usp=sharing"",""นครนายก!J271"")"),0)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IFERROR(__xludf.DUMMYFUNCTION("IMPORTRANGE(""https://docs.google.com/spreadsheets/d/1SX6NBoVAgQJ6U1MVXOaj8PK2l7WJ3RER9xtqwdhxkhw/edit?usp=sharing"",""นครนายก!I272"")"),5)</f>
        <v>5</v>
      </c>
      <c r="J377" s="218">
        <f ca="1">IFERROR(__xludf.DUMMYFUNCTION("IMPORTRANGE(""https://docs.google.com/spreadsheets/d/1SX6NBoVAgQJ6U1MVXOaj8PK2l7WJ3RER9xtqwdhxkhw/edit?usp=sharing"",""นครนายก!J272"")"),0)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IFERROR(__xludf.DUMMYFUNCTION("IMPORTRANGE(""https://docs.google.com/spreadsheets/d/1SX6NBoVAgQJ6U1MVXOaj8PK2l7WJ3RER9xtqwdhxkhw/edit?usp=sharing"",""นครนายก!J273"")"),0)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IFERROR(__xludf.DUMMYFUNCTION("IMPORTRANGE(""https://docs.google.com/spreadsheets/d/1SX6NBoVAgQJ6U1MVXOaj8PK2l7WJ3RER9xtqwdhxkhw/edit?usp=sharing"",""นครนายก!J274"")"),0)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IFERROR(__xludf.DUMMYFUNCTION("IMPORTRANGE(""https://docs.google.com/spreadsheets/d/1SX6NBoVAgQJ6U1MVXOaj8PK2l7WJ3RER9xtqwdhxkhw/edit?usp=sharing"",""นครนายก!I275"")"),50)</f>
        <v>50</v>
      </c>
      <c r="J380" s="387">
        <f ca="1">IFERROR(__xludf.DUMMYFUNCTION("IMPORTRANGE(""https://docs.google.com/spreadsheets/d/1SX6NBoVAgQJ6U1MVXOaj8PK2l7WJ3RER9xtqwdhxkhw/edit?usp=sharing"",""นครนายก!J275"")"),0)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IFERROR(__xludf.DUMMYFUNCTION("IMPORTRANGE(""https://docs.google.com/spreadsheets/d/1SX6NBoVAgQJ6U1MVXOaj8PK2l7WJ3RER9xtqwdhxkhw/edit?usp=sharing"",""นครนายก!L275"")"),87710)</f>
        <v>87710</v>
      </c>
      <c r="M380" s="389"/>
      <c r="N380" s="389">
        <f ca="1">IFERROR(__xludf.DUMMYFUNCTION("IMPORTRANGE(""https://docs.google.com/spreadsheets/d/1SX6NBoVAgQJ6U1MVXOaj8PK2l7WJ3RER9xtqwdhxkhw/edit?usp=sharing"",""นครนายก!M275"")"),0)</f>
        <v>0</v>
      </c>
      <c r="O380" s="389">
        <f ca="1">+IF(L380&gt;0,N380*100/L380,0)</f>
        <v>0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IFERROR(__xludf.DUMMYFUNCTION("IMPORTRANGE(""https://docs.google.com/spreadsheets/d/1SX6NBoVAgQJ6U1MVXOaj8PK2l7WJ3RER9xtqwdhxkhw/edit?usp=sharing"",""นครนายก!I276"")"),5)</f>
        <v>5</v>
      </c>
      <c r="J381" s="387">
        <f ca="1">IFERROR(__xludf.DUMMYFUNCTION("IMPORTRANGE(""https://docs.google.com/spreadsheets/d/1SX6NBoVAgQJ6U1MVXOaj8PK2l7WJ3RER9xtqwdhxkhw/edit?usp=sharing"",""นครนายก!J276"")"),0)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IFERROR(__xludf.DUMMYFUNCTION("IMPORTRANGE(""https://docs.google.com/spreadsheets/d/1SX6NBoVAgQJ6U1MVXOaj8PK2l7WJ3RER9xtqwdhxkhw/edit?usp=sharing"",""นครนายก!L277"")"),0)</f>
        <v>0</v>
      </c>
      <c r="M382" s="196"/>
      <c r="N382" s="196">
        <f ca="1">IFERROR(__xludf.DUMMYFUNCTION("IMPORTRANGE(""https://docs.google.com/spreadsheets/d/1SX6NBoVAgQJ6U1MVXOaj8PK2l7WJ3RER9xtqwdhxkhw/edit?usp=sharing"",""นครนายก!M277"")"),0)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IFERROR(__xludf.DUMMYFUNCTION("IMPORTRANGE(""https://docs.google.com/spreadsheets/d/1SX6NBoVAgQJ6U1MVXOaj8PK2l7WJ3RER9xtqwdhxkhw/edit?usp=sharing"",""นครนายก!L278"")"),87710)</f>
        <v>87710</v>
      </c>
      <c r="M383" s="196"/>
      <c r="N383" s="196">
        <f ca="1">IFERROR(__xludf.DUMMYFUNCTION("IMPORTRANGE(""https://docs.google.com/spreadsheets/d/1SX6NBoVAgQJ6U1MVXOaj8PK2l7WJ3RER9xtqwdhxkhw/edit?usp=sharing"",""นครนายก!M278"")"),0)</f>
        <v>0</v>
      </c>
      <c r="O383" s="196">
        <f t="shared" ca="1" si="109"/>
        <v>0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IFERROR(__xludf.DUMMYFUNCTION("IMPORTRANGE(""https://docs.google.com/spreadsheets/d/1SX6NBoVAgQJ6U1MVXOaj8PK2l7WJ3RER9xtqwdhxkhw/edit?usp=sharing"",""นครนายก!L279"")"),0)</f>
        <v>0</v>
      </c>
      <c r="M384" s="198"/>
      <c r="N384" s="198">
        <f ca="1">IFERROR(__xludf.DUMMYFUNCTION("IMPORTRANGE(""https://docs.google.com/spreadsheets/d/1SX6NBoVAgQJ6U1MVXOaj8PK2l7WJ3RER9xtqwdhxkhw/edit?usp=sharing"",""นครนายก!M279"")"),0)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IFERROR(__xludf.DUMMYFUNCTION("IMPORTRANGE(""https://docs.google.com/spreadsheets/d/1SX6NBoVAgQJ6U1MVXOaj8PK2l7WJ3RER9xtqwdhxkhw/edit?usp=sharing"",""นครนายก!L280"")"),87710)</f>
        <v>87710</v>
      </c>
      <c r="M385" s="198"/>
      <c r="N385" s="198">
        <f ca="1">IFERROR(__xludf.DUMMYFUNCTION("IMPORTRANGE(""https://docs.google.com/spreadsheets/d/1SX6NBoVAgQJ6U1MVXOaj8PK2l7WJ3RER9xtqwdhxkhw/edit?usp=sharing"",""นครนายก!M280"")"),0)</f>
        <v>0</v>
      </c>
      <c r="O385" s="198">
        <f t="shared" ca="1" si="109"/>
        <v>0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IFERROR(__xludf.DUMMYFUNCTION("IMPORTRANGE(""https://docs.google.com/spreadsheets/d/1SX6NBoVAgQJ6U1MVXOaj8PK2l7WJ3RER9xtqwdhxkhw/edit?usp=sharing"",""นครนายก!M281"")"),0)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IFERROR(__xludf.DUMMYFUNCTION("IMPORTRANGE(""https://docs.google.com/spreadsheets/d/1SX6NBoVAgQJ6U1MVXOaj8PK2l7WJ3RER9xtqwdhxkhw/edit?usp=sharing"",""นครนายก!M282"")"),0)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IFERROR(__xludf.DUMMYFUNCTION("IMPORTRANGE(""https://docs.google.com/spreadsheets/d/1SX6NBoVAgQJ6U1MVXOaj8PK2l7WJ3RER9xtqwdhxkhw/edit?usp=sharing"",""นครนายก!M283"")"),0)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IFERROR(__xludf.DUMMYFUNCTION("IMPORTRANGE(""https://docs.google.com/spreadsheets/d/1SX6NBoVAgQJ6U1MVXOaj8PK2l7WJ3RER9xtqwdhxkhw/edit?usp=sharing"",""นครนายก!M284"")"),0)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IFERROR(__xludf.DUMMYFUNCTION("IMPORTRANGE(""https://docs.google.com/spreadsheets/d/1SX6NBoVAgQJ6U1MVXOaj8PK2l7WJ3RER9xtqwdhxkhw/edit?usp=sharing"",""นครนายก!J286"")"),0)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IFERROR(__xludf.DUMMYFUNCTION("IMPORTRANGE(""https://docs.google.com/spreadsheets/d/1SX6NBoVAgQJ6U1MVXOaj8PK2l7WJ3RER9xtqwdhxkhw/edit?usp=sharing"",""นครนายก!J287"")"),1)</f>
        <v>1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IFERROR(__xludf.DUMMYFUNCTION("IMPORTRANGE(""https://docs.google.com/spreadsheets/d/1SX6NBoVAgQJ6U1MVXOaj8PK2l7WJ3RER9xtqwdhxkhw/edit?usp=sharing"",""นครนายก!J288"")"),0)</f>
        <v>0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IFERROR(__xludf.DUMMYFUNCTION("IMPORTRANGE(""https://docs.google.com/spreadsheets/d/1SX6NBoVAgQJ6U1MVXOaj8PK2l7WJ3RER9xtqwdhxkhw/edit?usp=sharing"",""นครนายก!J289"")"),0)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IFERROR(__xludf.DUMMYFUNCTION("IMPORTRANGE(""https://docs.google.com/spreadsheets/d/1SX6NBoVAgQJ6U1MVXOaj8PK2l7WJ3RER9xtqwdhxkhw/edit?usp=sharing"",""นครนายก!I291"")"),5)</f>
        <v>5</v>
      </c>
      <c r="J396" s="219">
        <f ca="1">IFERROR(__xludf.DUMMYFUNCTION("IMPORTRANGE(""https://docs.google.com/spreadsheets/d/1SX6NBoVAgQJ6U1MVXOaj8PK2l7WJ3RER9xtqwdhxkhw/edit?usp=sharing"",""นครนายก!J291"")"),0)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IFERROR(__xludf.DUMMYFUNCTION("IMPORTRANGE(""https://docs.google.com/spreadsheets/d/1SX6NBoVAgQJ6U1MVXOaj8PK2l7WJ3RER9xtqwdhxkhw/edit?usp=sharing"",""นครนายก!I292"")"),50)</f>
        <v>50</v>
      </c>
      <c r="J397" s="219">
        <f ca="1">IFERROR(__xludf.DUMMYFUNCTION("IMPORTRANGE(""https://docs.google.com/spreadsheets/d/1SX6NBoVAgQJ6U1MVXOaj8PK2l7WJ3RER9xtqwdhxkhw/edit?usp=sharing"",""นครนายก!J292"")"),0)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IFERROR(__xludf.DUMMYFUNCTION("IMPORTRANGE(""https://docs.google.com/spreadsheets/d/1SX6NBoVAgQJ6U1MVXOaj8PK2l7WJ3RER9xtqwdhxkhw/edit?usp=sharing"",""นครนายก!I293"")"),5)</f>
        <v>5</v>
      </c>
      <c r="J398" s="219">
        <f ca="1">IFERROR(__xludf.DUMMYFUNCTION("IMPORTRANGE(""https://docs.google.com/spreadsheets/d/1SX6NBoVAgQJ6U1MVXOaj8PK2l7WJ3RER9xtqwdhxkhw/edit?usp=sharing"",""นครนายก!J293"")"),0)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IFERROR(__xludf.DUMMYFUNCTION("IMPORTRANGE(""https://docs.google.com/spreadsheets/d/1SX6NBoVAgQJ6U1MVXOaj8PK2l7WJ3RER9xtqwdhxkhw/edit?usp=sharing"",""นครนายก!J294"")"),0)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IFERROR(__xludf.DUMMYFUNCTION("IMPORTRANGE(""https://docs.google.com/spreadsheets/d/1SX6NBoVAgQJ6U1MVXOaj8PK2l7WJ3RER9xtqwdhxkhw/edit?usp=sharing"",""นครนายก!J295"")"),0)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IFERROR(__xludf.DUMMYFUNCTION("IMPORTRANGE(""https://docs.google.com/spreadsheets/d/1SX6NBoVAgQJ6U1MVXOaj8PK2l7WJ3RER9xtqwdhxkhw/edit?usp=sharing"",""นครนายก!I296"")"),204)</f>
        <v>204</v>
      </c>
      <c r="J401" s="387">
        <f ca="1">IFERROR(__xludf.DUMMYFUNCTION("IMPORTRANGE(""https://docs.google.com/spreadsheets/d/1SX6NBoVAgQJ6U1MVXOaj8PK2l7WJ3RER9xtqwdhxkhw/edit?usp=sharing"",""นครนายก!J296"")"),0)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IFERROR(__xludf.DUMMYFUNCTION("IMPORTRANGE(""https://docs.google.com/spreadsheets/d/1SX6NBoVAgQJ6U1MVXOaj8PK2l7WJ3RER9xtqwdhxkhw/edit?usp=sharing"",""นครนายก!L296"")"),229370)</f>
        <v>229370</v>
      </c>
      <c r="M401" s="389"/>
      <c r="N401" s="389">
        <f ca="1">IFERROR(__xludf.DUMMYFUNCTION("IMPORTRANGE(""https://docs.google.com/spreadsheets/d/1SX6NBoVAgQJ6U1MVXOaj8PK2l7WJ3RER9xtqwdhxkhw/edit?usp=sharing"",""นครนายก!M296"")"),0)</f>
        <v>0</v>
      </c>
      <c r="O401" s="389">
        <f ca="1">+IF(L401&gt;0,N401*100/L401,0)</f>
        <v>0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IFERROR(__xludf.DUMMYFUNCTION("IMPORTRANGE(""https://docs.google.com/spreadsheets/d/1SX6NBoVAgQJ6U1MVXOaj8PK2l7WJ3RER9xtqwdhxkhw/edit?usp=sharing"",""นครนายก!I297"")"),68)</f>
        <v>68</v>
      </c>
      <c r="J402" s="387">
        <f ca="1">IFERROR(__xludf.DUMMYFUNCTION("IMPORTRANGE(""https://docs.google.com/spreadsheets/d/1SX6NBoVAgQJ6U1MVXOaj8PK2l7WJ3RER9xtqwdhxkhw/edit?usp=sharing"",""นครนายก!J297"")"),0)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IFERROR(__xludf.DUMMYFUNCTION("IMPORTRANGE(""https://docs.google.com/spreadsheets/d/1SX6NBoVAgQJ6U1MVXOaj8PK2l7WJ3RER9xtqwdhxkhw/edit?usp=sharing"",""นครนายก!L298"")"),0)</f>
        <v>0</v>
      </c>
      <c r="M403" s="196"/>
      <c r="N403" s="198">
        <f ca="1">IFERROR(__xludf.DUMMYFUNCTION("IMPORTRANGE(""https://docs.google.com/spreadsheets/d/1SX6NBoVAgQJ6U1MVXOaj8PK2l7WJ3RER9xtqwdhxkhw/edit?usp=sharing"",""นครนายก!M298"")"),0)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IFERROR(__xludf.DUMMYFUNCTION("IMPORTRANGE(""https://docs.google.com/spreadsheets/d/1SX6NBoVAgQJ6U1MVXOaj8PK2l7WJ3RER9xtqwdhxkhw/edit?usp=sharing"",""นครนายก!L299"")"),229370)</f>
        <v>229370</v>
      </c>
      <c r="M404" s="196"/>
      <c r="N404" s="198">
        <f ca="1">IFERROR(__xludf.DUMMYFUNCTION("IMPORTRANGE(""https://docs.google.com/spreadsheets/d/1SX6NBoVAgQJ6U1MVXOaj8PK2l7WJ3RER9xtqwdhxkhw/edit?usp=sharing"",""นครนายก!M299"")"),0)</f>
        <v>0</v>
      </c>
      <c r="O404" s="198">
        <f t="shared" ca="1" si="112"/>
        <v>0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IFERROR(__xludf.DUMMYFUNCTION("IMPORTRANGE(""https://docs.google.com/spreadsheets/d/1SX6NBoVAgQJ6U1MVXOaj8PK2l7WJ3RER9xtqwdhxkhw/edit?usp=sharing"",""นครนายก!L300"")"),0)</f>
        <v>0</v>
      </c>
      <c r="M405" s="198"/>
      <c r="N405" s="198">
        <f ca="1">IFERROR(__xludf.DUMMYFUNCTION("IMPORTRANGE(""https://docs.google.com/spreadsheets/d/1SX6NBoVAgQJ6U1MVXOaj8PK2l7WJ3RER9xtqwdhxkhw/edit?usp=sharing"",""นครนายก!M300"")"),0)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IFERROR(__xludf.DUMMYFUNCTION("IMPORTRANGE(""https://docs.google.com/spreadsheets/d/1SX6NBoVAgQJ6U1MVXOaj8PK2l7WJ3RER9xtqwdhxkhw/edit?usp=sharing"",""นครนายก!L301"")"),229370)</f>
        <v>229370</v>
      </c>
      <c r="M406" s="198"/>
      <c r="N406" s="198">
        <f ca="1">IFERROR(__xludf.DUMMYFUNCTION("IMPORTRANGE(""https://docs.google.com/spreadsheets/d/1SX6NBoVAgQJ6U1MVXOaj8PK2l7WJ3RER9xtqwdhxkhw/edit?usp=sharing"",""นครนายก!M301"")"),0)</f>
        <v>0</v>
      </c>
      <c r="O406" s="198">
        <f t="shared" ca="1" si="112"/>
        <v>0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IFERROR(__xludf.DUMMYFUNCTION("IMPORTRANGE(""https://docs.google.com/spreadsheets/d/1SX6NBoVAgQJ6U1MVXOaj8PK2l7WJ3RER9xtqwdhxkhw/edit?usp=sharing"",""นครนายก!M302"")"),0)</f>
        <v>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IFERROR(__xludf.DUMMYFUNCTION("IMPORTRANGE(""https://docs.google.com/spreadsheets/d/1SX6NBoVAgQJ6U1MVXOaj8PK2l7WJ3RER9xtqwdhxkhw/edit?usp=sharing"",""นครนายก!M303"")"),0)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IFERROR(__xludf.DUMMYFUNCTION("IMPORTRANGE(""https://docs.google.com/spreadsheets/d/1SX6NBoVAgQJ6U1MVXOaj8PK2l7WJ3RER9xtqwdhxkhw/edit?usp=sharing"",""นครนายก!M304"")"),0)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IFERROR(__xludf.DUMMYFUNCTION("IMPORTRANGE(""https://docs.google.com/spreadsheets/d/1SX6NBoVAgQJ6U1MVXOaj8PK2l7WJ3RER9xtqwdhxkhw/edit?usp=sharing"",""นครนายก!M305"")"),0)</f>
        <v>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IFERROR(__xludf.DUMMYFUNCTION("IMPORTRANGE(""https://docs.google.com/spreadsheets/d/1SX6NBoVAgQJ6U1MVXOaj8PK2l7WJ3RER9xtqwdhxkhw/edit?usp=sharing"",""นครนายก!J307"")"),0)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IFERROR(__xludf.DUMMYFUNCTION("IMPORTRANGE(""https://docs.google.com/spreadsheets/d/1SX6NBoVAgQJ6U1MVXOaj8PK2l7WJ3RER9xtqwdhxkhw/edit?usp=sharing"",""นครนายก!J308"")"),1)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IFERROR(__xludf.DUMMYFUNCTION("IMPORTRANGE(""https://docs.google.com/spreadsheets/d/1SX6NBoVAgQJ6U1MVXOaj8PK2l7WJ3RER9xtqwdhxkhw/edit?usp=sharing"",""นครนายก!J309"")"),0)</f>
        <v>0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IFERROR(__xludf.DUMMYFUNCTION("IMPORTRANGE(""https://docs.google.com/spreadsheets/d/1SX6NBoVAgQJ6U1MVXOaj8PK2l7WJ3RER9xtqwdhxkhw/edit?usp=sharing"",""นครนายก!J310"")"),0)</f>
        <v>0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IFERROR(__xludf.DUMMYFUNCTION("IMPORTRANGE(""https://docs.google.com/spreadsheets/d/1SX6NBoVAgQJ6U1MVXOaj8PK2l7WJ3RER9xtqwdhxkhw/edit?usp=sharing"",""นครนายก!I311"")"),68)</f>
        <v>68</v>
      </c>
      <c r="J416" s="230">
        <f ca="1">IFERROR(__xludf.DUMMYFUNCTION("IMPORTRANGE(""https://docs.google.com/spreadsheets/d/1SX6NBoVAgQJ6U1MVXOaj8PK2l7WJ3RER9xtqwdhxkhw/edit?usp=sharing"",""นครนายก!J311"")"),0)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IFERROR(__xludf.DUMMYFUNCTION("IMPORTRANGE(""https://docs.google.com/spreadsheets/d/1SX6NBoVAgQJ6U1MVXOaj8PK2l7WJ3RER9xtqwdhxkhw/edit?usp=sharing"",""นครนายก!I312"")"),30)</f>
        <v>30</v>
      </c>
      <c r="J417" s="406">
        <f ca="1">IFERROR(__xludf.DUMMYFUNCTION("IMPORTRANGE(""https://docs.google.com/spreadsheets/d/1SX6NBoVAgQJ6U1MVXOaj8PK2l7WJ3RER9xtqwdhxkhw/edit?usp=sharing"",""นครนายก!J312"")"),0)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IFERROR(__xludf.DUMMYFUNCTION("IMPORTRANGE(""https://docs.google.com/spreadsheets/d/1SX6NBoVAgQJ6U1MVXOaj8PK2l7WJ3RER9xtqwdhxkhw/edit?usp=sharing"",""นครนายก!I313"")"),90)</f>
        <v>90</v>
      </c>
      <c r="J418" s="407">
        <f ca="1">IFERROR(__xludf.DUMMYFUNCTION("IMPORTRANGE(""https://docs.google.com/spreadsheets/d/1SX6NBoVAgQJ6U1MVXOaj8PK2l7WJ3RER9xtqwdhxkhw/edit?usp=sharing"",""นครนายก!J313"")"),0)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IFERROR(__xludf.DUMMYFUNCTION("IMPORTRANGE(""https://docs.google.com/spreadsheets/d/1SX6NBoVAgQJ6U1MVXOaj8PK2l7WJ3RER9xtqwdhxkhw/edit?usp=sharing"",""นครนายก!I314"")"),30)</f>
        <v>30</v>
      </c>
      <c r="J419" s="302">
        <f ca="1">IFERROR(__xludf.DUMMYFUNCTION("IMPORTRANGE(""https://docs.google.com/spreadsheets/d/1SX6NBoVAgQJ6U1MVXOaj8PK2l7WJ3RER9xtqwdhxkhw/edit?usp=sharing"",""นครนายก!J314"")"),0)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IFERROR(__xludf.DUMMYFUNCTION("IMPORTRANGE(""https://docs.google.com/spreadsheets/d/1SX6NBoVAgQJ6U1MVXOaj8PK2l7WJ3RER9xtqwdhxkhw/edit?usp=sharing"",""นครนายก!I315"")"),30)</f>
        <v>30</v>
      </c>
      <c r="J420" s="302">
        <f ca="1">IFERROR(__xludf.DUMMYFUNCTION("IMPORTRANGE(""https://docs.google.com/spreadsheets/d/1SX6NBoVAgQJ6U1MVXOaj8PK2l7WJ3RER9xtqwdhxkhw/edit?usp=sharing"",""นครนายก!J315"")"),0)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IFERROR(__xludf.DUMMYFUNCTION("IMPORTRANGE(""https://docs.google.com/spreadsheets/d/1SX6NBoVAgQJ6U1MVXOaj8PK2l7WJ3RER9xtqwdhxkhw/edit?usp=sharing"",""นครนายก!I316"")"),25)</f>
        <v>25</v>
      </c>
      <c r="J421" s="406">
        <f ca="1">IFERROR(__xludf.DUMMYFUNCTION("IMPORTRANGE(""https://docs.google.com/spreadsheets/d/1SX6NBoVAgQJ6U1MVXOaj8PK2l7WJ3RER9xtqwdhxkhw/edit?usp=sharing"",""นครนายก!J316"")"),0)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IFERROR(__xludf.DUMMYFUNCTION("IMPORTRANGE(""https://docs.google.com/spreadsheets/d/1SX6NBoVAgQJ6U1MVXOaj8PK2l7WJ3RER9xtqwdhxkhw/edit?usp=sharing"",""นครนายก!I317"")"),75)</f>
        <v>75</v>
      </c>
      <c r="J422" s="407">
        <f ca="1">IFERROR(__xludf.DUMMYFUNCTION("IMPORTRANGE(""https://docs.google.com/spreadsheets/d/1SX6NBoVAgQJ6U1MVXOaj8PK2l7WJ3RER9xtqwdhxkhw/edit?usp=sharing"",""นครนายก!J317"")"),0)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IFERROR(__xludf.DUMMYFUNCTION("IMPORTRANGE(""https://docs.google.com/spreadsheets/d/1SX6NBoVAgQJ6U1MVXOaj8PK2l7WJ3RER9xtqwdhxkhw/edit?usp=sharing"",""นครนายก!I318"")"),25)</f>
        <v>25</v>
      </c>
      <c r="J423" s="302">
        <f ca="1">IFERROR(__xludf.DUMMYFUNCTION("IMPORTRANGE(""https://docs.google.com/spreadsheets/d/1SX6NBoVAgQJ6U1MVXOaj8PK2l7WJ3RER9xtqwdhxkhw/edit?usp=sharing"",""นครนายก!J318"")"),0)</f>
        <v>0</v>
      </c>
      <c r="K423" s="195">
        <f t="shared" ca="1" si="113"/>
        <v>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IFERROR(__xludf.DUMMYFUNCTION("IMPORTRANGE(""https://docs.google.com/spreadsheets/d/1SX6NBoVAgQJ6U1MVXOaj8PK2l7WJ3RER9xtqwdhxkhw/edit?usp=sharing"",""นครนายก!I319"")"),25)</f>
        <v>25</v>
      </c>
      <c r="J424" s="302">
        <f ca="1">IFERROR(__xludf.DUMMYFUNCTION("IMPORTRANGE(""https://docs.google.com/spreadsheets/d/1SX6NBoVAgQJ6U1MVXOaj8PK2l7WJ3RER9xtqwdhxkhw/edit?usp=sharing"",""นครนายก!J319"")"),0)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IFERROR(__xludf.DUMMYFUNCTION("IMPORTRANGE(""https://docs.google.com/spreadsheets/d/1SX6NBoVAgQJ6U1MVXOaj8PK2l7WJ3RER9xtqwdhxkhw/edit?usp=sharing"",""นครนายก!I320"")"),25)</f>
        <v>25</v>
      </c>
      <c r="J425" s="302">
        <f ca="1">IFERROR(__xludf.DUMMYFUNCTION("IMPORTRANGE(""https://docs.google.com/spreadsheets/d/1SX6NBoVAgQJ6U1MVXOaj8PK2l7WJ3RER9xtqwdhxkhw/edit?usp=sharing"",""นครนายก!J320"")"),0)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IFERROR(__xludf.DUMMYFUNCTION("IMPORTRANGE(""https://docs.google.com/spreadsheets/d/1SX6NBoVAgQJ6U1MVXOaj8PK2l7WJ3RER9xtqwdhxkhw/edit?usp=sharing"",""นครนายก!I321"")"),13)</f>
        <v>13</v>
      </c>
      <c r="J426" s="406">
        <f ca="1">IFERROR(__xludf.DUMMYFUNCTION("IMPORTRANGE(""https://docs.google.com/spreadsheets/d/1SX6NBoVAgQJ6U1MVXOaj8PK2l7WJ3RER9xtqwdhxkhw/edit?usp=sharing"",""นครนายก!J321"")"),0)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IFERROR(__xludf.DUMMYFUNCTION("IMPORTRANGE(""https://docs.google.com/spreadsheets/d/1SX6NBoVAgQJ6U1MVXOaj8PK2l7WJ3RER9xtqwdhxkhw/edit?usp=sharing"",""นครนายก!I322"")"),39)</f>
        <v>39</v>
      </c>
      <c r="J427" s="407">
        <f ca="1">IFERROR(__xludf.DUMMYFUNCTION("IMPORTRANGE(""https://docs.google.com/spreadsheets/d/1SX6NBoVAgQJ6U1MVXOaj8PK2l7WJ3RER9xtqwdhxkhw/edit?usp=sharing"",""นครนายก!J322"")"),0)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IFERROR(__xludf.DUMMYFUNCTION("IMPORTRANGE(""https://docs.google.com/spreadsheets/d/1SX6NBoVAgQJ6U1MVXOaj8PK2l7WJ3RER9xtqwdhxkhw/edit?usp=sharing"",""นครนายก!I323"")"),13)</f>
        <v>13</v>
      </c>
      <c r="J428" s="302">
        <f ca="1">IFERROR(__xludf.DUMMYFUNCTION("IMPORTRANGE(""https://docs.google.com/spreadsheets/d/1SX6NBoVAgQJ6U1MVXOaj8PK2l7WJ3RER9xtqwdhxkhw/edit?usp=sharing"",""นครนายก!J323"")"),0)</f>
        <v>0</v>
      </c>
      <c r="K428" s="195">
        <f t="shared" ca="1" si="113"/>
        <v>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IFERROR(__xludf.DUMMYFUNCTION("IMPORTRANGE(""https://docs.google.com/spreadsheets/d/1SX6NBoVAgQJ6U1MVXOaj8PK2l7WJ3RER9xtqwdhxkhw/edit?usp=sharing"",""นครนายก!I324"")"),13)</f>
        <v>13</v>
      </c>
      <c r="J429" s="302">
        <f ca="1">IFERROR(__xludf.DUMMYFUNCTION("IMPORTRANGE(""https://docs.google.com/spreadsheets/d/1SX6NBoVAgQJ6U1MVXOaj8PK2l7WJ3RER9xtqwdhxkhw/edit?usp=sharing"",""นครนายก!J324"")"),0)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IFERROR(__xludf.DUMMYFUNCTION("IMPORTRANGE(""https://docs.google.com/spreadsheets/d/1SX6NBoVAgQJ6U1MVXOaj8PK2l7WJ3RER9xtqwdhxkhw/edit?usp=sharing"",""นครนายก!I325"")"),55)</f>
        <v>55</v>
      </c>
      <c r="J430" s="406">
        <f ca="1">IFERROR(__xludf.DUMMYFUNCTION("IMPORTRANGE(""https://docs.google.com/spreadsheets/d/1SX6NBoVAgQJ6U1MVXOaj8PK2l7WJ3RER9xtqwdhxkhw/edit?usp=sharing"",""นครนายก!J325"")"),0)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IFERROR(__xludf.DUMMYFUNCTION("IMPORTRANGE(""https://docs.google.com/spreadsheets/d/1SX6NBoVAgQJ6U1MVXOaj8PK2l7WJ3RER9xtqwdhxkhw/edit?usp=sharing"",""นครนายก!I326"")"),30)</f>
        <v>30</v>
      </c>
      <c r="J431" s="302">
        <f ca="1">IFERROR(__xludf.DUMMYFUNCTION("IMPORTRANGE(""https://docs.google.com/spreadsheets/d/1SX6NBoVAgQJ6U1MVXOaj8PK2l7WJ3RER9xtqwdhxkhw/edit?usp=sharing"",""นครนายก!J326"")"),0)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IFERROR(__xludf.DUMMYFUNCTION("IMPORTRANGE(""https://docs.google.com/spreadsheets/d/1SX6NBoVAgQJ6U1MVXOaj8PK2l7WJ3RER9xtqwdhxkhw/edit?usp=sharing"",""นครนายก!I327"")"),25)</f>
        <v>25</v>
      </c>
      <c r="J432" s="302">
        <f ca="1">IFERROR(__xludf.DUMMYFUNCTION("IMPORTRANGE(""https://docs.google.com/spreadsheets/d/1SX6NBoVAgQJ6U1MVXOaj8PK2l7WJ3RER9xtqwdhxkhw/edit?usp=sharing"",""นครนายก!J327"")"),0)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IFERROR(__xludf.DUMMYFUNCTION("IMPORTRANGE(""https://docs.google.com/spreadsheets/d/1SX6NBoVAgQJ6U1MVXOaj8PK2l7WJ3RER9xtqwdhxkhw/edit?usp=sharing"",""นครนายก!J328"")"),0)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IFERROR(__xludf.DUMMYFUNCTION("IMPORTRANGE(""https://docs.google.com/spreadsheets/d/1SX6NBoVAgQJ6U1MVXOaj8PK2l7WJ3RER9xtqwdhxkhw/edit?usp=sharing"",""นครนายก!J329"")"),0)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IFERROR(__xludf.DUMMYFUNCTION("IMPORTRANGE(""https://docs.google.com/spreadsheets/d/1SX6NBoVAgQJ6U1MVXOaj8PK2l7WJ3RER9xtqwdhxkhw/edit?usp=sharing"",""นครนายก!I330"")"),84)</f>
        <v>84</v>
      </c>
      <c r="J435" s="420">
        <f ca="1">IFERROR(__xludf.DUMMYFUNCTION("IMPORTRANGE(""https://docs.google.com/spreadsheets/d/1SX6NBoVAgQJ6U1MVXOaj8PK2l7WJ3RER9xtqwdhxkhw/edit?usp=sharing"",""นครนายก!J330"")"),84)</f>
        <v>84</v>
      </c>
      <c r="K435" s="421">
        <f ca="1">IF(I435&gt;0,J435*100/I435,0)</f>
        <v>100</v>
      </c>
      <c r="L435" s="422">
        <f ca="1">IFERROR(__xludf.DUMMYFUNCTION("IMPORTRANGE(""https://docs.google.com/spreadsheets/d/1SX6NBoVAgQJ6U1MVXOaj8PK2l7WJ3RER9xtqwdhxkhw/edit?usp=sharing"",""นครนายก!L330"")"),225000)</f>
        <v>225000</v>
      </c>
      <c r="M435" s="422"/>
      <c r="N435" s="422">
        <f ca="1">IFERROR(__xludf.DUMMYFUNCTION("IMPORTRANGE(""https://docs.google.com/spreadsheets/d/1SX6NBoVAgQJ6U1MVXOaj8PK2l7WJ3RER9xtqwdhxkhw/edit?usp=sharing"",""นครนายก!M330"")"),45100)</f>
        <v>45100</v>
      </c>
      <c r="O435" s="422">
        <f t="shared" ref="O435:O439" ca="1" si="114">+IF(L435&gt;0,N435*100/L435,0)</f>
        <v>20.044444444444444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IFERROR(__xludf.DUMMYFUNCTION("IMPORTRANGE(""https://docs.google.com/spreadsheets/d/1SX6NBoVAgQJ6U1MVXOaj8PK2l7WJ3RER9xtqwdhxkhw/edit?usp=sharing"",""นครนายก!L331"")"),0)</f>
        <v>0</v>
      </c>
      <c r="M436" s="196"/>
      <c r="N436" s="198">
        <f ca="1">IFERROR(__xludf.DUMMYFUNCTION("IMPORTRANGE(""https://docs.google.com/spreadsheets/d/1SX6NBoVAgQJ6U1MVXOaj8PK2l7WJ3RER9xtqwdhxkhw/edit?usp=sharing"",""นครนายก!M331"")"),0)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IFERROR(__xludf.DUMMYFUNCTION("IMPORTRANGE(""https://docs.google.com/spreadsheets/d/1SX6NBoVAgQJ6U1MVXOaj8PK2l7WJ3RER9xtqwdhxkhw/edit?usp=sharing"",""นครนายก!L332"")"),225000)</f>
        <v>225000</v>
      </c>
      <c r="M437" s="196"/>
      <c r="N437" s="198">
        <f ca="1">IFERROR(__xludf.DUMMYFUNCTION("IMPORTRANGE(""https://docs.google.com/spreadsheets/d/1SX6NBoVAgQJ6U1MVXOaj8PK2l7WJ3RER9xtqwdhxkhw/edit?usp=sharing"",""นครนายก!M332"")"),45100)</f>
        <v>45100</v>
      </c>
      <c r="O437" s="198">
        <f t="shared" ca="1" si="114"/>
        <v>20.044444444444444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IFERROR(__xludf.DUMMYFUNCTION("IMPORTRANGE(""https://docs.google.com/spreadsheets/d/1SX6NBoVAgQJ6U1MVXOaj8PK2l7WJ3RER9xtqwdhxkhw/edit?usp=sharing"",""นครนายก!L333"")"),0)</f>
        <v>0</v>
      </c>
      <c r="M438" s="198"/>
      <c r="N438" s="198">
        <f ca="1">IFERROR(__xludf.DUMMYFUNCTION("IMPORTRANGE(""https://docs.google.com/spreadsheets/d/1SX6NBoVAgQJ6U1MVXOaj8PK2l7WJ3RER9xtqwdhxkhw/edit?usp=sharing"",""นครนายก!M333"")"),0)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IFERROR(__xludf.DUMMYFUNCTION("IMPORTRANGE(""https://docs.google.com/spreadsheets/d/1SX6NBoVAgQJ6U1MVXOaj8PK2l7WJ3RER9xtqwdhxkhw/edit?usp=sharing"",""นครนายก!L334"")"),225000)</f>
        <v>225000</v>
      </c>
      <c r="M439" s="198"/>
      <c r="N439" s="198">
        <f ca="1">IFERROR(__xludf.DUMMYFUNCTION("IMPORTRANGE(""https://docs.google.com/spreadsheets/d/1SX6NBoVAgQJ6U1MVXOaj8PK2l7WJ3RER9xtqwdhxkhw/edit?usp=sharing"",""นครนายก!M334"")"),45100)</f>
        <v>45100</v>
      </c>
      <c r="O439" s="198">
        <f t="shared" ca="1" si="114"/>
        <v>20.044444444444444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IFERROR(__xludf.DUMMYFUNCTION("IMPORTRANGE(""https://docs.google.com/spreadsheets/d/1SX6NBoVAgQJ6U1MVXOaj8PK2l7WJ3RER9xtqwdhxkhw/edit?usp=sharing"",""นครนายก!M335"")"),45100)</f>
        <v>45100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IFERROR(__xludf.DUMMYFUNCTION("IMPORTRANGE(""https://docs.google.com/spreadsheets/d/1SX6NBoVAgQJ6U1MVXOaj8PK2l7WJ3RER9xtqwdhxkhw/edit?usp=sharing"",""นครนายก!M336"")"),0)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IFERROR(__xludf.DUMMYFUNCTION("IMPORTRANGE(""https://docs.google.com/spreadsheets/d/1SX6NBoVAgQJ6U1MVXOaj8PK2l7WJ3RER9xtqwdhxkhw/edit?usp=sharing"",""นครนายก!M337"")"),0)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IFERROR(__xludf.DUMMYFUNCTION("IMPORTRANGE(""https://docs.google.com/spreadsheets/d/1SX6NBoVAgQJ6U1MVXOaj8PK2l7WJ3RER9xtqwdhxkhw/edit?usp=sharing"",""นครนายก!M338"")"),0)</f>
        <v>0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IFERROR(__xludf.DUMMYFUNCTION("IMPORTRANGE(""https://docs.google.com/spreadsheets/d/1SX6NBoVAgQJ6U1MVXOaj8PK2l7WJ3RER9xtqwdhxkhw/edit?usp=sharing"",""นครนายก!J340"")"),0)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IFERROR(__xludf.DUMMYFUNCTION("IMPORTRANGE(""https://docs.google.com/spreadsheets/d/1SX6NBoVAgQJ6U1MVXOaj8PK2l7WJ3RER9xtqwdhxkhw/edit?usp=sharing"",""นครนายก!J341"")"),1)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IFERROR(__xludf.DUMMYFUNCTION("IMPORTRANGE(""https://docs.google.com/spreadsheets/d/1SX6NBoVAgQJ6U1MVXOaj8PK2l7WJ3RER9xtqwdhxkhw/edit?usp=sharing"",""นครนายก!J342"")"),0)</f>
        <v>0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IFERROR(__xludf.DUMMYFUNCTION("IMPORTRANGE(""https://docs.google.com/spreadsheets/d/1SX6NBoVAgQJ6U1MVXOaj8PK2l7WJ3RER9xtqwdhxkhw/edit?usp=sharing"",""นครนายก!J343"")"),0)</f>
        <v>0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IFERROR(__xludf.DUMMYFUNCTION("IMPORTRANGE(""https://docs.google.com/spreadsheets/d/1SX6NBoVAgQJ6U1MVXOaj8PK2l7WJ3RER9xtqwdhxkhw/edit?usp=sharing"",""นครนายก!I344"")"),84)</f>
        <v>84</v>
      </c>
      <c r="J449" s="230">
        <f ca="1">IFERROR(__xludf.DUMMYFUNCTION("IMPORTRANGE(""https://docs.google.com/spreadsheets/d/1SX6NBoVAgQJ6U1MVXOaj8PK2l7WJ3RER9xtqwdhxkhw/edit?usp=sharing"",""นครนายก!J344"")"),84)</f>
        <v>84</v>
      </c>
      <c r="K449" s="195">
        <f t="shared" ref="K449:K452" ca="1" si="115">IF(I449&gt;0,J449*100/I449,0)</f>
        <v>100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IFERROR(__xludf.DUMMYFUNCTION("IMPORTRANGE(""https://docs.google.com/spreadsheets/d/1SX6NBoVAgQJ6U1MVXOaj8PK2l7WJ3RER9xtqwdhxkhw/edit?usp=sharing"",""นครนายก!I345"")"),24)</f>
        <v>24</v>
      </c>
      <c r="J450" s="219">
        <f ca="1">IFERROR(__xludf.DUMMYFUNCTION("IMPORTRANGE(""https://docs.google.com/spreadsheets/d/1SX6NBoVAgQJ6U1MVXOaj8PK2l7WJ3RER9xtqwdhxkhw/edit?usp=sharing"",""นครนายก!J345"")"),24)</f>
        <v>24</v>
      </c>
      <c r="K450" s="195">
        <f t="shared" ca="1" si="115"/>
        <v>100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IFERROR(__xludf.DUMMYFUNCTION("IMPORTRANGE(""https://docs.google.com/spreadsheets/d/1SX6NBoVAgQJ6U1MVXOaj8PK2l7WJ3RER9xtqwdhxkhw/edit?usp=sharing"",""นครนายก!I346"")"),60)</f>
        <v>60</v>
      </c>
      <c r="J451" s="218">
        <f ca="1">IFERROR(__xludf.DUMMYFUNCTION("IMPORTRANGE(""https://docs.google.com/spreadsheets/d/1SX6NBoVAgQJ6U1MVXOaj8PK2l7WJ3RER9xtqwdhxkhw/edit?usp=sharing"",""นครนายก!J346"")"),60)</f>
        <v>60</v>
      </c>
      <c r="K451" s="195">
        <f t="shared" ca="1" si="115"/>
        <v>100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IFERROR(__xludf.DUMMYFUNCTION("IMPORTRANGE(""https://docs.google.com/spreadsheets/d/1SX6NBoVAgQJ6U1MVXOaj8PK2l7WJ3RER9xtqwdhxkhw/edit?usp=sharing"",""นครนายก!I347"")"),0)</f>
        <v>0</v>
      </c>
      <c r="J452" s="218">
        <f ca="1">IFERROR(__xludf.DUMMYFUNCTION("IMPORTRANGE(""https://docs.google.com/spreadsheets/d/1SX6NBoVAgQJ6U1MVXOaj8PK2l7WJ3RER9xtqwdhxkhw/edit?usp=sharing"",""นครนายก!J347"")"),0)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IFERROR(__xludf.DUMMYFUNCTION("IMPORTRANGE(""https://docs.google.com/spreadsheets/d/1SX6NBoVAgQJ6U1MVXOaj8PK2l7WJ3RER9xtqwdhxkhw/edit?usp=sharing"",""นครนายก!J348"")"),0)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IFERROR(__xludf.DUMMYFUNCTION("IMPORTRANGE(""https://docs.google.com/spreadsheets/d/1SX6NBoVAgQJ6U1MVXOaj8PK2l7WJ3RER9xtqwdhxkhw/edit?usp=sharing"",""นครนายก!J349"")"),0)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IFERROR(__xludf.DUMMYFUNCTION("IMPORTRANGE(""https://docs.google.com/spreadsheets/d/1SX6NBoVAgQJ6U1MVXOaj8PK2l7WJ3RER9xtqwdhxkhw/edit?usp=sharing"",""นครนายก!I350"")"),0)</f>
        <v>0</v>
      </c>
      <c r="J455" s="387">
        <f ca="1">IFERROR(__xludf.DUMMYFUNCTION("IMPORTRANGE(""https://docs.google.com/spreadsheets/d/1SX6NBoVAgQJ6U1MVXOaj8PK2l7WJ3RER9xtqwdhxkhw/edit?usp=sharing"",""นครนายก!J350"")"),0)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IFERROR(__xludf.DUMMYFUNCTION("IMPORTRANGE(""https://docs.google.com/spreadsheets/d/1SX6NBoVAgQJ6U1MVXOaj8PK2l7WJ3RER9xtqwdhxkhw/edit?usp=sharing"",""นครนายก!L350"")"),0)</f>
        <v>0</v>
      </c>
      <c r="M455" s="389"/>
      <c r="N455" s="389">
        <f ca="1">IFERROR(__xludf.DUMMYFUNCTION("IMPORTRANGE(""https://docs.google.com/spreadsheets/d/1SX6NBoVAgQJ6U1MVXOaj8PK2l7WJ3RER9xtqwdhxkhw/edit?usp=sharing"",""นครนายก!M350"")"),0)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IFERROR(__xludf.DUMMYFUNCTION("IMPORTRANGE(""https://docs.google.com/spreadsheets/d/1SX6NBoVAgQJ6U1MVXOaj8PK2l7WJ3RER9xtqwdhxkhw/edit?usp=sharing"",""นครนายก!L351"")"),0)</f>
        <v>0</v>
      </c>
      <c r="M456" s="196"/>
      <c r="N456" s="198">
        <f ca="1">IFERROR(__xludf.DUMMYFUNCTION("IMPORTRANGE(""https://docs.google.com/spreadsheets/d/1SX6NBoVAgQJ6U1MVXOaj8PK2l7WJ3RER9xtqwdhxkhw/edit?usp=sharing"",""นครนายก!M351"")"),0)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IFERROR(__xludf.DUMMYFUNCTION("IMPORTRANGE(""https://docs.google.com/spreadsheets/d/1SX6NBoVAgQJ6U1MVXOaj8PK2l7WJ3RER9xtqwdhxkhw/edit?usp=sharing"",""นครนายก!L352"")"),0)</f>
        <v>0</v>
      </c>
      <c r="M457" s="196"/>
      <c r="N457" s="198">
        <f ca="1">IFERROR(__xludf.DUMMYFUNCTION("IMPORTRANGE(""https://docs.google.com/spreadsheets/d/1SX6NBoVAgQJ6U1MVXOaj8PK2l7WJ3RER9xtqwdhxkhw/edit?usp=sharing"",""นครนายก!M352"")"),0)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IFERROR(__xludf.DUMMYFUNCTION("IMPORTRANGE(""https://docs.google.com/spreadsheets/d/1SX6NBoVAgQJ6U1MVXOaj8PK2l7WJ3RER9xtqwdhxkhw/edit?usp=sharing"",""นครนายก!L353"")"),0)</f>
        <v>0</v>
      </c>
      <c r="M458" s="198"/>
      <c r="N458" s="198">
        <f ca="1">IFERROR(__xludf.DUMMYFUNCTION("IMPORTRANGE(""https://docs.google.com/spreadsheets/d/1SX6NBoVAgQJ6U1MVXOaj8PK2l7WJ3RER9xtqwdhxkhw/edit?usp=sharing"",""นครนายก!M353"")"),0)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IFERROR(__xludf.DUMMYFUNCTION("IMPORTRANGE(""https://docs.google.com/spreadsheets/d/1SX6NBoVAgQJ6U1MVXOaj8PK2l7WJ3RER9xtqwdhxkhw/edit?usp=sharing"",""นครนายก!L354"")"),0)</f>
        <v>0</v>
      </c>
      <c r="M459" s="198"/>
      <c r="N459" s="198">
        <f ca="1">IFERROR(__xludf.DUMMYFUNCTION("IMPORTRANGE(""https://docs.google.com/spreadsheets/d/1SX6NBoVAgQJ6U1MVXOaj8PK2l7WJ3RER9xtqwdhxkhw/edit?usp=sharing"",""นครนายก!M354"")"),0)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IFERROR(__xludf.DUMMYFUNCTION("IMPORTRANGE(""https://docs.google.com/spreadsheets/d/1SX6NBoVAgQJ6U1MVXOaj8PK2l7WJ3RER9xtqwdhxkhw/edit?usp=sharing"",""นครนายก!M355"")"),0)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IFERROR(__xludf.DUMMYFUNCTION("IMPORTRANGE(""https://docs.google.com/spreadsheets/d/1SX6NBoVAgQJ6U1MVXOaj8PK2l7WJ3RER9xtqwdhxkhw/edit?usp=sharing"",""นครนายก!M356"")"),0)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IFERROR(__xludf.DUMMYFUNCTION("IMPORTRANGE(""https://docs.google.com/spreadsheets/d/1SX6NBoVAgQJ6U1MVXOaj8PK2l7WJ3RER9xtqwdhxkhw/edit?usp=sharing"",""นครนายก!M357"")"),0)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IFERROR(__xludf.DUMMYFUNCTION("IMPORTRANGE(""https://docs.google.com/spreadsheets/d/1SX6NBoVAgQJ6U1MVXOaj8PK2l7WJ3RER9xtqwdhxkhw/edit?usp=sharing"",""นครนายก!M358"")"),0)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IFERROR(__xludf.DUMMYFUNCTION("IMPORTRANGE(""https://docs.google.com/spreadsheets/d/1SX6NBoVAgQJ6U1MVXOaj8PK2l7WJ3RER9xtqwdhxkhw/edit?usp=sharing"",""นครนายก!I359"")"),0)</f>
        <v>0</v>
      </c>
      <c r="J464" s="291">
        <f ca="1">IFERROR(__xludf.DUMMYFUNCTION("IMPORTRANGE(""https://docs.google.com/spreadsheets/d/1SX6NBoVAgQJ6U1MVXOaj8PK2l7WJ3RER9xtqwdhxkhw/edit?usp=sharing"",""นครนายก!J359"")"),0)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IFERROR(__xludf.DUMMYFUNCTION("IMPORTRANGE(""https://docs.google.com/spreadsheets/d/1SX6NBoVAgQJ6U1MVXOaj8PK2l7WJ3RER9xtqwdhxkhw/edit?usp=sharing"",""นครนายก!I360"")"),0)</f>
        <v>0</v>
      </c>
      <c r="J465" s="428">
        <f ca="1">IFERROR(__xludf.DUMMYFUNCTION("IMPORTRANGE(""https://docs.google.com/spreadsheets/d/1SX6NBoVAgQJ6U1MVXOaj8PK2l7WJ3RER9xtqwdhxkhw/edit?usp=sharing"",""นครนายก!J360"")"),0)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IFERROR(__xludf.DUMMYFUNCTION("IMPORTRANGE(""https://docs.google.com/spreadsheets/d/1SX6NBoVAgQJ6U1MVXOaj8PK2l7WJ3RER9xtqwdhxkhw/edit?usp=sharing"",""นครนายก!I361"")"),0)</f>
        <v>0</v>
      </c>
      <c r="J466" s="428">
        <f ca="1">IFERROR(__xludf.DUMMYFUNCTION("IMPORTRANGE(""https://docs.google.com/spreadsheets/d/1SX6NBoVAgQJ6U1MVXOaj8PK2l7WJ3RER9xtqwdhxkhw/edit?usp=sharing"",""นครนายก!J361"")"),0)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IFERROR(__xludf.DUMMYFUNCTION("IMPORTRANGE(""https://docs.google.com/spreadsheets/d/1SX6NBoVAgQJ6U1MVXOaj8PK2l7WJ3RER9xtqwdhxkhw/edit?usp=sharing"",""นครนายก!I362"")"),0)</f>
        <v>0</v>
      </c>
      <c r="J467" s="219">
        <f ca="1">IFERROR(__xludf.DUMMYFUNCTION("IMPORTRANGE(""https://docs.google.com/spreadsheets/d/1SX6NBoVAgQJ6U1MVXOaj8PK2l7WJ3RER9xtqwdhxkhw/edit?usp=sharing"",""นครนายก!J362"")"),0)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IFERROR(__xludf.DUMMYFUNCTION("IMPORTRANGE(""https://docs.google.com/spreadsheets/d/1SX6NBoVAgQJ6U1MVXOaj8PK2l7WJ3RER9xtqwdhxkhw/edit?usp=sharing"",""นครนายก!I363"")"),0)</f>
        <v>0</v>
      </c>
      <c r="J468" s="219">
        <f ca="1">IFERROR(__xludf.DUMMYFUNCTION("IMPORTRANGE(""https://docs.google.com/spreadsheets/d/1SX6NBoVAgQJ6U1MVXOaj8PK2l7WJ3RER9xtqwdhxkhw/edit?usp=sharing"",""นครนายก!J363"")"),0)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IFERROR(__xludf.DUMMYFUNCTION("IMPORTRANGE(""https://docs.google.com/spreadsheets/d/1SX6NBoVAgQJ6U1MVXOaj8PK2l7WJ3RER9xtqwdhxkhw/edit?usp=sharing"",""นครนายก!I364"")"),0)</f>
        <v>0</v>
      </c>
      <c r="J469" s="219">
        <f ca="1">IFERROR(__xludf.DUMMYFUNCTION("IMPORTRANGE(""https://docs.google.com/spreadsheets/d/1SX6NBoVAgQJ6U1MVXOaj8PK2l7WJ3RER9xtqwdhxkhw/edit?usp=sharing"",""นครนายก!J364"")"),0)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IFERROR(__xludf.DUMMYFUNCTION("IMPORTRANGE(""https://docs.google.com/spreadsheets/d/1SX6NBoVAgQJ6U1MVXOaj8PK2l7WJ3RER9xtqwdhxkhw/edit?usp=sharing"",""นครนายก!I365"")"),0)</f>
        <v>0</v>
      </c>
      <c r="J470" s="219">
        <f ca="1">IFERROR(__xludf.DUMMYFUNCTION("IMPORTRANGE(""https://docs.google.com/spreadsheets/d/1SX6NBoVAgQJ6U1MVXOaj8PK2l7WJ3RER9xtqwdhxkhw/edit?usp=sharing"",""นครนายก!J365"")"),0)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IFERROR(__xludf.DUMMYFUNCTION("IMPORTRANGE(""https://docs.google.com/spreadsheets/d/1SX6NBoVAgQJ6U1MVXOaj8PK2l7WJ3RER9xtqwdhxkhw/edit?usp=sharing"",""นครนายก!I366"")"),0)</f>
        <v>0</v>
      </c>
      <c r="J471" s="219">
        <f ca="1">IFERROR(__xludf.DUMMYFUNCTION("IMPORTRANGE(""https://docs.google.com/spreadsheets/d/1SX6NBoVAgQJ6U1MVXOaj8PK2l7WJ3RER9xtqwdhxkhw/edit?usp=sharing"",""นครนายก!J366"")"),0)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IFERROR(__xludf.DUMMYFUNCTION("IMPORTRANGE(""https://docs.google.com/spreadsheets/d/1SX6NBoVAgQJ6U1MVXOaj8PK2l7WJ3RER9xtqwdhxkhw/edit?usp=sharing"",""นครนายก!I367"")"),0)</f>
        <v>0</v>
      </c>
      <c r="J472" s="219">
        <f ca="1">IFERROR(__xludf.DUMMYFUNCTION("IMPORTRANGE(""https://docs.google.com/spreadsheets/d/1SX6NBoVAgQJ6U1MVXOaj8PK2l7WJ3RER9xtqwdhxkhw/edit?usp=sharing"",""นครนายก!J367"")"),0)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IFERROR(__xludf.DUMMYFUNCTION("IMPORTRANGE(""https://docs.google.com/spreadsheets/d/1SX6NBoVAgQJ6U1MVXOaj8PK2l7WJ3RER9xtqwdhxkhw/edit?usp=sharing"",""นครนายก!I368"")"),0)</f>
        <v>0</v>
      </c>
      <c r="J473" s="428">
        <f ca="1">IFERROR(__xludf.DUMMYFUNCTION("IMPORTRANGE(""https://docs.google.com/spreadsheets/d/1SX6NBoVAgQJ6U1MVXOaj8PK2l7WJ3RER9xtqwdhxkhw/edit?usp=sharing"",""นครนายก!J368"")"),0)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IFERROR(__xludf.DUMMYFUNCTION("IMPORTRANGE(""https://docs.google.com/spreadsheets/d/1SX6NBoVAgQJ6U1MVXOaj8PK2l7WJ3RER9xtqwdhxkhw/edit?usp=sharing"",""นครนายก!I369"")"),0)</f>
        <v>0</v>
      </c>
      <c r="J474" s="428">
        <f ca="1">IFERROR(__xludf.DUMMYFUNCTION("IMPORTRANGE(""https://docs.google.com/spreadsheets/d/1SX6NBoVAgQJ6U1MVXOaj8PK2l7WJ3RER9xtqwdhxkhw/edit?usp=sharing"",""นครนายก!J369"")"),0)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IFERROR(__xludf.DUMMYFUNCTION("IMPORTRANGE(""https://docs.google.com/spreadsheets/d/1SX6NBoVAgQJ6U1MVXOaj8PK2l7WJ3RER9xtqwdhxkhw/edit?usp=sharing"",""นครนายก!I370"")"),0)</f>
        <v>0</v>
      </c>
      <c r="J475" s="219">
        <f ca="1">IFERROR(__xludf.DUMMYFUNCTION("IMPORTRANGE(""https://docs.google.com/spreadsheets/d/1SX6NBoVAgQJ6U1MVXOaj8PK2l7WJ3RER9xtqwdhxkhw/edit?usp=sharing"",""นครนายก!J370"")"),0)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IFERROR(__xludf.DUMMYFUNCTION("IMPORTRANGE(""https://docs.google.com/spreadsheets/d/1SX6NBoVAgQJ6U1MVXOaj8PK2l7WJ3RER9xtqwdhxkhw/edit?usp=sharing"",""นครนายก!I371"")"),0)</f>
        <v>0</v>
      </c>
      <c r="J476" s="219">
        <f ca="1">IFERROR(__xludf.DUMMYFUNCTION("IMPORTRANGE(""https://docs.google.com/spreadsheets/d/1SX6NBoVAgQJ6U1MVXOaj8PK2l7WJ3RER9xtqwdhxkhw/edit?usp=sharing"",""นครนายก!J371"")"),0)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IFERROR(__xludf.DUMMYFUNCTION("IMPORTRANGE(""https://docs.google.com/spreadsheets/d/1SX6NBoVAgQJ6U1MVXOaj8PK2l7WJ3RER9xtqwdhxkhw/edit?usp=sharing"",""นครนายก!I372"")"),0)</f>
        <v>0</v>
      </c>
      <c r="J477" s="219">
        <f ca="1">IFERROR(__xludf.DUMMYFUNCTION("IMPORTRANGE(""https://docs.google.com/spreadsheets/d/1SX6NBoVAgQJ6U1MVXOaj8PK2l7WJ3RER9xtqwdhxkhw/edit?usp=sharing"",""นครนายก!J372"")"),0)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IFERROR(__xludf.DUMMYFUNCTION("IMPORTRANGE(""https://docs.google.com/spreadsheets/d/1SX6NBoVAgQJ6U1MVXOaj8PK2l7WJ3RER9xtqwdhxkhw/edit?usp=sharing"",""นครนายก!I373"")"),0)</f>
        <v>0</v>
      </c>
      <c r="J478" s="219">
        <f ca="1">IFERROR(__xludf.DUMMYFUNCTION("IMPORTRANGE(""https://docs.google.com/spreadsheets/d/1SX6NBoVAgQJ6U1MVXOaj8PK2l7WJ3RER9xtqwdhxkhw/edit?usp=sharing"",""นครนายก!J373"")"),0)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IFERROR(__xludf.DUMMYFUNCTION("IMPORTRANGE(""https://docs.google.com/spreadsheets/d/1SX6NBoVAgQJ6U1MVXOaj8PK2l7WJ3RER9xtqwdhxkhw/edit?usp=sharing"",""นครนายก!I374"")"),0)</f>
        <v>0</v>
      </c>
      <c r="J479" s="219">
        <f ca="1">IFERROR(__xludf.DUMMYFUNCTION("IMPORTRANGE(""https://docs.google.com/spreadsheets/d/1SX6NBoVAgQJ6U1MVXOaj8PK2l7WJ3RER9xtqwdhxkhw/edit?usp=sharing"",""นครนายก!J374"")"),0)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IFERROR(__xludf.DUMMYFUNCTION("IMPORTRANGE(""https://docs.google.com/spreadsheets/d/1SX6NBoVAgQJ6U1MVXOaj8PK2l7WJ3RER9xtqwdhxkhw/edit?usp=sharing"",""นครนายก!I375"")"),0)</f>
        <v>0</v>
      </c>
      <c r="J480" s="219">
        <f ca="1">IFERROR(__xludf.DUMMYFUNCTION("IMPORTRANGE(""https://docs.google.com/spreadsheets/d/1SX6NBoVAgQJ6U1MVXOaj8PK2l7WJ3RER9xtqwdhxkhw/edit?usp=sharing"",""นครนายก!J375"")"),0)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IFERROR(__xludf.DUMMYFUNCTION("IMPORTRANGE(""https://docs.google.com/spreadsheets/d/1SX6NBoVAgQJ6U1MVXOaj8PK2l7WJ3RER9xtqwdhxkhw/edit?usp=sharing"",""นครนายก!I376"")"),0)</f>
        <v>0</v>
      </c>
      <c r="J481" s="428">
        <f ca="1">IFERROR(__xludf.DUMMYFUNCTION("IMPORTRANGE(""https://docs.google.com/spreadsheets/d/1SX6NBoVAgQJ6U1MVXOaj8PK2l7WJ3RER9xtqwdhxkhw/edit?usp=sharing"",""นครนายก!J376"")"),0)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IFERROR(__xludf.DUMMYFUNCTION("IMPORTRANGE(""https://docs.google.com/spreadsheets/d/1SX6NBoVAgQJ6U1MVXOaj8PK2l7WJ3RER9xtqwdhxkhw/edit?usp=sharing"",""นครนายก!I377"")"),0)</f>
        <v>0</v>
      </c>
      <c r="J482" s="428">
        <f ca="1">IFERROR(__xludf.DUMMYFUNCTION("IMPORTRANGE(""https://docs.google.com/spreadsheets/d/1SX6NBoVAgQJ6U1MVXOaj8PK2l7WJ3RER9xtqwdhxkhw/edit?usp=sharing"",""นครนายก!J377"")"),0)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IFERROR(__xludf.DUMMYFUNCTION("IMPORTRANGE(""https://docs.google.com/spreadsheets/d/1SX6NBoVAgQJ6U1MVXOaj8PK2l7WJ3RER9xtqwdhxkhw/edit?usp=sharing"",""นครนายก!I378"")"),0)</f>
        <v>0</v>
      </c>
      <c r="J483" s="219">
        <f ca="1">IFERROR(__xludf.DUMMYFUNCTION("IMPORTRANGE(""https://docs.google.com/spreadsheets/d/1SX6NBoVAgQJ6U1MVXOaj8PK2l7WJ3RER9xtqwdhxkhw/edit?usp=sharing"",""นครนายก!J378"")"),0)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IFERROR(__xludf.DUMMYFUNCTION("IMPORTRANGE(""https://docs.google.com/spreadsheets/d/1SX6NBoVAgQJ6U1MVXOaj8PK2l7WJ3RER9xtqwdhxkhw/edit?usp=sharing"",""นครนายก!I379"")"),0)</f>
        <v>0</v>
      </c>
      <c r="J484" s="219">
        <f ca="1">IFERROR(__xludf.DUMMYFUNCTION("IMPORTRANGE(""https://docs.google.com/spreadsheets/d/1SX6NBoVAgQJ6U1MVXOaj8PK2l7WJ3RER9xtqwdhxkhw/edit?usp=sharing"",""นครนายก!J379"")"),0)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IFERROR(__xludf.DUMMYFUNCTION("IMPORTRANGE(""https://docs.google.com/spreadsheets/d/1SX6NBoVAgQJ6U1MVXOaj8PK2l7WJ3RER9xtqwdhxkhw/edit?usp=sharing"",""นครนายก!I380"")"),0)</f>
        <v>0</v>
      </c>
      <c r="J485" s="219">
        <f ca="1">IFERROR(__xludf.DUMMYFUNCTION("IMPORTRANGE(""https://docs.google.com/spreadsheets/d/1SX6NBoVAgQJ6U1MVXOaj8PK2l7WJ3RER9xtqwdhxkhw/edit?usp=sharing"",""นครนายก!J380"")"),0)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IFERROR(__xludf.DUMMYFUNCTION("IMPORTRANGE(""https://docs.google.com/spreadsheets/d/1SX6NBoVAgQJ6U1MVXOaj8PK2l7WJ3RER9xtqwdhxkhw/edit?usp=sharing"",""นครนายก!I381"")"),0)</f>
        <v>0</v>
      </c>
      <c r="J486" s="219">
        <f ca="1">IFERROR(__xludf.DUMMYFUNCTION("IMPORTRANGE(""https://docs.google.com/spreadsheets/d/1SX6NBoVAgQJ6U1MVXOaj8PK2l7WJ3RER9xtqwdhxkhw/edit?usp=sharing"",""นครนายก!J381"")"),0)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IFERROR(__xludf.DUMMYFUNCTION("IMPORTRANGE(""https://docs.google.com/spreadsheets/d/1SX6NBoVAgQJ6U1MVXOaj8PK2l7WJ3RER9xtqwdhxkhw/edit?usp=sharing"",""นครนายก!I382"")"),0)</f>
        <v>0</v>
      </c>
      <c r="J487" s="428">
        <f ca="1">IFERROR(__xludf.DUMMYFUNCTION("IMPORTRANGE(""https://docs.google.com/spreadsheets/d/1SX6NBoVAgQJ6U1MVXOaj8PK2l7WJ3RER9xtqwdhxkhw/edit?usp=sharing"",""นครนายก!J382"")"),0)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IFERROR(__xludf.DUMMYFUNCTION("IMPORTRANGE(""https://docs.google.com/spreadsheets/d/1SX6NBoVAgQJ6U1MVXOaj8PK2l7WJ3RER9xtqwdhxkhw/edit?usp=sharing"",""นครนายก!I383"")"),0)</f>
        <v>0</v>
      </c>
      <c r="J488" s="428">
        <f ca="1">IFERROR(__xludf.DUMMYFUNCTION("IMPORTRANGE(""https://docs.google.com/spreadsheets/d/1SX6NBoVAgQJ6U1MVXOaj8PK2l7WJ3RER9xtqwdhxkhw/edit?usp=sharing"",""นครนายก!J383"")"),0)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IFERROR(__xludf.DUMMYFUNCTION("IMPORTRANGE(""https://docs.google.com/spreadsheets/d/1SX6NBoVAgQJ6U1MVXOaj8PK2l7WJ3RER9xtqwdhxkhw/edit?usp=sharing"",""นครนายก!I384"")"),0)</f>
        <v>0</v>
      </c>
      <c r="J489" s="219">
        <f ca="1">IFERROR(__xludf.DUMMYFUNCTION("IMPORTRANGE(""https://docs.google.com/spreadsheets/d/1SX6NBoVAgQJ6U1MVXOaj8PK2l7WJ3RER9xtqwdhxkhw/edit?usp=sharing"",""นครนายก!J384"")"),0)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IFERROR(__xludf.DUMMYFUNCTION("IMPORTRANGE(""https://docs.google.com/spreadsheets/d/1SX6NBoVAgQJ6U1MVXOaj8PK2l7WJ3RER9xtqwdhxkhw/edit?usp=sharing"",""นครนายก!I385"")"),0)</f>
        <v>0</v>
      </c>
      <c r="J490" s="219">
        <f ca="1">IFERROR(__xludf.DUMMYFUNCTION("IMPORTRANGE(""https://docs.google.com/spreadsheets/d/1SX6NBoVAgQJ6U1MVXOaj8PK2l7WJ3RER9xtqwdhxkhw/edit?usp=sharing"",""นครนายก!J385"")"),0)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IFERROR(__xludf.DUMMYFUNCTION("IMPORTRANGE(""https://docs.google.com/spreadsheets/d/1SX6NBoVAgQJ6U1MVXOaj8PK2l7WJ3RER9xtqwdhxkhw/edit?usp=sharing"",""นครนายก!I386"")"),0)</f>
        <v>0</v>
      </c>
      <c r="J491" s="219">
        <f ca="1">IFERROR(__xludf.DUMMYFUNCTION("IMPORTRANGE(""https://docs.google.com/spreadsheets/d/1SX6NBoVAgQJ6U1MVXOaj8PK2l7WJ3RER9xtqwdhxkhw/edit?usp=sharing"",""นครนายก!J386"")"),0)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IFERROR(__xludf.DUMMYFUNCTION("IMPORTRANGE(""https://docs.google.com/spreadsheets/d/1SX6NBoVAgQJ6U1MVXOaj8PK2l7WJ3RER9xtqwdhxkhw/edit?usp=sharing"",""นครนายก!I387"")"),0)</f>
        <v>0</v>
      </c>
      <c r="J492" s="219">
        <f ca="1">IFERROR(__xludf.DUMMYFUNCTION("IMPORTRANGE(""https://docs.google.com/spreadsheets/d/1SX6NBoVAgQJ6U1MVXOaj8PK2l7WJ3RER9xtqwdhxkhw/edit?usp=sharing"",""นครนายก!J387"")"),0)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IFERROR(__xludf.DUMMYFUNCTION("IMPORTRANGE(""https://docs.google.com/spreadsheets/d/1SX6NBoVAgQJ6U1MVXOaj8PK2l7WJ3RER9xtqwdhxkhw/edit?usp=sharing"",""นครนายก!I388"")"),0)</f>
        <v>0</v>
      </c>
      <c r="J493" s="219">
        <f ca="1">IFERROR(__xludf.DUMMYFUNCTION("IMPORTRANGE(""https://docs.google.com/spreadsheets/d/1SX6NBoVAgQJ6U1MVXOaj8PK2l7WJ3RER9xtqwdhxkhw/edit?usp=sharing"",""นครนายก!J388"")"),0)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IFERROR(__xludf.DUMMYFUNCTION("IMPORTRANGE(""https://docs.google.com/spreadsheets/d/1SX6NBoVAgQJ6U1MVXOaj8PK2l7WJ3RER9xtqwdhxkhw/edit?usp=sharing"",""นครนายก!I389"")"),0)</f>
        <v>0</v>
      </c>
      <c r="J494" s="444">
        <f ca="1">IFERROR(__xludf.DUMMYFUNCTION("IMPORTRANGE(""https://docs.google.com/spreadsheets/d/1SX6NBoVAgQJ6U1MVXOaj8PK2l7WJ3RER9xtqwdhxkhw/edit?usp=sharing"",""นครนายก!J389"")"),0)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IFERROR(__xludf.DUMMYFUNCTION("IMPORTRANGE(""https://docs.google.com/spreadsheets/d/1SX6NBoVAgQJ6U1MVXOaj8PK2l7WJ3RER9xtqwdhxkhw/edit?usp=sharing"",""นครนายก!I390"")"),0)</f>
        <v>0</v>
      </c>
      <c r="J495" s="444">
        <f ca="1">IFERROR(__xludf.DUMMYFUNCTION("IMPORTRANGE(""https://docs.google.com/spreadsheets/d/1SX6NBoVAgQJ6U1MVXOaj8PK2l7WJ3RER9xtqwdhxkhw/edit?usp=sharing"",""นครนายก!J390"")"),0)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IFERROR(__xludf.DUMMYFUNCTION("IMPORTRANGE(""https://docs.google.com/spreadsheets/d/1SX6NBoVAgQJ6U1MVXOaj8PK2l7WJ3RER9xtqwdhxkhw/edit?usp=sharing"",""นครนายก!I391"")"),0)</f>
        <v>0</v>
      </c>
      <c r="J496" s="444">
        <f ca="1">IFERROR(__xludf.DUMMYFUNCTION("IMPORTRANGE(""https://docs.google.com/spreadsheets/d/1SX6NBoVAgQJ6U1MVXOaj8PK2l7WJ3RER9xtqwdhxkhw/edit?usp=sharing"",""นครนายก!J391"")"),0)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IFERROR(__xludf.DUMMYFUNCTION("IMPORTRANGE(""https://docs.google.com/spreadsheets/d/1SX6NBoVAgQJ6U1MVXOaj8PK2l7WJ3RER9xtqwdhxkhw/edit?usp=sharing"",""นครนายก!I392"")"),0)</f>
        <v>0</v>
      </c>
      <c r="J497" s="451">
        <f ca="1">IFERROR(__xludf.DUMMYFUNCTION("IMPORTRANGE(""https://docs.google.com/spreadsheets/d/1SX6NBoVAgQJ6U1MVXOaj8PK2l7WJ3RER9xtqwdhxkhw/edit?usp=sharing"",""นครนายก!J392"")"),0)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IFERROR(__xludf.DUMMYFUNCTION("IMPORTRANGE(""https://docs.google.com/spreadsheets/d/1SX6NBoVAgQJ6U1MVXOaj8PK2l7WJ3RER9xtqwdhxkhw/edit?usp=sharing"",""นครนายก!I393"")"),0)</f>
        <v>0</v>
      </c>
      <c r="J498" s="428">
        <f ca="1">IFERROR(__xludf.DUMMYFUNCTION("IMPORTRANGE(""https://docs.google.com/spreadsheets/d/1SX6NBoVAgQJ6U1MVXOaj8PK2l7WJ3RER9xtqwdhxkhw/edit?usp=sharing"",""นครนายก!J393"")"),0)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IFERROR(__xludf.DUMMYFUNCTION("IMPORTRANGE(""https://docs.google.com/spreadsheets/d/1SX6NBoVAgQJ6U1MVXOaj8PK2l7WJ3RER9xtqwdhxkhw/edit?usp=sharing"",""นครนายก!I394"")"),0)</f>
        <v>0</v>
      </c>
      <c r="J499" s="428">
        <f ca="1">IFERROR(__xludf.DUMMYFUNCTION("IMPORTRANGE(""https://docs.google.com/spreadsheets/d/1SX6NBoVAgQJ6U1MVXOaj8PK2l7WJ3RER9xtqwdhxkhw/edit?usp=sharing"",""นครนายก!J394"")"),0)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IFERROR(__xludf.DUMMYFUNCTION("IMPORTRANGE(""https://docs.google.com/spreadsheets/d/1SX6NBoVAgQJ6U1MVXOaj8PK2l7WJ3RER9xtqwdhxkhw/edit?usp=sharing"",""นครนายก!I395"")"),0)</f>
        <v>0</v>
      </c>
      <c r="J500" s="194">
        <f ca="1">IFERROR(__xludf.DUMMYFUNCTION("IMPORTRANGE(""https://docs.google.com/spreadsheets/d/1SX6NBoVAgQJ6U1MVXOaj8PK2l7WJ3RER9xtqwdhxkhw/edit?usp=sharing"",""นครนายก!J395"")"),0)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IFERROR(__xludf.DUMMYFUNCTION("IMPORTRANGE(""https://docs.google.com/spreadsheets/d/1SX6NBoVAgQJ6U1MVXOaj8PK2l7WJ3RER9xtqwdhxkhw/edit?usp=sharing"",""นครนายก!I396"")"),0)</f>
        <v>0</v>
      </c>
      <c r="J501" s="194">
        <f ca="1">IFERROR(__xludf.DUMMYFUNCTION("IMPORTRANGE(""https://docs.google.com/spreadsheets/d/1SX6NBoVAgQJ6U1MVXOaj8PK2l7WJ3RER9xtqwdhxkhw/edit?usp=sharing"",""นครนายก!J396"")"),0)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IFERROR(__xludf.DUMMYFUNCTION("IMPORTRANGE(""https://docs.google.com/spreadsheets/d/1SX6NBoVAgQJ6U1MVXOaj8PK2l7WJ3RER9xtqwdhxkhw/edit?usp=sharing"",""นครนายก!I397"")"),0)</f>
        <v>0</v>
      </c>
      <c r="J502" s="219">
        <f ca="1">IFERROR(__xludf.DUMMYFUNCTION("IMPORTRANGE(""https://docs.google.com/spreadsheets/d/1SX6NBoVAgQJ6U1MVXOaj8PK2l7WJ3RER9xtqwdhxkhw/edit?usp=sharing"",""นครนายก!J397"")"),0)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IFERROR(__xludf.DUMMYFUNCTION("IMPORTRANGE(""https://docs.google.com/spreadsheets/d/1SX6NBoVAgQJ6U1MVXOaj8PK2l7WJ3RER9xtqwdhxkhw/edit?usp=sharing"",""นครนายก!I398"")"),0)</f>
        <v>0</v>
      </c>
      <c r="J503" s="219">
        <f ca="1">IFERROR(__xludf.DUMMYFUNCTION("IMPORTRANGE(""https://docs.google.com/spreadsheets/d/1SX6NBoVAgQJ6U1MVXOaj8PK2l7WJ3RER9xtqwdhxkhw/edit?usp=sharing"",""นครนายก!J398"")"),0)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IFERROR(__xludf.DUMMYFUNCTION("IMPORTRANGE(""https://docs.google.com/spreadsheets/d/1SX6NBoVAgQJ6U1MVXOaj8PK2l7WJ3RER9xtqwdhxkhw/edit?usp=sharing"",""นครนายก!I399"")"),0)</f>
        <v>0</v>
      </c>
      <c r="J504" s="219">
        <f ca="1">IFERROR(__xludf.DUMMYFUNCTION("IMPORTRANGE(""https://docs.google.com/spreadsheets/d/1SX6NBoVAgQJ6U1MVXOaj8PK2l7WJ3RER9xtqwdhxkhw/edit?usp=sharing"",""นครนายก!J399"")"),0)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IFERROR(__xludf.DUMMYFUNCTION("IMPORTRANGE(""https://docs.google.com/spreadsheets/d/1SX6NBoVAgQJ6U1MVXOaj8PK2l7WJ3RER9xtqwdhxkhw/edit?usp=sharing"",""นครนายก!I400"")"),0)</f>
        <v>0</v>
      </c>
      <c r="J505" s="219">
        <f ca="1">IFERROR(__xludf.DUMMYFUNCTION("IMPORTRANGE(""https://docs.google.com/spreadsheets/d/1SX6NBoVAgQJ6U1MVXOaj8PK2l7WJ3RER9xtqwdhxkhw/edit?usp=sharing"",""นครนายก!J400"")"),0)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IFERROR(__xludf.DUMMYFUNCTION("IMPORTRANGE(""https://docs.google.com/spreadsheets/d/1SX6NBoVAgQJ6U1MVXOaj8PK2l7WJ3RER9xtqwdhxkhw/edit?usp=sharing"",""นครนายก!I401"")"),0)</f>
        <v>0</v>
      </c>
      <c r="J506" s="219">
        <f ca="1">IFERROR(__xludf.DUMMYFUNCTION("IMPORTRANGE(""https://docs.google.com/spreadsheets/d/1SX6NBoVAgQJ6U1MVXOaj8PK2l7WJ3RER9xtqwdhxkhw/edit?usp=sharing"",""นครนายก!J401"")"),0)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IFERROR(__xludf.DUMMYFUNCTION("IMPORTRANGE(""https://docs.google.com/spreadsheets/d/1SX6NBoVAgQJ6U1MVXOaj8PK2l7WJ3RER9xtqwdhxkhw/edit?usp=sharing"",""นครนายก!I402"")"),0)</f>
        <v>0</v>
      </c>
      <c r="J507" s="219">
        <f ca="1">IFERROR(__xludf.DUMMYFUNCTION("IMPORTRANGE(""https://docs.google.com/spreadsheets/d/1SX6NBoVAgQJ6U1MVXOaj8PK2l7WJ3RER9xtqwdhxkhw/edit?usp=sharing"",""นครนายก!J402"")"),0)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IFERROR(__xludf.DUMMYFUNCTION("IMPORTRANGE(""https://docs.google.com/spreadsheets/d/1SX6NBoVAgQJ6U1MVXOaj8PK2l7WJ3RER9xtqwdhxkhw/edit?usp=sharing"",""นครนายก!I403"")"),0)</f>
        <v>0</v>
      </c>
      <c r="J508" s="194">
        <f ca="1">IFERROR(__xludf.DUMMYFUNCTION("IMPORTRANGE(""https://docs.google.com/spreadsheets/d/1SX6NBoVAgQJ6U1MVXOaj8PK2l7WJ3RER9xtqwdhxkhw/edit?usp=sharing"",""นครนายก!J403"")"),0)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IFERROR(__xludf.DUMMYFUNCTION("IMPORTRANGE(""https://docs.google.com/spreadsheets/d/1SX6NBoVAgQJ6U1MVXOaj8PK2l7WJ3RER9xtqwdhxkhw/edit?usp=sharing"",""นครนายก!I404"")"),0)</f>
        <v>0</v>
      </c>
      <c r="J509" s="194">
        <f ca="1">IFERROR(__xludf.DUMMYFUNCTION("IMPORTRANGE(""https://docs.google.com/spreadsheets/d/1SX6NBoVAgQJ6U1MVXOaj8PK2l7WJ3RER9xtqwdhxkhw/edit?usp=sharing"",""นครนายก!J404"")"),0)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IFERROR(__xludf.DUMMYFUNCTION("IMPORTRANGE(""https://docs.google.com/spreadsheets/d/1SX6NBoVAgQJ6U1MVXOaj8PK2l7WJ3RER9xtqwdhxkhw/edit?usp=sharing"",""นครนายก!I405"")"),0)</f>
        <v>0</v>
      </c>
      <c r="J510" s="219">
        <f ca="1">IFERROR(__xludf.DUMMYFUNCTION("IMPORTRANGE(""https://docs.google.com/spreadsheets/d/1SX6NBoVAgQJ6U1MVXOaj8PK2l7WJ3RER9xtqwdhxkhw/edit?usp=sharing"",""นครนายก!J405"")"),0)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IFERROR(__xludf.DUMMYFUNCTION("IMPORTRANGE(""https://docs.google.com/spreadsheets/d/1SX6NBoVAgQJ6U1MVXOaj8PK2l7WJ3RER9xtqwdhxkhw/edit?usp=sharing"",""นครนายก!I406"")"),0)</f>
        <v>0</v>
      </c>
      <c r="J511" s="219">
        <f ca="1">IFERROR(__xludf.DUMMYFUNCTION("IMPORTRANGE(""https://docs.google.com/spreadsheets/d/1SX6NBoVAgQJ6U1MVXOaj8PK2l7WJ3RER9xtqwdhxkhw/edit?usp=sharing"",""นครนายก!J406"")"),0)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IFERROR(__xludf.DUMMYFUNCTION("IMPORTRANGE(""https://docs.google.com/spreadsheets/d/1SX6NBoVAgQJ6U1MVXOaj8PK2l7WJ3RER9xtqwdhxkhw/edit?usp=sharing"",""นครนายก!I407"")"),0)</f>
        <v>0</v>
      </c>
      <c r="J512" s="219">
        <f ca="1">IFERROR(__xludf.DUMMYFUNCTION("IMPORTRANGE(""https://docs.google.com/spreadsheets/d/1SX6NBoVAgQJ6U1MVXOaj8PK2l7WJ3RER9xtqwdhxkhw/edit?usp=sharing"",""นครนายก!J407"")"),0)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IFERROR(__xludf.DUMMYFUNCTION("IMPORTRANGE(""https://docs.google.com/spreadsheets/d/1SX6NBoVAgQJ6U1MVXOaj8PK2l7WJ3RER9xtqwdhxkhw/edit?usp=sharing"",""นครนายก!I408"")"),0)</f>
        <v>0</v>
      </c>
      <c r="J513" s="219">
        <f ca="1">IFERROR(__xludf.DUMMYFUNCTION("IMPORTRANGE(""https://docs.google.com/spreadsheets/d/1SX6NBoVAgQJ6U1MVXOaj8PK2l7WJ3RER9xtqwdhxkhw/edit?usp=sharing"",""นครนายก!J408"")"),0)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IFERROR(__xludf.DUMMYFUNCTION("IMPORTRANGE(""https://docs.google.com/spreadsheets/d/1SX6NBoVAgQJ6U1MVXOaj8PK2l7WJ3RER9xtqwdhxkhw/edit?usp=sharing"",""นครนายก!I409"")"),0)</f>
        <v>0</v>
      </c>
      <c r="J514" s="219">
        <f ca="1">IFERROR(__xludf.DUMMYFUNCTION("IMPORTRANGE(""https://docs.google.com/spreadsheets/d/1SX6NBoVAgQJ6U1MVXOaj8PK2l7WJ3RER9xtqwdhxkhw/edit?usp=sharing"",""นครนายก!J409"")"),0)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IFERROR(__xludf.DUMMYFUNCTION("IMPORTRANGE(""https://docs.google.com/spreadsheets/d/1SX6NBoVAgQJ6U1MVXOaj8PK2l7WJ3RER9xtqwdhxkhw/edit?usp=sharing"",""นครนายก!I410"")"),0)</f>
        <v>0</v>
      </c>
      <c r="J515" s="219">
        <f ca="1">IFERROR(__xludf.DUMMYFUNCTION("IMPORTRANGE(""https://docs.google.com/spreadsheets/d/1SX6NBoVAgQJ6U1MVXOaj8PK2l7WJ3RER9xtqwdhxkhw/edit?usp=sharing"",""นครนายก!J410"")"),0)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IFERROR(__xludf.DUMMYFUNCTION("IMPORTRANGE(""https://docs.google.com/spreadsheets/d/1SX6NBoVAgQJ6U1MVXOaj8PK2l7WJ3RER9xtqwdhxkhw/edit?usp=sharing"",""นครนายก!I411"")"),0)</f>
        <v>0</v>
      </c>
      <c r="J516" s="291">
        <f ca="1">IFERROR(__xludf.DUMMYFUNCTION("IMPORTRANGE(""https://docs.google.com/spreadsheets/d/1SX6NBoVAgQJ6U1MVXOaj8PK2l7WJ3RER9xtqwdhxkhw/edit?usp=sharing"",""นครนายก!J411"")"),0)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IFERROR(__xludf.DUMMYFUNCTION("IMPORTRANGE(""https://docs.google.com/spreadsheets/d/1SX6NBoVAgQJ6U1MVXOaj8PK2l7WJ3RER9xtqwdhxkhw/edit?usp=sharing"",""นครนายก!I412"")"),0)</f>
        <v>0</v>
      </c>
      <c r="J517" s="304">
        <f ca="1">IFERROR(__xludf.DUMMYFUNCTION("IMPORTRANGE(""https://docs.google.com/spreadsheets/d/1SX6NBoVAgQJ6U1MVXOaj8PK2l7WJ3RER9xtqwdhxkhw/edit?usp=sharing"",""นครนายก!J412"")"),0)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IFERROR(__xludf.DUMMYFUNCTION("IMPORTRANGE(""https://docs.google.com/spreadsheets/d/1SX6NBoVAgQJ6U1MVXOaj8PK2l7WJ3RER9xtqwdhxkhw/edit?usp=sharing"",""นครนายก!I413"")"),0)</f>
        <v>0</v>
      </c>
      <c r="J518" s="304">
        <f ca="1">IFERROR(__xludf.DUMMYFUNCTION("IMPORTRANGE(""https://docs.google.com/spreadsheets/d/1SX6NBoVAgQJ6U1MVXOaj8PK2l7WJ3RER9xtqwdhxkhw/edit?usp=sharing"",""นครนายก!J413"")"),0)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IFERROR(__xludf.DUMMYFUNCTION("IMPORTRANGE(""https://docs.google.com/spreadsheets/d/1SX6NBoVAgQJ6U1MVXOaj8PK2l7WJ3RER9xtqwdhxkhw/edit?usp=sharing"",""นครนายก!I414"")"),0)</f>
        <v>0</v>
      </c>
      <c r="J519" s="218">
        <f ca="1">IFERROR(__xludf.DUMMYFUNCTION("IMPORTRANGE(""https://docs.google.com/spreadsheets/d/1SX6NBoVAgQJ6U1MVXOaj8PK2l7WJ3RER9xtqwdhxkhw/edit?usp=sharing"",""นครนายก!J414"")"),0)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IFERROR(__xludf.DUMMYFUNCTION("IMPORTRANGE(""https://docs.google.com/spreadsheets/d/1SX6NBoVAgQJ6U1MVXOaj8PK2l7WJ3RER9xtqwdhxkhw/edit?usp=sharing"",""นครนายก!I415"")"),0)</f>
        <v>0</v>
      </c>
      <c r="J520" s="218">
        <f ca="1">IFERROR(__xludf.DUMMYFUNCTION("IMPORTRANGE(""https://docs.google.com/spreadsheets/d/1SX6NBoVAgQJ6U1MVXOaj8PK2l7WJ3RER9xtqwdhxkhw/edit?usp=sharing"",""นครนายก!J415"")"),0)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IFERROR(__xludf.DUMMYFUNCTION("IMPORTRANGE(""https://docs.google.com/spreadsheets/d/1SX6NBoVAgQJ6U1MVXOaj8PK2l7WJ3RER9xtqwdhxkhw/edit?usp=sharing"",""นครนายก!I416"")"),0)</f>
        <v>0</v>
      </c>
      <c r="J521" s="218">
        <f ca="1">IFERROR(__xludf.DUMMYFUNCTION("IMPORTRANGE(""https://docs.google.com/spreadsheets/d/1SX6NBoVAgQJ6U1MVXOaj8PK2l7WJ3RER9xtqwdhxkhw/edit?usp=sharing"",""นครนายก!J416"")"),0)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IFERROR(__xludf.DUMMYFUNCTION("IMPORTRANGE(""https://docs.google.com/spreadsheets/d/1SX6NBoVAgQJ6U1MVXOaj8PK2l7WJ3RER9xtqwdhxkhw/edit?usp=sharing"",""นครนายก!I417"")"),0)</f>
        <v>0</v>
      </c>
      <c r="J522" s="218">
        <f ca="1">IFERROR(__xludf.DUMMYFUNCTION("IMPORTRANGE(""https://docs.google.com/spreadsheets/d/1SX6NBoVAgQJ6U1MVXOaj8PK2l7WJ3RER9xtqwdhxkhw/edit?usp=sharing"",""นครนายก!J417"")"),0)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IFERROR(__xludf.DUMMYFUNCTION("IMPORTRANGE(""https://docs.google.com/spreadsheets/d/1SX6NBoVAgQJ6U1MVXOaj8PK2l7WJ3RER9xtqwdhxkhw/edit?usp=sharing"",""นครนายก!I418"")"),0)</f>
        <v>0</v>
      </c>
      <c r="J523" s="218">
        <f ca="1">IFERROR(__xludf.DUMMYFUNCTION("IMPORTRANGE(""https://docs.google.com/spreadsheets/d/1SX6NBoVAgQJ6U1MVXOaj8PK2l7WJ3RER9xtqwdhxkhw/edit?usp=sharing"",""นครนายก!J418"")"),0)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IFERROR(__xludf.DUMMYFUNCTION("IMPORTRANGE(""https://docs.google.com/spreadsheets/d/1SX6NBoVAgQJ6U1MVXOaj8PK2l7WJ3RER9xtqwdhxkhw/edit?usp=sharing"",""นครนายก!I419"")"),0)</f>
        <v>0</v>
      </c>
      <c r="J524" s="218">
        <f ca="1">IFERROR(__xludf.DUMMYFUNCTION("IMPORTRANGE(""https://docs.google.com/spreadsheets/d/1SX6NBoVAgQJ6U1MVXOaj8PK2l7WJ3RER9xtqwdhxkhw/edit?usp=sharing"",""นครนายก!J419"")"),0)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IFERROR(__xludf.DUMMYFUNCTION("IMPORTRANGE(""https://docs.google.com/spreadsheets/d/1SX6NBoVAgQJ6U1MVXOaj8PK2l7WJ3RER9xtqwdhxkhw/edit?usp=sharing"",""นครนายก!I420"")"),0)</f>
        <v>0</v>
      </c>
      <c r="J525" s="304">
        <f ca="1">IFERROR(__xludf.DUMMYFUNCTION("IMPORTRANGE(""https://docs.google.com/spreadsheets/d/1SX6NBoVAgQJ6U1MVXOaj8PK2l7WJ3RER9xtqwdhxkhw/edit?usp=sharing"",""นครนายก!J420"")"),0)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IFERROR(__xludf.DUMMYFUNCTION("IMPORTRANGE(""https://docs.google.com/spreadsheets/d/1SX6NBoVAgQJ6U1MVXOaj8PK2l7WJ3RER9xtqwdhxkhw/edit?usp=sharing"",""นครนายก!I421"")"),0)</f>
        <v>0</v>
      </c>
      <c r="J526" s="304">
        <f ca="1">IFERROR(__xludf.DUMMYFUNCTION("IMPORTRANGE(""https://docs.google.com/spreadsheets/d/1SX6NBoVAgQJ6U1MVXOaj8PK2l7WJ3RER9xtqwdhxkhw/edit?usp=sharing"",""นครนายก!J421"")"),0)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IFERROR(__xludf.DUMMYFUNCTION("IMPORTRANGE(""https://docs.google.com/spreadsheets/d/1SX6NBoVAgQJ6U1MVXOaj8PK2l7WJ3RER9xtqwdhxkhw/edit?usp=sharing"",""นครนายก!I422"")"),0)</f>
        <v>0</v>
      </c>
      <c r="J527" s="219">
        <f ca="1">IFERROR(__xludf.DUMMYFUNCTION("IMPORTRANGE(""https://docs.google.com/spreadsheets/d/1SX6NBoVAgQJ6U1MVXOaj8PK2l7WJ3RER9xtqwdhxkhw/edit?usp=sharing"",""นครนายก!J422"")"),0)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IFERROR(__xludf.DUMMYFUNCTION("IMPORTRANGE(""https://docs.google.com/spreadsheets/d/1SX6NBoVAgQJ6U1MVXOaj8PK2l7WJ3RER9xtqwdhxkhw/edit?usp=sharing"",""นครนายก!I423"")"),0)</f>
        <v>0</v>
      </c>
      <c r="J528" s="219">
        <f ca="1">IFERROR(__xludf.DUMMYFUNCTION("IMPORTRANGE(""https://docs.google.com/spreadsheets/d/1SX6NBoVAgQJ6U1MVXOaj8PK2l7WJ3RER9xtqwdhxkhw/edit?usp=sharing"",""นครนายก!J423"")"),0)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IFERROR(__xludf.DUMMYFUNCTION("IMPORTRANGE(""https://docs.google.com/spreadsheets/d/1SX6NBoVAgQJ6U1MVXOaj8PK2l7WJ3RER9xtqwdhxkhw/edit?usp=sharing"",""นครนายก!I424"")"),0)</f>
        <v>0</v>
      </c>
      <c r="J529" s="219">
        <f ca="1">IFERROR(__xludf.DUMMYFUNCTION("IMPORTRANGE(""https://docs.google.com/spreadsheets/d/1SX6NBoVAgQJ6U1MVXOaj8PK2l7WJ3RER9xtqwdhxkhw/edit?usp=sharing"",""นครนายก!J424"")"),0)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IFERROR(__xludf.DUMMYFUNCTION("IMPORTRANGE(""https://docs.google.com/spreadsheets/d/1SX6NBoVAgQJ6U1MVXOaj8PK2l7WJ3RER9xtqwdhxkhw/edit?usp=sharing"",""นครนายก!I425"")"),0)</f>
        <v>0</v>
      </c>
      <c r="J530" s="219">
        <f ca="1">IFERROR(__xludf.DUMMYFUNCTION("IMPORTRANGE(""https://docs.google.com/spreadsheets/d/1SX6NBoVAgQJ6U1MVXOaj8PK2l7WJ3RER9xtqwdhxkhw/edit?usp=sharing"",""นครนายก!J425"")"),0)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IFERROR(__xludf.DUMMYFUNCTION("IMPORTRANGE(""https://docs.google.com/spreadsheets/d/1SX6NBoVAgQJ6U1MVXOaj8PK2l7WJ3RER9xtqwdhxkhw/edit?usp=sharing"",""นครนายก!I426"")"),0)</f>
        <v>0</v>
      </c>
      <c r="J531" s="219">
        <f ca="1">IFERROR(__xludf.DUMMYFUNCTION("IMPORTRANGE(""https://docs.google.com/spreadsheets/d/1SX6NBoVAgQJ6U1MVXOaj8PK2l7WJ3RER9xtqwdhxkhw/edit?usp=sharing"",""นครนายก!J426"")"),0)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IFERROR(__xludf.DUMMYFUNCTION("IMPORTRANGE(""https://docs.google.com/spreadsheets/d/1SX6NBoVAgQJ6U1MVXOaj8PK2l7WJ3RER9xtqwdhxkhw/edit?usp=sharing"",""นครนายก!I427"")"),0)</f>
        <v>0</v>
      </c>
      <c r="J532" s="472">
        <f ca="1">IFERROR(__xludf.DUMMYFUNCTION("IMPORTRANGE(""https://docs.google.com/spreadsheets/d/1SX6NBoVAgQJ6U1MVXOaj8PK2l7WJ3RER9xtqwdhxkhw/edit?usp=sharing"",""นครนายก!J427"")"),0)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IFERROR(__xludf.DUMMYFUNCTION("IMPORTRANGE(""https://docs.google.com/spreadsheets/d/1SX6NBoVAgQJ6U1MVXOaj8PK2l7WJ3RER9xtqwdhxkhw/edit?usp=sharing"",""นครนายก!I428"")"),22)</f>
        <v>22</v>
      </c>
      <c r="J533" s="420">
        <f ca="1">IFERROR(__xludf.DUMMYFUNCTION("IMPORTRANGE(""https://docs.google.com/spreadsheets/d/1SX6NBoVAgQJ6U1MVXOaj8PK2l7WJ3RER9xtqwdhxkhw/edit?usp=sharing"",""นครนายก!J428"")"),0)</f>
        <v>0</v>
      </c>
      <c r="K533" s="421">
        <f ca="1">IF(I533&gt;0,J533*100/I533,0)</f>
        <v>0</v>
      </c>
      <c r="L533" s="422">
        <f ca="1">IFERROR(__xludf.DUMMYFUNCTION("IMPORTRANGE(""https://docs.google.com/spreadsheets/d/1SX6NBoVAgQJ6U1MVXOaj8PK2l7WJ3RER9xtqwdhxkhw/edit?usp=sharing"",""นครนายก!L428"")"),34340)</f>
        <v>34340</v>
      </c>
      <c r="M533" s="422"/>
      <c r="N533" s="422">
        <f ca="1">IFERROR(__xludf.DUMMYFUNCTION("IMPORTRANGE(""https://docs.google.com/spreadsheets/d/1SX6NBoVAgQJ6U1MVXOaj8PK2l7WJ3RER9xtqwdhxkhw/edit?usp=sharing"",""นครนายก!M428"")"),0)</f>
        <v>0</v>
      </c>
      <c r="O533" s="422">
        <f t="shared" ref="O533:O537" ca="1" si="118">+IF(L533&gt;0,N533*100/L533,0)</f>
        <v>0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IFERROR(__xludf.DUMMYFUNCTION("IMPORTRANGE(""https://docs.google.com/spreadsheets/d/1SX6NBoVAgQJ6U1MVXOaj8PK2l7WJ3RER9xtqwdhxkhw/edit?usp=sharing"",""นครนายก!L429"")"),0)</f>
        <v>0</v>
      </c>
      <c r="M534" s="196"/>
      <c r="N534" s="198">
        <f ca="1">IFERROR(__xludf.DUMMYFUNCTION("IMPORTRANGE(""https://docs.google.com/spreadsheets/d/1SX6NBoVAgQJ6U1MVXOaj8PK2l7WJ3RER9xtqwdhxkhw/edit?usp=sharing"",""นครนายก!M429"")"),0)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IFERROR(__xludf.DUMMYFUNCTION("IMPORTRANGE(""https://docs.google.com/spreadsheets/d/1SX6NBoVAgQJ6U1MVXOaj8PK2l7WJ3RER9xtqwdhxkhw/edit?usp=sharing"",""นครนายก!L430"")"),34340)</f>
        <v>34340</v>
      </c>
      <c r="M535" s="196"/>
      <c r="N535" s="198">
        <f ca="1">IFERROR(__xludf.DUMMYFUNCTION("IMPORTRANGE(""https://docs.google.com/spreadsheets/d/1SX6NBoVAgQJ6U1MVXOaj8PK2l7WJ3RER9xtqwdhxkhw/edit?usp=sharing"",""นครนายก!M430"")"),0)</f>
        <v>0</v>
      </c>
      <c r="O535" s="198">
        <f t="shared" ca="1" si="118"/>
        <v>0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IFERROR(__xludf.DUMMYFUNCTION("IMPORTRANGE(""https://docs.google.com/spreadsheets/d/1SX6NBoVAgQJ6U1MVXOaj8PK2l7WJ3RER9xtqwdhxkhw/edit?usp=sharing"",""นครนายก!L431"")"),0)</f>
        <v>0</v>
      </c>
      <c r="M536" s="198"/>
      <c r="N536" s="198">
        <f ca="1">IFERROR(__xludf.DUMMYFUNCTION("IMPORTRANGE(""https://docs.google.com/spreadsheets/d/1SX6NBoVAgQJ6U1MVXOaj8PK2l7WJ3RER9xtqwdhxkhw/edit?usp=sharing"",""นครนายก!M431"")"),0)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IFERROR(__xludf.DUMMYFUNCTION("IMPORTRANGE(""https://docs.google.com/spreadsheets/d/1SX6NBoVAgQJ6U1MVXOaj8PK2l7WJ3RER9xtqwdhxkhw/edit?usp=sharing"",""นครนายก!L432"")"),34340)</f>
        <v>34340</v>
      </c>
      <c r="M537" s="198"/>
      <c r="N537" s="198">
        <f ca="1">IFERROR(__xludf.DUMMYFUNCTION("IMPORTRANGE(""https://docs.google.com/spreadsheets/d/1SX6NBoVAgQJ6U1MVXOaj8PK2l7WJ3RER9xtqwdhxkhw/edit?usp=sharing"",""นครนายก!M432"")"),0)</f>
        <v>0</v>
      </c>
      <c r="O537" s="198">
        <f t="shared" ca="1" si="118"/>
        <v>0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IFERROR(__xludf.DUMMYFUNCTION("IMPORTRANGE(""https://docs.google.com/spreadsheets/d/1SX6NBoVAgQJ6U1MVXOaj8PK2l7WJ3RER9xtqwdhxkhw/edit?usp=sharing"",""นครนายก!M433"")"),0)</f>
        <v>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IFERROR(__xludf.DUMMYFUNCTION("IMPORTRANGE(""https://docs.google.com/spreadsheets/d/1SX6NBoVAgQJ6U1MVXOaj8PK2l7WJ3RER9xtqwdhxkhw/edit?usp=sharing"",""นครนายก!M434"")"),0)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IFERROR(__xludf.DUMMYFUNCTION("IMPORTRANGE(""https://docs.google.com/spreadsheets/d/1SX6NBoVAgQJ6U1MVXOaj8PK2l7WJ3RER9xtqwdhxkhw/edit?usp=sharing"",""นครนายก!M435"")"),0)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IFERROR(__xludf.DUMMYFUNCTION("IMPORTRANGE(""https://docs.google.com/spreadsheets/d/1SX6NBoVAgQJ6U1MVXOaj8PK2l7WJ3RER9xtqwdhxkhw/edit?usp=sharing"",""นครนายก!M436"")"),0)</f>
        <v>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IFERROR(__xludf.DUMMYFUNCTION("IMPORTRANGE(""https://docs.google.com/spreadsheets/d/1SX6NBoVAgQJ6U1MVXOaj8PK2l7WJ3RER9xtqwdhxkhw/edit?usp=sharing"",""นครนายก!J438"")"),0)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IFERROR(__xludf.DUMMYFUNCTION("IMPORTRANGE(""https://docs.google.com/spreadsheets/d/1SX6NBoVAgQJ6U1MVXOaj8PK2l7WJ3RER9xtqwdhxkhw/edit?usp=sharing"",""นครนายก!J439"")"),1)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IFERROR(__xludf.DUMMYFUNCTION("IMPORTRANGE(""https://docs.google.com/spreadsheets/d/1SX6NBoVAgQJ6U1MVXOaj8PK2l7WJ3RER9xtqwdhxkhw/edit?usp=sharing"",""นครนายก!J440"")"),0)</f>
        <v>0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IFERROR(__xludf.DUMMYFUNCTION("IMPORTRANGE(""https://docs.google.com/spreadsheets/d/1SX6NBoVAgQJ6U1MVXOaj8PK2l7WJ3RER9xtqwdhxkhw/edit?usp=sharing"",""นครนายก!J441"")"),0)</f>
        <v>0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IFERROR(__xludf.DUMMYFUNCTION("IMPORTRANGE(""https://docs.google.com/spreadsheets/d/1SX6NBoVAgQJ6U1MVXOaj8PK2l7WJ3RER9xtqwdhxkhw/edit?usp=sharing"",""นครนายก!I442"")"),22)</f>
        <v>22</v>
      </c>
      <c r="J547" s="219">
        <f ca="1">IFERROR(__xludf.DUMMYFUNCTION("IMPORTRANGE(""https://docs.google.com/spreadsheets/d/1SX6NBoVAgQJ6U1MVXOaj8PK2l7WJ3RER9xtqwdhxkhw/edit?usp=sharing"",""นครนายก!J442"")"),0)</f>
        <v>0</v>
      </c>
      <c r="K547" s="195">
        <f t="shared" ref="K547:K548" ca="1" si="119">IF(I547&gt;0,J547*100/I547,0)</f>
        <v>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IFERROR(__xludf.DUMMYFUNCTION("IMPORTRANGE(""https://docs.google.com/spreadsheets/d/1SX6NBoVAgQJ6U1MVXOaj8PK2l7WJ3RER9xtqwdhxkhw/edit?usp=sharing"",""นครนายก!J166"")"),0)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IFERROR(__xludf.DUMMYFUNCTION("IMPORTRANGE(""https://docs.google.com/spreadsheets/d/1SX6NBoVAgQJ6U1MVXOaj8PK2l7WJ3RER9xtqwdhxkhw/edit?usp=sharing"",""นครนายก!J444"")"),0)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IFERROR(__xludf.DUMMYFUNCTION("IMPORTRANGE(""https://docs.google.com/spreadsheets/d/1SX6NBoVAgQJ6U1MVXOaj8PK2l7WJ3RER9xtqwdhxkhw/edit?usp=sharing"",""นครนายก!J445"")"),0)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IFERROR(__xludf.DUMMYFUNCTION("IMPORTRANGE(""https://docs.google.com/spreadsheets/d/1SX6NBoVAgQJ6U1MVXOaj8PK2l7WJ3RER9xtqwdhxkhw/edit?usp=sharing"",""นครนายก!I446"")"),0)</f>
        <v>0</v>
      </c>
      <c r="J551" s="420">
        <f ca="1">IFERROR(__xludf.DUMMYFUNCTION("IMPORTRANGE(""https://docs.google.com/spreadsheets/d/1SX6NBoVAgQJ6U1MVXOaj8PK2l7WJ3RER9xtqwdhxkhw/edit?usp=sharing"",""นครนายก!J446"")"),0)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IFERROR(__xludf.DUMMYFUNCTION("IMPORTRANGE(""https://docs.google.com/spreadsheets/d/1SX6NBoVAgQJ6U1MVXOaj8PK2l7WJ3RER9xtqwdhxkhw/edit?usp=sharing"",""นครนายก!L446"")"),0)</f>
        <v>0</v>
      </c>
      <c r="M551" s="422"/>
      <c r="N551" s="422">
        <f ca="1">IFERROR(__xludf.DUMMYFUNCTION("IMPORTRANGE(""https://docs.google.com/spreadsheets/d/1SX6NBoVAgQJ6U1MVXOaj8PK2l7WJ3RER9xtqwdhxkhw/edit?usp=sharing"",""นครนายก!M446"")"),0)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IFERROR(__xludf.DUMMYFUNCTION("IMPORTRANGE(""https://docs.google.com/spreadsheets/d/1SX6NBoVAgQJ6U1MVXOaj8PK2l7WJ3RER9xtqwdhxkhw/edit?usp=sharing"",""นครนายก!L447"")"),0)</f>
        <v>0</v>
      </c>
      <c r="M552" s="196"/>
      <c r="N552" s="198">
        <f ca="1">IFERROR(__xludf.DUMMYFUNCTION("IMPORTRANGE(""https://docs.google.com/spreadsheets/d/1SX6NBoVAgQJ6U1MVXOaj8PK2l7WJ3RER9xtqwdhxkhw/edit?usp=sharing"",""นครนายก!M447"")"),0)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IFERROR(__xludf.DUMMYFUNCTION("IMPORTRANGE(""https://docs.google.com/spreadsheets/d/1SX6NBoVAgQJ6U1MVXOaj8PK2l7WJ3RER9xtqwdhxkhw/edit?usp=sharing"",""นครนายก!L448"")"),0)</f>
        <v>0</v>
      </c>
      <c r="M553" s="196"/>
      <c r="N553" s="198">
        <f ca="1">IFERROR(__xludf.DUMMYFUNCTION("IMPORTRANGE(""https://docs.google.com/spreadsheets/d/1SX6NBoVAgQJ6U1MVXOaj8PK2l7WJ3RER9xtqwdhxkhw/edit?usp=sharing"",""นครนายก!M448"")"),0)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IFERROR(__xludf.DUMMYFUNCTION("IMPORTRANGE(""https://docs.google.com/spreadsheets/d/1SX6NBoVAgQJ6U1MVXOaj8PK2l7WJ3RER9xtqwdhxkhw/edit?usp=sharing"",""นครนายก!L449"")"),0)</f>
        <v>0</v>
      </c>
      <c r="M554" s="198"/>
      <c r="N554" s="198">
        <f ca="1">IFERROR(__xludf.DUMMYFUNCTION("IMPORTRANGE(""https://docs.google.com/spreadsheets/d/1SX6NBoVAgQJ6U1MVXOaj8PK2l7WJ3RER9xtqwdhxkhw/edit?usp=sharing"",""นครนายก!M449"")"),0)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IFERROR(__xludf.DUMMYFUNCTION("IMPORTRANGE(""https://docs.google.com/spreadsheets/d/1SX6NBoVAgQJ6U1MVXOaj8PK2l7WJ3RER9xtqwdhxkhw/edit?usp=sharing"",""นครนายก!L450"")"),0)</f>
        <v>0</v>
      </c>
      <c r="M555" s="198"/>
      <c r="N555" s="198">
        <f ca="1">IFERROR(__xludf.DUMMYFUNCTION("IMPORTRANGE(""https://docs.google.com/spreadsheets/d/1SX6NBoVAgQJ6U1MVXOaj8PK2l7WJ3RER9xtqwdhxkhw/edit?usp=sharing"",""นครนายก!M450"")"),0)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IFERROR(__xludf.DUMMYFUNCTION("IMPORTRANGE(""https://docs.google.com/spreadsheets/d/1SX6NBoVAgQJ6U1MVXOaj8PK2l7WJ3RER9xtqwdhxkhw/edit?usp=sharing"",""นครนายก!M451"")"),0)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IFERROR(__xludf.DUMMYFUNCTION("IMPORTRANGE(""https://docs.google.com/spreadsheets/d/1SX6NBoVAgQJ6U1MVXOaj8PK2l7WJ3RER9xtqwdhxkhw/edit?usp=sharing"",""นครนายก!M452"")"),0)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IFERROR(__xludf.DUMMYFUNCTION("IMPORTRANGE(""https://docs.google.com/spreadsheets/d/1SX6NBoVAgQJ6U1MVXOaj8PK2l7WJ3RER9xtqwdhxkhw/edit?usp=sharing"",""นครนายก!M453"")"),0)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IFERROR(__xludf.DUMMYFUNCTION("IMPORTRANGE(""https://docs.google.com/spreadsheets/d/1SX6NBoVAgQJ6U1MVXOaj8PK2l7WJ3RER9xtqwdhxkhw/edit?usp=sharing"",""นครนายก!M454"")"),0)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IFERROR(__xludf.DUMMYFUNCTION("IMPORTRANGE(""https://docs.google.com/spreadsheets/d/1SX6NBoVAgQJ6U1MVXOaj8PK2l7WJ3RER9xtqwdhxkhw/edit?usp=sharing"",""นครนายก!I455"")"),0)</f>
        <v>0</v>
      </c>
      <c r="J560" s="194">
        <f ca="1">IFERROR(__xludf.DUMMYFUNCTION("IMPORTRANGE(""https://docs.google.com/spreadsheets/d/1SX6NBoVAgQJ6U1MVXOaj8PK2l7WJ3RER9xtqwdhxkhw/edit?usp=sharing"",""นครนายก!J455"")"),0)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IFERROR(__xludf.DUMMYFUNCTION("IMPORTRANGE(""https://docs.google.com/spreadsheets/d/1SX6NBoVAgQJ6U1MVXOaj8PK2l7WJ3RER9xtqwdhxkhw/edit?usp=sharing"",""นครนายก!I456"")"),0)</f>
        <v>0</v>
      </c>
      <c r="J561" s="218">
        <f ca="1">IFERROR(__xludf.DUMMYFUNCTION("IMPORTRANGE(""https://docs.google.com/spreadsheets/d/1SX6NBoVAgQJ6U1MVXOaj8PK2l7WJ3RER9xtqwdhxkhw/edit?usp=sharing"",""นครนายก!J456"")"),0)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IFERROR(__xludf.DUMMYFUNCTION("IMPORTRANGE(""https://docs.google.com/spreadsheets/d/1SX6NBoVAgQJ6U1MVXOaj8PK2l7WJ3RER9xtqwdhxkhw/edit?usp=sharing"",""นครนายก!I457"")"),"")</f>
        <v/>
      </c>
      <c r="J562" s="218" t="str">
        <f ca="1">IFERROR(__xludf.DUMMYFUNCTION("IMPORTRANGE(""https://docs.google.com/spreadsheets/d/1SX6NBoVAgQJ6U1MVXOaj8PK2l7WJ3RER9xtqwdhxkhw/edit?usp=sharing"",""นครนายก!J457"")"),"")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IFERROR(__xludf.DUMMYFUNCTION("IMPORTRANGE(""https://docs.google.com/spreadsheets/d/1SX6NBoVAgQJ6U1MVXOaj8PK2l7WJ3RER9xtqwdhxkhw/edit?usp=sharing"",""นครนายก!I458"")"),"")</f>
        <v/>
      </c>
      <c r="J563" s="218" t="str">
        <f ca="1">IFERROR(__xludf.DUMMYFUNCTION("IMPORTRANGE(""https://docs.google.com/spreadsheets/d/1SX6NBoVAgQJ6U1MVXOaj8PK2l7WJ3RER9xtqwdhxkhw/edit?usp=sharing"",""นครนายก!J458"")"),"")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IFERROR(__xludf.DUMMYFUNCTION("IMPORTRANGE(""https://docs.google.com/spreadsheets/d/1SX6NBoVAgQJ6U1MVXOaj8PK2l7WJ3RER9xtqwdhxkhw/edit?usp=sharing"",""นครนายก!I459"")"),150)</f>
        <v>150</v>
      </c>
      <c r="J564" s="387">
        <f ca="1">IFERROR(__xludf.DUMMYFUNCTION("IMPORTRANGE(""https://docs.google.com/spreadsheets/d/1SX6NBoVAgQJ6U1MVXOaj8PK2l7WJ3RER9xtqwdhxkhw/edit?usp=sharing"",""นครนายก!J459"")"),174)</f>
        <v>174</v>
      </c>
      <c r="K564" s="388">
        <f t="shared" ca="1" si="121"/>
        <v>116</v>
      </c>
      <c r="L564" s="389">
        <f ca="1">IFERROR(__xludf.DUMMYFUNCTION("IMPORTRANGE(""https://docs.google.com/spreadsheets/d/1SX6NBoVAgQJ6U1MVXOaj8PK2l7WJ3RER9xtqwdhxkhw/edit?usp=sharing"",""นครนายก!L459"")"),119520)</f>
        <v>119520</v>
      </c>
      <c r="M564" s="389"/>
      <c r="N564" s="389">
        <f ca="1">IFERROR(__xludf.DUMMYFUNCTION("IMPORTRANGE(""https://docs.google.com/spreadsheets/d/1SX6NBoVAgQJ6U1MVXOaj8PK2l7WJ3RER9xtqwdhxkhw/edit?usp=sharing"",""นครนายก!M459"")"),23760)</f>
        <v>23760</v>
      </c>
      <c r="O564" s="389">
        <f t="shared" ref="O564:O568" ca="1" si="122">+IF(L564&gt;0,N564*100/L564,0)</f>
        <v>19.879518072289155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IFERROR(__xludf.DUMMYFUNCTION("IMPORTRANGE(""https://docs.google.com/spreadsheets/d/1SX6NBoVAgQJ6U1MVXOaj8PK2l7WJ3RER9xtqwdhxkhw/edit?usp=sharing"",""นครนายก!L460"")"),0)</f>
        <v>0</v>
      </c>
      <c r="M565" s="196"/>
      <c r="N565" s="198">
        <f ca="1">IFERROR(__xludf.DUMMYFUNCTION("IMPORTRANGE(""https://docs.google.com/spreadsheets/d/1SX6NBoVAgQJ6U1MVXOaj8PK2l7WJ3RER9xtqwdhxkhw/edit?usp=sharing"",""นครนายก!M460"")"),0)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IFERROR(__xludf.DUMMYFUNCTION("IMPORTRANGE(""https://docs.google.com/spreadsheets/d/1SX6NBoVAgQJ6U1MVXOaj8PK2l7WJ3RER9xtqwdhxkhw/edit?usp=sharing"",""นครนายก!L461"")"),119520)</f>
        <v>119520</v>
      </c>
      <c r="M566" s="196"/>
      <c r="N566" s="198">
        <f ca="1">IFERROR(__xludf.DUMMYFUNCTION("IMPORTRANGE(""https://docs.google.com/spreadsheets/d/1SX6NBoVAgQJ6U1MVXOaj8PK2l7WJ3RER9xtqwdhxkhw/edit?usp=sharing"",""นครนายก!M461"")"),23760)</f>
        <v>23760</v>
      </c>
      <c r="O566" s="198">
        <f t="shared" ca="1" si="122"/>
        <v>19.879518072289155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IFERROR(__xludf.DUMMYFUNCTION("IMPORTRANGE(""https://docs.google.com/spreadsheets/d/1SX6NBoVAgQJ6U1MVXOaj8PK2l7WJ3RER9xtqwdhxkhw/edit?usp=sharing"",""นครนายก!L462"")"),0)</f>
        <v>0</v>
      </c>
      <c r="M567" s="198"/>
      <c r="N567" s="198">
        <f ca="1">IFERROR(__xludf.DUMMYFUNCTION("IMPORTRANGE(""https://docs.google.com/spreadsheets/d/1SX6NBoVAgQJ6U1MVXOaj8PK2l7WJ3RER9xtqwdhxkhw/edit?usp=sharing"",""นครนายก!M462"")"),0)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IFERROR(__xludf.DUMMYFUNCTION("IMPORTRANGE(""https://docs.google.com/spreadsheets/d/1SX6NBoVAgQJ6U1MVXOaj8PK2l7WJ3RER9xtqwdhxkhw/edit?usp=sharing"",""นครนายก!L463"")"),119520)</f>
        <v>119520</v>
      </c>
      <c r="M568" s="198"/>
      <c r="N568" s="198">
        <f ca="1">IFERROR(__xludf.DUMMYFUNCTION("IMPORTRANGE(""https://docs.google.com/spreadsheets/d/1SX6NBoVAgQJ6U1MVXOaj8PK2l7WJ3RER9xtqwdhxkhw/edit?usp=sharing"",""นครนายก!M463"")"),23760)</f>
        <v>23760</v>
      </c>
      <c r="O568" s="198">
        <f t="shared" ca="1" si="122"/>
        <v>19.879518072289155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IFERROR(__xludf.DUMMYFUNCTION("IMPORTRANGE(""https://docs.google.com/spreadsheets/d/1SX6NBoVAgQJ6U1MVXOaj8PK2l7WJ3RER9xtqwdhxkhw/edit?usp=sharing"",""นครนายก!M464"")"),0)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IFERROR(__xludf.DUMMYFUNCTION("IMPORTRANGE(""https://docs.google.com/spreadsheets/d/1SX6NBoVAgQJ6U1MVXOaj8PK2l7WJ3RER9xtqwdhxkhw/edit?usp=sharing"",""นครนายก!M465"")"),0)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IFERROR(__xludf.DUMMYFUNCTION("IMPORTRANGE(""https://docs.google.com/spreadsheets/d/1SX6NBoVAgQJ6U1MVXOaj8PK2l7WJ3RER9xtqwdhxkhw/edit?usp=sharing"",""นครนายก!M466"")"),22000)</f>
        <v>22000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IFERROR(__xludf.DUMMYFUNCTION("IMPORTRANGE(""https://docs.google.com/spreadsheets/d/1SX6NBoVAgQJ6U1MVXOaj8PK2l7WJ3RER9xtqwdhxkhw/edit?usp=sharing"",""นครนายก!M467"")"),1760)</f>
        <v>1760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IFERROR(__xludf.DUMMYFUNCTION("IMPORTRANGE(""https://docs.google.com/spreadsheets/d/1SX6NBoVAgQJ6U1MVXOaj8PK2l7WJ3RER9xtqwdhxkhw/edit?usp=sharing"",""นครนายก!I468"")"),150)</f>
        <v>150</v>
      </c>
      <c r="J573" s="428">
        <f ca="1">IFERROR(__xludf.DUMMYFUNCTION("IMPORTRANGE(""https://docs.google.com/spreadsheets/d/1SX6NBoVAgQJ6U1MVXOaj8PK2l7WJ3RER9xtqwdhxkhw/edit?usp=sharing"",""นครนายก!J468"")"),174)</f>
        <v>174</v>
      </c>
      <c r="K573" s="231">
        <f ca="1">IF(I573&gt;0,J573*100/I573,0)</f>
        <v>116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IFERROR(__xludf.DUMMYFUNCTION("IMPORTRANGE(""https://docs.google.com/spreadsheets/d/1SX6NBoVAgQJ6U1MVXOaj8PK2l7WJ3RER9xtqwdhxkhw/edit?usp=sharing"",""นครนายก!I470"")"),0)</f>
        <v>0</v>
      </c>
      <c r="J575" s="219">
        <f ca="1">IFERROR(__xludf.DUMMYFUNCTION("IMPORTRANGE(""https://docs.google.com/spreadsheets/d/1SX6NBoVAgQJ6U1MVXOaj8PK2l7WJ3RER9xtqwdhxkhw/edit?usp=sharing"",""นครนายก!J470"")"),1)</f>
        <v>1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IFERROR(__xludf.DUMMYFUNCTION("IMPORTRANGE(""https://docs.google.com/spreadsheets/d/1SX6NBoVAgQJ6U1MVXOaj8PK2l7WJ3RER9xtqwdhxkhw/edit?usp=sharing"",""นครนายก!I471"")"),0)</f>
        <v>0</v>
      </c>
      <c r="J576" s="219">
        <f ca="1">IFERROR(__xludf.DUMMYFUNCTION("IMPORTRANGE(""https://docs.google.com/spreadsheets/d/1SX6NBoVAgQJ6U1MVXOaj8PK2l7WJ3RER9xtqwdhxkhw/edit?usp=sharing"",""นครนายก!J471"")"),32)</f>
        <v>32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IFERROR(__xludf.DUMMYFUNCTION("IMPORTRANGE(""https://docs.google.com/spreadsheets/d/1SX6NBoVAgQJ6U1MVXOaj8PK2l7WJ3RER9xtqwdhxkhw/edit?usp=sharing"",""นครนายก!I472"")"),0)</f>
        <v>0</v>
      </c>
      <c r="J577" s="219">
        <f ca="1">IFERROR(__xludf.DUMMYFUNCTION("IMPORTRANGE(""https://docs.google.com/spreadsheets/d/1SX6NBoVAgQJ6U1MVXOaj8PK2l7WJ3RER9xtqwdhxkhw/edit?usp=sharing"",""นครนายก!J472"")"),142)</f>
        <v>142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IFERROR(__xludf.DUMMYFUNCTION("IMPORTRANGE(""https://docs.google.com/spreadsheets/d/1SX6NBoVAgQJ6U1MVXOaj8PK2l7WJ3RER9xtqwdhxkhw/edit?usp=sharing"",""นครนายก!I473"")"),0)</f>
        <v>0</v>
      </c>
      <c r="J578" s="219">
        <f ca="1">IFERROR(__xludf.DUMMYFUNCTION("IMPORTRANGE(""https://docs.google.com/spreadsheets/d/1SX6NBoVAgQJ6U1MVXOaj8PK2l7WJ3RER9xtqwdhxkhw/edit?usp=sharing"",""นครนายก!J473"")"),0)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IFERROR(__xludf.DUMMYFUNCTION("IMPORTRANGE(""https://docs.google.com/spreadsheets/d/1SX6NBoVAgQJ6U1MVXOaj8PK2l7WJ3RER9xtqwdhxkhw/edit?usp=sharing"",""นครนายก!I474"")"),0)</f>
        <v>0</v>
      </c>
      <c r="J579" s="219">
        <f ca="1">IFERROR(__xludf.DUMMYFUNCTION("IMPORTRANGE(""https://docs.google.com/spreadsheets/d/1SX6NBoVAgQJ6U1MVXOaj8PK2l7WJ3RER9xtqwdhxkhw/edit?usp=sharing"",""นครนายก!J474"")"),0)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IFERROR(__xludf.DUMMYFUNCTION("IMPORTRANGE(""https://docs.google.com/spreadsheets/d/1SX6NBoVAgQJ6U1MVXOaj8PK2l7WJ3RER9xtqwdhxkhw/edit?usp=sharing"",""นครนายก!I475"")"),0)</f>
        <v>0</v>
      </c>
      <c r="J580" s="387">
        <f ca="1">IFERROR(__xludf.DUMMYFUNCTION("IMPORTRANGE(""https://docs.google.com/spreadsheets/d/1SX6NBoVAgQJ6U1MVXOaj8PK2l7WJ3RER9xtqwdhxkhw/edit?usp=sharing"",""นครนายก!J475"")"),0)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IFERROR(__xludf.DUMMYFUNCTION("IMPORTRANGE(""https://docs.google.com/spreadsheets/d/1SX6NBoVAgQJ6U1MVXOaj8PK2l7WJ3RER9xtqwdhxkhw/edit?usp=sharing"",""นครนายก!L475"")"),0)</f>
        <v>0</v>
      </c>
      <c r="M580" s="389"/>
      <c r="N580" s="389">
        <f ca="1">IFERROR(__xludf.DUMMYFUNCTION("IMPORTRANGE(""https://docs.google.com/spreadsheets/d/1SX6NBoVAgQJ6U1MVXOaj8PK2l7WJ3RER9xtqwdhxkhw/edit?usp=sharing"",""นครนายก!M475"")"),0)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IFERROR(__xludf.DUMMYFUNCTION("IMPORTRANGE(""https://docs.google.com/spreadsheets/d/1SX6NBoVAgQJ6U1MVXOaj8PK2l7WJ3RER9xtqwdhxkhw/edit?usp=sharing"",""นครนายก!L476"")"),0)</f>
        <v>0</v>
      </c>
      <c r="M581" s="196"/>
      <c r="N581" s="198">
        <f ca="1">IFERROR(__xludf.DUMMYFUNCTION("IMPORTRANGE(""https://docs.google.com/spreadsheets/d/1SX6NBoVAgQJ6U1MVXOaj8PK2l7WJ3RER9xtqwdhxkhw/edit?usp=sharing"",""นครนายก!M476"")"),0)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IFERROR(__xludf.DUMMYFUNCTION("IMPORTRANGE(""https://docs.google.com/spreadsheets/d/1SX6NBoVAgQJ6U1MVXOaj8PK2l7WJ3RER9xtqwdhxkhw/edit?usp=sharing"",""นครนายก!L477"")"),0)</f>
        <v>0</v>
      </c>
      <c r="M582" s="196"/>
      <c r="N582" s="198">
        <f ca="1">IFERROR(__xludf.DUMMYFUNCTION("IMPORTRANGE(""https://docs.google.com/spreadsheets/d/1SX6NBoVAgQJ6U1MVXOaj8PK2l7WJ3RER9xtqwdhxkhw/edit?usp=sharing"",""นครนายก!M477"")"),0)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IFERROR(__xludf.DUMMYFUNCTION("IMPORTRANGE(""https://docs.google.com/spreadsheets/d/1SX6NBoVAgQJ6U1MVXOaj8PK2l7WJ3RER9xtqwdhxkhw/edit?usp=sharing"",""นครนายก!L478"")"),0)</f>
        <v>0</v>
      </c>
      <c r="M583" s="198"/>
      <c r="N583" s="198">
        <f ca="1">IFERROR(__xludf.DUMMYFUNCTION("IMPORTRANGE(""https://docs.google.com/spreadsheets/d/1SX6NBoVAgQJ6U1MVXOaj8PK2l7WJ3RER9xtqwdhxkhw/edit?usp=sharing"",""นครนายก!M478"")"),0)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IFERROR(__xludf.DUMMYFUNCTION("IMPORTRANGE(""https://docs.google.com/spreadsheets/d/1SX6NBoVAgQJ6U1MVXOaj8PK2l7WJ3RER9xtqwdhxkhw/edit?usp=sharing"",""นครนายก!L479"")"),0)</f>
        <v>0</v>
      </c>
      <c r="M584" s="198"/>
      <c r="N584" s="198">
        <f ca="1">IFERROR(__xludf.DUMMYFUNCTION("IMPORTRANGE(""https://docs.google.com/spreadsheets/d/1SX6NBoVAgQJ6U1MVXOaj8PK2l7WJ3RER9xtqwdhxkhw/edit?usp=sharing"",""นครนายก!M479"")"),0)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IFERROR(__xludf.DUMMYFUNCTION("IMPORTRANGE(""https://docs.google.com/spreadsheets/d/1SX6NBoVAgQJ6U1MVXOaj8PK2l7WJ3RER9xtqwdhxkhw/edit?usp=sharing"",""นครนายก!M480"")"),0)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IFERROR(__xludf.DUMMYFUNCTION("IMPORTRANGE(""https://docs.google.com/spreadsheets/d/1SX6NBoVAgQJ6U1MVXOaj8PK2l7WJ3RER9xtqwdhxkhw/edit?usp=sharing"",""นครนายก!M481"")"),0)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IFERROR(__xludf.DUMMYFUNCTION("IMPORTRANGE(""https://docs.google.com/spreadsheets/d/1SX6NBoVAgQJ6U1MVXOaj8PK2l7WJ3RER9xtqwdhxkhw/edit?usp=sharing"",""นครนายก!M482"")"),0)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IFERROR(__xludf.DUMMYFUNCTION("IMPORTRANGE(""https://docs.google.com/spreadsheets/d/1SX6NBoVAgQJ6U1MVXOaj8PK2l7WJ3RER9xtqwdhxkhw/edit?usp=sharing"",""นครนายก!M483"")"),0)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IFERROR(__xludf.DUMMYFUNCTION("IMPORTRANGE(""https://docs.google.com/spreadsheets/d/1SX6NBoVAgQJ6U1MVXOaj8PK2l7WJ3RER9xtqwdhxkhw/edit?usp=sharing"",""นครนายก!I484"")"),0)</f>
        <v>0</v>
      </c>
      <c r="J589" s="218">
        <f ca="1">IFERROR(__xludf.DUMMYFUNCTION("IMPORTRANGE(""https://docs.google.com/spreadsheets/d/1SX6NBoVAgQJ6U1MVXOaj8PK2l7WJ3RER9xtqwdhxkhw/edit?usp=sharing"",""นครนายก!J484"")"),0)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IFERROR(__xludf.DUMMYFUNCTION("IMPORTRANGE(""https://docs.google.com/spreadsheets/d/1SX6NBoVAgQJ6U1MVXOaj8PK2l7WJ3RER9xtqwdhxkhw/edit?usp=sharing"",""นครนายก!I485"")"),0)</f>
        <v>0</v>
      </c>
      <c r="J590" s="218">
        <f ca="1">IFERROR(__xludf.DUMMYFUNCTION("IMPORTRANGE(""https://docs.google.com/spreadsheets/d/1SX6NBoVAgQJ6U1MVXOaj8PK2l7WJ3RER9xtqwdhxkhw/edit?usp=sharing"",""นครนายก!J485"")"),0)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IFERROR(__xludf.DUMMYFUNCTION("IMPORTRANGE(""https://docs.google.com/spreadsheets/d/1SX6NBoVAgQJ6U1MVXOaj8PK2l7WJ3RER9xtqwdhxkhw/edit?usp=sharing"",""นครนายก!I486"")"),0)</f>
        <v>0</v>
      </c>
      <c r="J591" s="218">
        <f ca="1">IFERROR(__xludf.DUMMYFUNCTION("IMPORTRANGE(""https://docs.google.com/spreadsheets/d/1SX6NBoVAgQJ6U1MVXOaj8PK2l7WJ3RER9xtqwdhxkhw/edit?usp=sharing"",""นครนายก!J486"")"),0)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IFERROR(__xludf.DUMMYFUNCTION("IMPORTRANGE(""https://docs.google.com/spreadsheets/d/1SX6NBoVAgQJ6U1MVXOaj8PK2l7WJ3RER9xtqwdhxkhw/edit?usp=sharing"",""นครนายก!I487"")"),0)</f>
        <v>0</v>
      </c>
      <c r="J592" s="218">
        <f ca="1">IFERROR(__xludf.DUMMYFUNCTION("IMPORTRANGE(""https://docs.google.com/spreadsheets/d/1SX6NBoVAgQJ6U1MVXOaj8PK2l7WJ3RER9xtqwdhxkhw/edit?usp=sharing"",""นครนายก!J487"")"),0)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IFERROR(__xludf.DUMMYFUNCTION("IMPORTRANGE(""https://docs.google.com/spreadsheets/d/1SX6NBoVAgQJ6U1MVXOaj8PK2l7WJ3RER9xtqwdhxkhw/edit?usp=sharing"",""นครนายก!I488"")"),0)</f>
        <v>0</v>
      </c>
      <c r="J593" s="218">
        <f ca="1">IFERROR(__xludf.DUMMYFUNCTION("IMPORTRANGE(""https://docs.google.com/spreadsheets/d/1SX6NBoVAgQJ6U1MVXOaj8PK2l7WJ3RER9xtqwdhxkhw/edit?usp=sharing"",""นครนายก!J488"")"),0)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IFERROR(__xludf.DUMMYFUNCTION("IMPORTRANGE(""https://docs.google.com/spreadsheets/d/1SX6NBoVAgQJ6U1MVXOaj8PK2l7WJ3RER9xtqwdhxkhw/edit?usp=sharing"",""นครนายก!I489"")"),0)</f>
        <v>0</v>
      </c>
      <c r="J594" s="218">
        <f ca="1">IFERROR(__xludf.DUMMYFUNCTION("IMPORTRANGE(""https://docs.google.com/spreadsheets/d/1SX6NBoVAgQJ6U1MVXOaj8PK2l7WJ3RER9xtqwdhxkhw/edit?usp=sharing"",""นครนายก!J489"")"),0)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IFERROR(__xludf.DUMMYFUNCTION("IMPORTRANGE(""https://docs.google.com/spreadsheets/d/1SX6NBoVAgQJ6U1MVXOaj8PK2l7WJ3RER9xtqwdhxkhw/edit?usp=sharing"",""นครนายก!I490"")"),0)</f>
        <v>0</v>
      </c>
      <c r="J595" s="218">
        <f ca="1">IFERROR(__xludf.DUMMYFUNCTION("IMPORTRANGE(""https://docs.google.com/spreadsheets/d/1SX6NBoVAgQJ6U1MVXOaj8PK2l7WJ3RER9xtqwdhxkhw/edit?usp=sharing"",""นครนายก!J490"")"),0)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IFERROR(__xludf.DUMMYFUNCTION("IMPORTRANGE(""https://docs.google.com/spreadsheets/d/1SX6NBoVAgQJ6U1MVXOaj8PK2l7WJ3RER9xtqwdhxkhw/edit?usp=sharing"",""นครนายก!I491"")"),0)</f>
        <v>0</v>
      </c>
      <c r="J596" s="265">
        <f ca="1">IFERROR(__xludf.DUMMYFUNCTION("IMPORTRANGE(""https://docs.google.com/spreadsheets/d/1SX6NBoVAgQJ6U1MVXOaj8PK2l7WJ3RER9xtqwdhxkhw/edit?usp=sharing"",""นครนายก!J491"")"),0)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IFERROR(__xludf.DUMMYFUNCTION("IMPORTRANGE(""https://docs.google.com/spreadsheets/d/1SX6NBoVAgQJ6U1MVXOaj8PK2l7WJ3RER9xtqwdhxkhw/edit?usp=sharing"",""นครนายก!I492"")"),50)</f>
        <v>50</v>
      </c>
      <c r="J597" s="491">
        <f ca="1">IFERROR(__xludf.DUMMYFUNCTION("IMPORTRANGE(""https://docs.google.com/spreadsheets/d/1SX6NBoVAgQJ6U1MVXOaj8PK2l7WJ3RER9xtqwdhxkhw/edit?usp=sharing"",""นครนายก!J492"")"),0)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IFERROR(__xludf.DUMMYFUNCTION("IMPORTRANGE(""https://docs.google.com/spreadsheets/d/1SX6NBoVAgQJ6U1MVXOaj8PK2l7WJ3RER9xtqwdhxkhw/edit?usp=sharing"",""นครนายก!L492"")"),6950)</f>
        <v>6950</v>
      </c>
      <c r="M597" s="422"/>
      <c r="N597" s="422">
        <f ca="1">IFERROR(__xludf.DUMMYFUNCTION("IMPORTRANGE(""https://docs.google.com/spreadsheets/d/1SX6NBoVAgQJ6U1MVXOaj8PK2l7WJ3RER9xtqwdhxkhw/edit?usp=sharing"",""นครนายก!M492"")"),0)</f>
        <v>0</v>
      </c>
      <c r="O597" s="422">
        <f t="shared" ref="O597:O601" ca="1" si="126">+IF(L597&gt;0,N597*100/L597,0)</f>
        <v>0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IFERROR(__xludf.DUMMYFUNCTION("IMPORTRANGE(""https://docs.google.com/spreadsheets/d/1SX6NBoVAgQJ6U1MVXOaj8PK2l7WJ3RER9xtqwdhxkhw/edit?usp=sharing"",""นครนายก!L493"")"),0)</f>
        <v>0</v>
      </c>
      <c r="M598" s="196"/>
      <c r="N598" s="198">
        <f ca="1">IFERROR(__xludf.DUMMYFUNCTION("IMPORTRANGE(""https://docs.google.com/spreadsheets/d/1SX6NBoVAgQJ6U1MVXOaj8PK2l7WJ3RER9xtqwdhxkhw/edit?usp=sharing"",""นครนายก!M493"")"),0)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IFERROR(__xludf.DUMMYFUNCTION("IMPORTRANGE(""https://docs.google.com/spreadsheets/d/1SX6NBoVAgQJ6U1MVXOaj8PK2l7WJ3RER9xtqwdhxkhw/edit?usp=sharing"",""นครนายก!L494"")"),6950)</f>
        <v>6950</v>
      </c>
      <c r="M599" s="196"/>
      <c r="N599" s="198">
        <f ca="1">IFERROR(__xludf.DUMMYFUNCTION("IMPORTRANGE(""https://docs.google.com/spreadsheets/d/1SX6NBoVAgQJ6U1MVXOaj8PK2l7WJ3RER9xtqwdhxkhw/edit?usp=sharing"",""นครนายก!M494"")"),0)</f>
        <v>0</v>
      </c>
      <c r="O599" s="198">
        <f t="shared" ca="1" si="126"/>
        <v>0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IFERROR(__xludf.DUMMYFUNCTION("IMPORTRANGE(""https://docs.google.com/spreadsheets/d/1SX6NBoVAgQJ6U1MVXOaj8PK2l7WJ3RER9xtqwdhxkhw/edit?usp=sharing"",""นครนายก!L495"")"),0)</f>
        <v>0</v>
      </c>
      <c r="M600" s="198"/>
      <c r="N600" s="198">
        <f ca="1">IFERROR(__xludf.DUMMYFUNCTION("IMPORTRANGE(""https://docs.google.com/spreadsheets/d/1SX6NBoVAgQJ6U1MVXOaj8PK2l7WJ3RER9xtqwdhxkhw/edit?usp=sharing"",""นครนายก!M495"")"),0)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IFERROR(__xludf.DUMMYFUNCTION("IMPORTRANGE(""https://docs.google.com/spreadsheets/d/1SX6NBoVAgQJ6U1MVXOaj8PK2l7WJ3RER9xtqwdhxkhw/edit?usp=sharing"",""นครนายก!L496"")"),6950)</f>
        <v>6950</v>
      </c>
      <c r="M601" s="198"/>
      <c r="N601" s="198">
        <f ca="1">IFERROR(__xludf.DUMMYFUNCTION("IMPORTRANGE(""https://docs.google.com/spreadsheets/d/1SX6NBoVAgQJ6U1MVXOaj8PK2l7WJ3RER9xtqwdhxkhw/edit?usp=sharing"",""นครนายก!M496"")"),0)</f>
        <v>0</v>
      </c>
      <c r="O601" s="198">
        <f t="shared" ca="1" si="126"/>
        <v>0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IFERROR(__xludf.DUMMYFUNCTION("IMPORTRANGE(""https://docs.google.com/spreadsheets/d/1SX6NBoVAgQJ6U1MVXOaj8PK2l7WJ3RER9xtqwdhxkhw/edit?usp=sharing"",""นครนายก!M497"")"),0)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IFERROR(__xludf.DUMMYFUNCTION("IMPORTRANGE(""https://docs.google.com/spreadsheets/d/1SX6NBoVAgQJ6U1MVXOaj8PK2l7WJ3RER9xtqwdhxkhw/edit?usp=sharing"",""นครนายก!M498"")"),0)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IFERROR(__xludf.DUMMYFUNCTION("IMPORTRANGE(""https://docs.google.com/spreadsheets/d/1SX6NBoVAgQJ6U1MVXOaj8PK2l7WJ3RER9xtqwdhxkhw/edit?usp=sharing"",""นครนายก!M499"")"),0)</f>
        <v>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IFERROR(__xludf.DUMMYFUNCTION("IMPORTRANGE(""https://docs.google.com/spreadsheets/d/1SX6NBoVAgQJ6U1MVXOaj8PK2l7WJ3RER9xtqwdhxkhw/edit?usp=sharing"",""นครนายก!M500"")"),0)</f>
        <v>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IFERROR(__xludf.DUMMYFUNCTION("IMPORTRANGE(""https://docs.google.com/spreadsheets/d/1SX6NBoVAgQJ6U1MVXOaj8PK2l7WJ3RER9xtqwdhxkhw/edit?usp=sharing"",""นครนายก!J502"")"),0)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IFERROR(__xludf.DUMMYFUNCTION("IMPORTRANGE(""https://docs.google.com/spreadsheets/d/1SX6NBoVAgQJ6U1MVXOaj8PK2l7WJ3RER9xtqwdhxkhw/edit?usp=sharing"",""นครนายก!J503"")"),0)</f>
        <v>0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IFERROR(__xludf.DUMMYFUNCTION("IMPORTRANGE(""https://docs.google.com/spreadsheets/d/1SX6NBoVAgQJ6U1MVXOaj8PK2l7WJ3RER9xtqwdhxkhw/edit?usp=sharing"",""นครนายก!J166"")"),0)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IFERROR(__xludf.DUMMYFUNCTION("IMPORTRANGE(""https://docs.google.com/spreadsheets/d/1SX6NBoVAgQJ6U1MVXOaj8PK2l7WJ3RER9xtqwdhxkhw/edit?usp=sharing"",""นครนายก!J166"")"),0)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IFERROR(__xludf.DUMMYFUNCTION("IMPORTRANGE(""https://docs.google.com/spreadsheets/d/1SX6NBoVAgQJ6U1MVXOaj8PK2l7WJ3RER9xtqwdhxkhw/edit?usp=sharing"",""นครนายก!I506"")"),50)</f>
        <v>50</v>
      </c>
      <c r="J611" s="194">
        <f ca="1">IFERROR(__xludf.DUMMYFUNCTION("IMPORTRANGE(""https://docs.google.com/spreadsheets/d/1SX6NBoVAgQJ6U1MVXOaj8PK2l7WJ3RER9xtqwdhxkhw/edit?usp=sharing"",""นครนายก!J506"")"),0)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IFERROR(__xludf.DUMMYFUNCTION("IMPORTRANGE(""https://docs.google.com/spreadsheets/d/1SX6NBoVAgQJ6U1MVXOaj8PK2l7WJ3RER9xtqwdhxkhw/edit?usp=sharing"",""นครนายก!I507"")"),0)</f>
        <v>0</v>
      </c>
      <c r="J612" s="219">
        <f ca="1">IFERROR(__xludf.DUMMYFUNCTION("IMPORTRANGE(""https://docs.google.com/spreadsheets/d/1SX6NBoVAgQJ6U1MVXOaj8PK2l7WJ3RER9xtqwdhxkhw/edit?usp=sharing"",""นครนายก!J507"")"),0)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IFERROR(__xludf.DUMMYFUNCTION("IMPORTRANGE(""https://docs.google.com/spreadsheets/d/1SX6NBoVAgQJ6U1MVXOaj8PK2l7WJ3RER9xtqwdhxkhw/edit?usp=sharing"",""นครนายก!I508"")"),0)</f>
        <v>0</v>
      </c>
      <c r="J613" s="219">
        <f ca="1">IFERROR(__xludf.DUMMYFUNCTION("IMPORTRANGE(""https://docs.google.com/spreadsheets/d/1SX6NBoVAgQJ6U1MVXOaj8PK2l7WJ3RER9xtqwdhxkhw/edit?usp=sharing"",""นครนายก!J508"")"),0)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IFERROR(__xludf.DUMMYFUNCTION("IMPORTRANGE(""https://docs.google.com/spreadsheets/d/1SX6NBoVAgQJ6U1MVXOaj8PK2l7WJ3RER9xtqwdhxkhw/edit?usp=sharing"",""นครนายก!I509"")"),0)</f>
        <v>0</v>
      </c>
      <c r="J614" s="219">
        <f ca="1">IFERROR(__xludf.DUMMYFUNCTION("IMPORTRANGE(""https://docs.google.com/spreadsheets/d/1SX6NBoVAgQJ6U1MVXOaj8PK2l7WJ3RER9xtqwdhxkhw/edit?usp=sharing"",""นครนายก!J509"")"),0)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IFERROR(__xludf.DUMMYFUNCTION("IMPORTRANGE(""https://docs.google.com/spreadsheets/d/1SX6NBoVAgQJ6U1MVXOaj8PK2l7WJ3RER9xtqwdhxkhw/edit?usp=sharing"",""นครนายก!I510"")"),0)</f>
        <v>0</v>
      </c>
      <c r="J615" s="219">
        <f ca="1">IFERROR(__xludf.DUMMYFUNCTION("IMPORTRANGE(""https://docs.google.com/spreadsheets/d/1SX6NBoVAgQJ6U1MVXOaj8PK2l7WJ3RER9xtqwdhxkhw/edit?usp=sharing"",""นครนายก!J510"")"),0)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IFERROR(__xludf.DUMMYFUNCTION("IMPORTRANGE(""https://docs.google.com/spreadsheets/d/1SX6NBoVAgQJ6U1MVXOaj8PK2l7WJ3RER9xtqwdhxkhw/edit?usp=sharing"",""นครนายก!I511"")"),0)</f>
        <v>0</v>
      </c>
      <c r="J616" s="219">
        <f ca="1">IFERROR(__xludf.DUMMYFUNCTION("IMPORTRANGE(""https://docs.google.com/spreadsheets/d/1SX6NBoVAgQJ6U1MVXOaj8PK2l7WJ3RER9xtqwdhxkhw/edit?usp=sharing"",""นครนายก!J511"")"),0)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IFERROR(__xludf.DUMMYFUNCTION("IMPORTRANGE(""https://docs.google.com/spreadsheets/d/1SX6NBoVAgQJ6U1MVXOaj8PK2l7WJ3RER9xtqwdhxkhw/edit?usp=sharing"",""นครนายก!I512"")"),0)</f>
        <v>0</v>
      </c>
      <c r="J617" s="218">
        <f ca="1">IFERROR(__xludf.DUMMYFUNCTION("IMPORTRANGE(""https://docs.google.com/spreadsheets/d/1SX6NBoVAgQJ6U1MVXOaj8PK2l7WJ3RER9xtqwdhxkhw/edit?usp=sharing"",""นครนายก!J512"")"),0)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IFERROR(__xludf.DUMMYFUNCTION("IMPORTRANGE(""https://docs.google.com/spreadsheets/d/1SX6NBoVAgQJ6U1MVXOaj8PK2l7WJ3RER9xtqwdhxkhw/edit?usp=sharing"",""นครนายก!I513"")"),0)</f>
        <v>0</v>
      </c>
      <c r="J618" s="219">
        <f ca="1">IFERROR(__xludf.DUMMYFUNCTION("IMPORTRANGE(""https://docs.google.com/spreadsheets/d/1SX6NBoVAgQJ6U1MVXOaj8PK2l7WJ3RER9xtqwdhxkhw/edit?usp=sharing"",""นครนายก!J513"")"),0)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IFERROR(__xludf.DUMMYFUNCTION("IMPORTRANGE(""https://docs.google.com/spreadsheets/d/1SX6NBoVAgQJ6U1MVXOaj8PK2l7WJ3RER9xtqwdhxkhw/edit?usp=sharing"",""นครนายก!I514"")"),0)</f>
        <v>0</v>
      </c>
      <c r="J619" s="219"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IFERROR(__xludf.DUMMYFUNCTION("IMPORTRANGE(""https://docs.google.com/spreadsheets/d/1SX6NBoVAgQJ6U1MVXOaj8PK2l7WJ3RER9xtqwdhxkhw/edit?usp=sharing"",""นครนายก!I515"")"),0)</f>
        <v>0</v>
      </c>
      <c r="J620" s="194">
        <f ca="1">IFERROR(__xludf.DUMMYFUNCTION("IMPORTRANGE(""https://docs.google.com/spreadsheets/d/1SX6NBoVAgQJ6U1MVXOaj8PK2l7WJ3RER9xtqwdhxkhw/edit?usp=sharing"",""นครนายก!J515"")"),0)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IFERROR(__xludf.DUMMYFUNCTION("IMPORTRANGE(""https://docs.google.com/spreadsheets/d/1SX6NBoVAgQJ6U1MVXOaj8PK2l7WJ3RER9xtqwdhxkhw/edit?usp=sharing"",""นครนายก!I516"")"),0)</f>
        <v>0</v>
      </c>
      <c r="J621" s="194">
        <f ca="1">IFERROR(__xludf.DUMMYFUNCTION("IMPORTRANGE(""https://docs.google.com/spreadsheets/d/1SX6NBoVAgQJ6U1MVXOaj8PK2l7WJ3RER9xtqwdhxkhw/edit?usp=sharing"",""นครนายก!J516"")"),0)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IFERROR(__xludf.DUMMYFUNCTION("IMPORTRANGE(""https://docs.google.com/spreadsheets/d/1SX6NBoVAgQJ6U1MVXOaj8PK2l7WJ3RER9xtqwdhxkhw/edit?usp=sharing"",""นครนายก!I517"")"),0)</f>
        <v>0</v>
      </c>
      <c r="J622" s="219">
        <f ca="1">IFERROR(__xludf.DUMMYFUNCTION("IMPORTRANGE(""https://docs.google.com/spreadsheets/d/1SX6NBoVAgQJ6U1MVXOaj8PK2l7WJ3RER9xtqwdhxkhw/edit?usp=sharing"",""นครนายก!J517"")"),0)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IFERROR(__xludf.DUMMYFUNCTION("IMPORTRANGE(""https://docs.google.com/spreadsheets/d/1SX6NBoVAgQJ6U1MVXOaj8PK2l7WJ3RER9xtqwdhxkhw/edit?usp=sharing"",""นครนายก!I518"")"),0)</f>
        <v>0</v>
      </c>
      <c r="J623" s="219">
        <f ca="1">IFERROR(__xludf.DUMMYFUNCTION("IMPORTRANGE(""https://docs.google.com/spreadsheets/d/1SX6NBoVAgQJ6U1MVXOaj8PK2l7WJ3RER9xtqwdhxkhw/edit?usp=sharing"",""นครนายก!J518"")"),0)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IFERROR(__xludf.DUMMYFUNCTION("IMPORTRANGE(""https://docs.google.com/spreadsheets/d/1SX6NBoVAgQJ6U1MVXOaj8PK2l7WJ3RER9xtqwdhxkhw/edit?usp=sharing"",""นครนายก!I519"")"),0)</f>
        <v>0</v>
      </c>
      <c r="J624" s="218">
        <f ca="1">IFERROR(__xludf.DUMMYFUNCTION("IMPORTRANGE(""https://docs.google.com/spreadsheets/d/1SX6NBoVAgQJ6U1MVXOaj8PK2l7WJ3RER9xtqwdhxkhw/edit?usp=sharing"",""นครนายก!J519"")"),0)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IFERROR(__xludf.DUMMYFUNCTION("IMPORTRANGE(""https://docs.google.com/spreadsheets/d/1SX6NBoVAgQJ6U1MVXOaj8PK2l7WJ3RER9xtqwdhxkhw/edit?usp=sharing"",""นครนายก!I520"")"),0)</f>
        <v>0</v>
      </c>
      <c r="J625" s="219">
        <f ca="1">IFERROR(__xludf.DUMMYFUNCTION("IMPORTRANGE(""https://docs.google.com/spreadsheets/d/1SX6NBoVAgQJ6U1MVXOaj8PK2l7WJ3RER9xtqwdhxkhw/edit?usp=sharing"",""นครนายก!J520"")"),0)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IFERROR(__xludf.DUMMYFUNCTION("IMPORTRANGE(""https://docs.google.com/spreadsheets/d/1SX6NBoVAgQJ6U1MVXOaj8PK2l7WJ3RER9xtqwdhxkhw/edit?usp=sharing"",""นครนายก!I521"")"),0)</f>
        <v>0</v>
      </c>
      <c r="J626" s="219">
        <f ca="1">IFERROR(__xludf.DUMMYFUNCTION("IMPORTRANGE(""https://docs.google.com/spreadsheets/d/1SX6NBoVAgQJ6U1MVXOaj8PK2l7WJ3RER9xtqwdhxkhw/edit?usp=sharing"",""นครนายก!J521"")"),0)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IFERROR(__xludf.DUMMYFUNCTION("IMPORTRANGE(""https://docs.google.com/spreadsheets/d/1SX6NBoVAgQJ6U1MVXOaj8PK2l7WJ3RER9xtqwdhxkhw/edit?usp=sharing"",""นครนายก!I523"")"),3031999.6)</f>
        <v>3031999.6</v>
      </c>
      <c r="J628" s="359">
        <f ca="1">IFERROR(__xludf.DUMMYFUNCTION("IMPORTRANGE(""https://docs.google.com/spreadsheets/d/1SX6NBoVAgQJ6U1MVXOaj8PK2l7WJ3RER9xtqwdhxkhw/edit?usp=sharing"",""นครนายก!J523"")"),25000)</f>
        <v>25000</v>
      </c>
      <c r="K628" s="360">
        <f t="shared" ref="K628:K635" ca="1" si="129">IF(I628&gt;0,J628*100/I628,0)</f>
        <v>0.82453836735334662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IFERROR(__xludf.DUMMYFUNCTION("IMPORTRANGE(""https://docs.google.com/spreadsheets/d/1SX6NBoVAgQJ6U1MVXOaj8PK2l7WJ3RER9xtqwdhxkhw/edit?usp=sharing"",""นครนายก!I524"")"),113)</f>
        <v>113</v>
      </c>
      <c r="J629" s="359">
        <f ca="1">IFERROR(__xludf.DUMMYFUNCTION("IMPORTRANGE(""https://docs.google.com/spreadsheets/d/1SX6NBoVAgQJ6U1MVXOaj8PK2l7WJ3RER9xtqwdhxkhw/edit?usp=sharing"",""นครนายก!J524"")"),2)</f>
        <v>2</v>
      </c>
      <c r="K629" s="360">
        <f t="shared" ca="1" si="129"/>
        <v>1.7699115044247788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IFERROR(__xludf.DUMMYFUNCTION("IMPORTRANGE(""https://docs.google.com/spreadsheets/d/1SX6NBoVAgQJ6U1MVXOaj8PK2l7WJ3RER9xtqwdhxkhw/edit?usp=sharing"",""นครนายก!I525"")"),3755607.57)</f>
        <v>3755607.57</v>
      </c>
      <c r="J630" s="359">
        <f ca="1">IFERROR(__xludf.DUMMYFUNCTION("IMPORTRANGE(""https://docs.google.com/spreadsheets/d/1SX6NBoVAgQJ6U1MVXOaj8PK2l7WJ3RER9xtqwdhxkhw/edit?usp=sharing"",""นครนายก!J525"")"),16810.01)</f>
        <v>16810.009999999998</v>
      </c>
      <c r="K630" s="360">
        <f t="shared" ca="1" si="129"/>
        <v>0.44759761734104714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IFERROR(__xludf.DUMMYFUNCTION("IMPORTRANGE(""https://docs.google.com/spreadsheets/d/1SX6NBoVAgQJ6U1MVXOaj8PK2l7WJ3RER9xtqwdhxkhw/edit?usp=sharing"",""นครนายก!I526"")"),108)</f>
        <v>108</v>
      </c>
      <c r="J631" s="359">
        <f ca="1">IFERROR(__xludf.DUMMYFUNCTION("IMPORTRANGE(""https://docs.google.com/spreadsheets/d/1SX6NBoVAgQJ6U1MVXOaj8PK2l7WJ3RER9xtqwdhxkhw/edit?usp=sharing"",""นครนายก!J526"")"),6)</f>
        <v>6</v>
      </c>
      <c r="K631" s="360">
        <f t="shared" ca="1" si="129"/>
        <v>5.5555555555555554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IFERROR(__xludf.DUMMYFUNCTION("IMPORTRANGE(""https://docs.google.com/spreadsheets/d/1SX6NBoVAgQJ6U1MVXOaj8PK2l7WJ3RER9xtqwdhxkhw/edit?usp=sharing"",""นครนายก!I527"")"),5812476.32)</f>
        <v>5812476.3200000003</v>
      </c>
      <c r="J632" s="359">
        <f ca="1">IFERROR(__xludf.DUMMYFUNCTION("IMPORTRANGE(""https://docs.google.com/spreadsheets/d/1SX6NBoVAgQJ6U1MVXOaj8PK2l7WJ3RER9xtqwdhxkhw/edit?usp=sharing"",""นครนายก!J527"")"),196689.96)</f>
        <v>196689.96</v>
      </c>
      <c r="K632" s="360">
        <f t="shared" ca="1" si="129"/>
        <v>3.383927076368717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IFERROR(__xludf.DUMMYFUNCTION("IMPORTRANGE(""https://docs.google.com/spreadsheets/d/1SX6NBoVAgQJ6U1MVXOaj8PK2l7WJ3RER9xtqwdhxkhw/edit?usp=sharing"",""นครนายก!I528"")"),2004)</f>
        <v>2004</v>
      </c>
      <c r="J633" s="359">
        <f ca="1">IFERROR(__xludf.DUMMYFUNCTION("IMPORTRANGE(""https://docs.google.com/spreadsheets/d/1SX6NBoVAgQJ6U1MVXOaj8PK2l7WJ3RER9xtqwdhxkhw/edit?usp=sharing"",""นครนายก!J528"")"),72)</f>
        <v>72</v>
      </c>
      <c r="K633" s="360">
        <f t="shared" ca="1" si="129"/>
        <v>3.5928143712574849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IFERROR(__xludf.DUMMYFUNCTION("IMPORTRANGE(""https://docs.google.com/spreadsheets/d/1SX6NBoVAgQJ6U1MVXOaj8PK2l7WJ3RER9xtqwdhxkhw/edit?usp=sharing"",""นครนายก!I529"")"),2000000)</f>
        <v>2000000</v>
      </c>
      <c r="J634" s="359">
        <f ca="1">IFERROR(__xludf.DUMMYFUNCTION("IMPORTRANGE(""https://docs.google.com/spreadsheets/d/1SX6NBoVAgQJ6U1MVXOaj8PK2l7WJ3RER9xtqwdhxkhw/edit?usp=sharing"",""นครนายก!J529"")"),100000)</f>
        <v>100000</v>
      </c>
      <c r="K634" s="360">
        <f t="shared" ca="1" si="129"/>
        <v>5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IFERROR(__xludf.DUMMYFUNCTION("IMPORTRANGE(""https://docs.google.com/spreadsheets/d/1SX6NBoVAgQJ6U1MVXOaj8PK2l7WJ3RER9xtqwdhxkhw/edit?usp=sharing"",""นครนายก!I530"")"),60)</f>
        <v>60</v>
      </c>
      <c r="J635" s="489">
        <f ca="1">IFERROR(__xludf.DUMMYFUNCTION("IMPORTRANGE(""https://docs.google.com/spreadsheets/d/1SX6NBoVAgQJ6U1MVXOaj8PK2l7WJ3RER9xtqwdhxkhw/edit?usp=sharing"",""นครนายก!J530"")"),4)</f>
        <v>4</v>
      </c>
      <c r="K635" s="490">
        <f t="shared" ca="1" si="129"/>
        <v>6.666666666666667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workbookViewId="0">
      <pane ySplit="6" topLeftCell="A571" activePane="bottomLeft" state="frozen"/>
      <selection sqref="A1:XFD1048576"/>
      <selection pane="bottomLeft" sqref="A1:XFD1048576"/>
    </sheetView>
  </sheetViews>
  <sheetFormatPr defaultColWidth="12.625" defaultRowHeight="15" customHeight="1" x14ac:dyDescent="0.55000000000000004"/>
  <cols>
    <col min="1" max="3" width="2.75" style="4" customWidth="1"/>
    <col min="4" max="6" width="5" style="4" customWidth="1"/>
    <col min="7" max="7" width="70.875" style="4" customWidth="1"/>
    <col min="8" max="8" width="9.5" style="4" customWidth="1"/>
    <col min="9" max="10" width="13.875" style="4" customWidth="1"/>
    <col min="11" max="11" width="8.875" style="4" customWidth="1"/>
    <col min="12" max="13" width="17.625" style="4" customWidth="1"/>
    <col min="14" max="14" width="19.5" style="4" customWidth="1"/>
    <col min="15" max="15" width="16.5" style="4" customWidth="1"/>
    <col min="16" max="16" width="16.375" style="4" customWidth="1"/>
    <col min="17" max="16384" width="12.625" style="4"/>
  </cols>
  <sheetData>
    <row r="1" spans="1:16" ht="18" customHeight="1" x14ac:dyDescent="0.5500000000000000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55000000000000004">
      <c r="A2" s="1" t="s">
        <v>244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18" customHeight="1" x14ac:dyDescent="0.55000000000000004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33.75" customHeight="1" x14ac:dyDescent="0.55000000000000004">
      <c r="A4" s="5"/>
      <c r="B4" s="5"/>
      <c r="C4" s="5"/>
      <c r="D4" s="5"/>
      <c r="E4" s="5"/>
      <c r="F4" s="5"/>
      <c r="G4" s="5"/>
      <c r="H4" s="5"/>
      <c r="I4" s="5"/>
      <c r="J4" s="6"/>
      <c r="K4" s="7"/>
      <c r="L4" s="8"/>
      <c r="M4" s="8"/>
      <c r="N4" s="6"/>
      <c r="O4" s="5"/>
      <c r="P4" s="5"/>
    </row>
    <row r="5" spans="1:16" ht="21.75" customHeight="1" x14ac:dyDescent="0.55000000000000004">
      <c r="A5" s="9" t="s">
        <v>2</v>
      </c>
      <c r="B5" s="10"/>
      <c r="C5" s="10"/>
      <c r="D5" s="10"/>
      <c r="E5" s="10"/>
      <c r="F5" s="10"/>
      <c r="G5" s="11"/>
      <c r="H5" s="12" t="s">
        <v>3</v>
      </c>
      <c r="I5" s="13" t="s">
        <v>4</v>
      </c>
      <c r="J5" s="14"/>
      <c r="K5" s="15"/>
      <c r="L5" s="16" t="s">
        <v>5</v>
      </c>
      <c r="M5" s="15"/>
      <c r="N5" s="17" t="s">
        <v>6</v>
      </c>
      <c r="O5" s="14"/>
      <c r="P5" s="15"/>
    </row>
    <row r="6" spans="1:16" ht="21.75" customHeight="1" x14ac:dyDescent="0.55000000000000004">
      <c r="A6" s="18"/>
      <c r="B6" s="19"/>
      <c r="C6" s="19"/>
      <c r="D6" s="19"/>
      <c r="E6" s="19"/>
      <c r="F6" s="19"/>
      <c r="G6" s="20"/>
      <c r="H6" s="21"/>
      <c r="I6" s="22" t="s">
        <v>7</v>
      </c>
      <c r="J6" s="23" t="s">
        <v>8</v>
      </c>
      <c r="K6" s="22" t="s">
        <v>9</v>
      </c>
      <c r="L6" s="24" t="s">
        <v>10</v>
      </c>
      <c r="M6" s="25" t="s">
        <v>11</v>
      </c>
      <c r="N6" s="26" t="s">
        <v>12</v>
      </c>
      <c r="O6" s="27" t="s">
        <v>13</v>
      </c>
      <c r="P6" s="28" t="s">
        <v>14</v>
      </c>
    </row>
    <row r="7" spans="1:16" ht="21.75" customHeight="1" x14ac:dyDescent="0.55000000000000004">
      <c r="A7" s="29" t="s">
        <v>15</v>
      </c>
      <c r="B7" s="14"/>
      <c r="C7" s="14"/>
      <c r="D7" s="14"/>
      <c r="E7" s="14"/>
      <c r="F7" s="14"/>
      <c r="G7" s="15"/>
      <c r="H7" s="30"/>
      <c r="I7" s="31"/>
      <c r="J7" s="31"/>
      <c r="K7" s="32"/>
      <c r="L7" s="33"/>
      <c r="M7" s="32"/>
      <c r="N7" s="33"/>
      <c r="O7" s="34"/>
      <c r="P7" s="34"/>
    </row>
    <row r="8" spans="1:16" ht="21.75" customHeight="1" x14ac:dyDescent="0.55000000000000004">
      <c r="A8" s="35"/>
      <c r="B8" s="36"/>
      <c r="C8" s="37" t="s">
        <v>16</v>
      </c>
      <c r="D8" s="38" t="s">
        <v>17</v>
      </c>
      <c r="E8" s="39"/>
      <c r="F8" s="39"/>
      <c r="G8" s="39"/>
      <c r="H8" s="40" t="s">
        <v>12</v>
      </c>
      <c r="I8" s="41"/>
      <c r="J8" s="41"/>
      <c r="K8" s="42"/>
      <c r="L8" s="43">
        <f t="shared" ref="L8:N8" ca="1" si="0">L9+L10</f>
        <v>2426205</v>
      </c>
      <c r="M8" s="43">
        <f t="shared" ca="1" si="0"/>
        <v>1019405</v>
      </c>
      <c r="N8" s="43">
        <f t="shared" ca="1" si="0"/>
        <v>750170.7</v>
      </c>
      <c r="O8" s="42">
        <f t="shared" ref="O8:O16" ca="1" si="1">IF(L8&gt;0,N8*100/L8,0)</f>
        <v>30.919510099105391</v>
      </c>
      <c r="P8" s="42">
        <f t="shared" ref="P8:P16" ca="1" si="2">IF(M8&gt;0,N8*100/M8,0)</f>
        <v>73.589074018667759</v>
      </c>
    </row>
    <row r="9" spans="1:16" ht="21.75" customHeight="1" x14ac:dyDescent="0.55000000000000004">
      <c r="A9" s="44"/>
      <c r="B9" s="45"/>
      <c r="C9" s="45"/>
      <c r="D9" s="45"/>
      <c r="E9" s="45"/>
      <c r="F9" s="45"/>
      <c r="G9" s="46" t="s">
        <v>18</v>
      </c>
      <c r="H9" s="47" t="s">
        <v>12</v>
      </c>
      <c r="I9" s="48"/>
      <c r="J9" s="48"/>
      <c r="K9" s="49"/>
      <c r="L9" s="50">
        <f t="shared" ref="L9:N9" ca="1" si="3">L11+L15</f>
        <v>0</v>
      </c>
      <c r="M9" s="50">
        <f t="shared" si="3"/>
        <v>0</v>
      </c>
      <c r="N9" s="50">
        <f t="shared" ca="1" si="3"/>
        <v>0</v>
      </c>
      <c r="O9" s="49">
        <f t="shared" ca="1" si="1"/>
        <v>0</v>
      </c>
      <c r="P9" s="49">
        <f t="shared" si="2"/>
        <v>0</v>
      </c>
    </row>
    <row r="10" spans="1:16" ht="21.75" customHeight="1" x14ac:dyDescent="0.55000000000000004">
      <c r="A10" s="44"/>
      <c r="B10" s="45"/>
      <c r="C10" s="45"/>
      <c r="D10" s="45"/>
      <c r="E10" s="45"/>
      <c r="F10" s="45"/>
      <c r="G10" s="46" t="s">
        <v>19</v>
      </c>
      <c r="H10" s="47" t="s">
        <v>12</v>
      </c>
      <c r="I10" s="48"/>
      <c r="J10" s="48"/>
      <c r="K10" s="49"/>
      <c r="L10" s="50">
        <f t="shared" ref="L10:N10" ca="1" si="4">L12+L16</f>
        <v>2426205</v>
      </c>
      <c r="M10" s="50">
        <f t="shared" ca="1" si="4"/>
        <v>1019405</v>
      </c>
      <c r="N10" s="50">
        <f t="shared" ca="1" si="4"/>
        <v>750170.7</v>
      </c>
      <c r="O10" s="49">
        <f t="shared" ca="1" si="1"/>
        <v>30.919510099105391</v>
      </c>
      <c r="P10" s="49">
        <f t="shared" ca="1" si="2"/>
        <v>73.589074018667759</v>
      </c>
    </row>
    <row r="11" spans="1:16" ht="21.75" customHeight="1" x14ac:dyDescent="0.55000000000000004">
      <c r="A11" s="51"/>
      <c r="B11" s="52"/>
      <c r="C11" s="53" t="s">
        <v>16</v>
      </c>
      <c r="D11" s="54" t="s">
        <v>20</v>
      </c>
      <c r="E11" s="55"/>
      <c r="F11" s="55"/>
      <c r="G11" s="56" t="s">
        <v>18</v>
      </c>
      <c r="H11" s="57" t="s">
        <v>12</v>
      </c>
      <c r="I11" s="58"/>
      <c r="J11" s="58"/>
      <c r="K11" s="59"/>
      <c r="L11" s="60">
        <f t="shared" ref="L11:N11" ca="1" si="5">L21+L31</f>
        <v>0</v>
      </c>
      <c r="M11" s="60">
        <f t="shared" si="5"/>
        <v>0</v>
      </c>
      <c r="N11" s="60">
        <f t="shared" ca="1" si="5"/>
        <v>0</v>
      </c>
      <c r="O11" s="60">
        <f t="shared" ca="1" si="1"/>
        <v>0</v>
      </c>
      <c r="P11" s="60">
        <f t="shared" si="2"/>
        <v>0</v>
      </c>
    </row>
    <row r="12" spans="1:16" ht="21.75" customHeight="1" x14ac:dyDescent="0.55000000000000004">
      <c r="A12" s="51"/>
      <c r="B12" s="52"/>
      <c r="C12" s="52"/>
      <c r="D12" s="52"/>
      <c r="E12" s="61"/>
      <c r="F12" s="62"/>
      <c r="G12" s="56" t="s">
        <v>19</v>
      </c>
      <c r="H12" s="57" t="s">
        <v>12</v>
      </c>
      <c r="I12" s="58"/>
      <c r="J12" s="58"/>
      <c r="K12" s="59"/>
      <c r="L12" s="60">
        <f t="shared" ref="L12:N12" ca="1" si="6">L22+L32</f>
        <v>2279205</v>
      </c>
      <c r="M12" s="60">
        <f t="shared" ca="1" si="6"/>
        <v>1019405</v>
      </c>
      <c r="N12" s="60">
        <f t="shared" ca="1" si="6"/>
        <v>607620.69999999995</v>
      </c>
      <c r="O12" s="60">
        <f t="shared" ca="1" si="1"/>
        <v>26.65932638792912</v>
      </c>
      <c r="P12" s="60">
        <f t="shared" ca="1" si="2"/>
        <v>59.605426694983834</v>
      </c>
    </row>
    <row r="13" spans="1:16" ht="21.75" customHeight="1" x14ac:dyDescent="0.55000000000000004">
      <c r="A13" s="51"/>
      <c r="B13" s="52"/>
      <c r="C13" s="52"/>
      <c r="D13" s="52"/>
      <c r="E13" s="61"/>
      <c r="F13" s="61"/>
      <c r="G13" s="56" t="s">
        <v>21</v>
      </c>
      <c r="H13" s="57" t="s">
        <v>12</v>
      </c>
      <c r="I13" s="58"/>
      <c r="J13" s="58"/>
      <c r="K13" s="59"/>
      <c r="L13" s="60">
        <f t="shared" ref="L13:N13" ca="1" si="7">L23+L33</f>
        <v>1468000</v>
      </c>
      <c r="M13" s="60">
        <f t="shared" si="7"/>
        <v>0</v>
      </c>
      <c r="N13" s="60">
        <f t="shared" ca="1" si="7"/>
        <v>0</v>
      </c>
      <c r="O13" s="63">
        <f t="shared" ca="1" si="1"/>
        <v>0</v>
      </c>
      <c r="P13" s="63">
        <f t="shared" si="2"/>
        <v>0</v>
      </c>
    </row>
    <row r="14" spans="1:16" ht="21.75" customHeight="1" x14ac:dyDescent="0.55000000000000004">
      <c r="A14" s="51"/>
      <c r="B14" s="52"/>
      <c r="C14" s="52"/>
      <c r="D14" s="52"/>
      <c r="E14" s="61"/>
      <c r="F14" s="61"/>
      <c r="G14" s="56" t="s">
        <v>22</v>
      </c>
      <c r="H14" s="57" t="s">
        <v>12</v>
      </c>
      <c r="I14" s="58"/>
      <c r="J14" s="58"/>
      <c r="K14" s="59"/>
      <c r="L14" s="60">
        <f t="shared" ref="L14:N14" ca="1" si="8">L24+L34</f>
        <v>811205</v>
      </c>
      <c r="M14" s="60">
        <f t="shared" si="8"/>
        <v>0</v>
      </c>
      <c r="N14" s="60">
        <f t="shared" ca="1" si="8"/>
        <v>108471.7</v>
      </c>
      <c r="O14" s="63">
        <f t="shared" ca="1" si="1"/>
        <v>13.371675470442121</v>
      </c>
      <c r="P14" s="63">
        <f t="shared" si="2"/>
        <v>0</v>
      </c>
    </row>
    <row r="15" spans="1:16" ht="21.75" customHeight="1" x14ac:dyDescent="0.55000000000000004">
      <c r="A15" s="51"/>
      <c r="B15" s="52"/>
      <c r="C15" s="53" t="s">
        <v>16</v>
      </c>
      <c r="D15" s="54" t="s">
        <v>23</v>
      </c>
      <c r="E15" s="55"/>
      <c r="F15" s="61"/>
      <c r="G15" s="56" t="s">
        <v>18</v>
      </c>
      <c r="H15" s="57" t="s">
        <v>12</v>
      </c>
      <c r="I15" s="58"/>
      <c r="J15" s="58"/>
      <c r="K15" s="59"/>
      <c r="L15" s="60">
        <f t="shared" ref="L15:N15" si="9">L25+L35</f>
        <v>0</v>
      </c>
      <c r="M15" s="60">
        <f t="shared" si="9"/>
        <v>0</v>
      </c>
      <c r="N15" s="60">
        <f t="shared" si="9"/>
        <v>0</v>
      </c>
      <c r="O15" s="64">
        <f t="shared" si="1"/>
        <v>0</v>
      </c>
      <c r="P15" s="64">
        <f t="shared" si="2"/>
        <v>0</v>
      </c>
    </row>
    <row r="16" spans="1:16" ht="21.75" customHeight="1" x14ac:dyDescent="0.55000000000000004">
      <c r="A16" s="65"/>
      <c r="B16" s="66"/>
      <c r="C16" s="66"/>
      <c r="D16" s="66"/>
      <c r="E16" s="67"/>
      <c r="F16" s="67"/>
      <c r="G16" s="68" t="s">
        <v>19</v>
      </c>
      <c r="H16" s="69" t="s">
        <v>12</v>
      </c>
      <c r="I16" s="70"/>
      <c r="J16" s="70"/>
      <c r="K16" s="71"/>
      <c r="L16" s="60">
        <f t="shared" ref="L16:N16" ca="1" si="10">L26+L36</f>
        <v>147000</v>
      </c>
      <c r="M16" s="60">
        <f t="shared" si="10"/>
        <v>0</v>
      </c>
      <c r="N16" s="60">
        <f t="shared" ca="1" si="10"/>
        <v>142550</v>
      </c>
      <c r="O16" s="72">
        <f t="shared" ca="1" si="1"/>
        <v>96.972789115646265</v>
      </c>
      <c r="P16" s="72">
        <f t="shared" si="2"/>
        <v>0</v>
      </c>
    </row>
    <row r="17" spans="1:16" ht="21.75" customHeight="1" x14ac:dyDescent="0.55000000000000004">
      <c r="A17" s="29" t="s">
        <v>24</v>
      </c>
      <c r="B17" s="14"/>
      <c r="C17" s="14"/>
      <c r="D17" s="14"/>
      <c r="E17" s="14"/>
      <c r="F17" s="14"/>
      <c r="G17" s="15"/>
      <c r="H17" s="30"/>
      <c r="I17" s="31"/>
      <c r="J17" s="31"/>
      <c r="K17" s="32"/>
      <c r="L17" s="33"/>
      <c r="M17" s="32"/>
      <c r="N17" s="33"/>
      <c r="O17" s="34"/>
      <c r="P17" s="34"/>
    </row>
    <row r="18" spans="1:16" ht="21.75" customHeight="1" x14ac:dyDescent="0.55000000000000004">
      <c r="A18" s="35"/>
      <c r="B18" s="36"/>
      <c r="C18" s="37" t="s">
        <v>16</v>
      </c>
      <c r="D18" s="38" t="s">
        <v>17</v>
      </c>
      <c r="E18" s="39"/>
      <c r="F18" s="39"/>
      <c r="G18" s="39"/>
      <c r="H18" s="40" t="s">
        <v>12</v>
      </c>
      <c r="I18" s="41"/>
      <c r="J18" s="41"/>
      <c r="K18" s="42"/>
      <c r="L18" s="43">
        <f t="shared" ref="L18:N18" ca="1" si="11">L19+L20</f>
        <v>2071605</v>
      </c>
      <c r="M18" s="43">
        <f t="shared" ca="1" si="11"/>
        <v>1019405</v>
      </c>
      <c r="N18" s="43">
        <f t="shared" ca="1" si="11"/>
        <v>641699</v>
      </c>
      <c r="O18" s="42">
        <f t="shared" ref="O18:O20" ca="1" si="12">IF(L18&gt;0,N18*100/L18,0)</f>
        <v>30.975934118714715</v>
      </c>
      <c r="P18" s="42">
        <f t="shared" ref="P18:P26" ca="1" si="13">IF(M18&gt;0,N18*100/M18,0)</f>
        <v>62.94838655882598</v>
      </c>
    </row>
    <row r="19" spans="1:16" ht="21.75" customHeight="1" x14ac:dyDescent="0.55000000000000004">
      <c r="A19" s="44"/>
      <c r="B19" s="45"/>
      <c r="C19" s="45"/>
      <c r="D19" s="45"/>
      <c r="E19" s="45"/>
      <c r="F19" s="45"/>
      <c r="G19" s="46" t="s">
        <v>18</v>
      </c>
      <c r="H19" s="47" t="s">
        <v>12</v>
      </c>
      <c r="I19" s="48"/>
      <c r="J19" s="48"/>
      <c r="K19" s="49"/>
      <c r="L19" s="50">
        <f t="shared" ref="L19:N19" si="14">L21+L25</f>
        <v>0</v>
      </c>
      <c r="M19" s="50">
        <f t="shared" si="14"/>
        <v>0</v>
      </c>
      <c r="N19" s="50">
        <f t="shared" si="14"/>
        <v>0</v>
      </c>
      <c r="O19" s="49">
        <f t="shared" si="12"/>
        <v>0</v>
      </c>
      <c r="P19" s="49">
        <f t="shared" si="13"/>
        <v>0</v>
      </c>
    </row>
    <row r="20" spans="1:16" ht="21.75" customHeight="1" x14ac:dyDescent="0.55000000000000004">
      <c r="A20" s="44"/>
      <c r="B20" s="45"/>
      <c r="C20" s="45"/>
      <c r="D20" s="45"/>
      <c r="E20" s="45"/>
      <c r="F20" s="45"/>
      <c r="G20" s="46" t="s">
        <v>19</v>
      </c>
      <c r="H20" s="47" t="s">
        <v>12</v>
      </c>
      <c r="I20" s="48"/>
      <c r="J20" s="48"/>
      <c r="K20" s="49"/>
      <c r="L20" s="50">
        <f t="shared" ref="L20:N20" ca="1" si="15">L22+L26</f>
        <v>2071605</v>
      </c>
      <c r="M20" s="50">
        <f t="shared" ca="1" si="15"/>
        <v>1019405</v>
      </c>
      <c r="N20" s="50">
        <f t="shared" ca="1" si="15"/>
        <v>641699</v>
      </c>
      <c r="O20" s="49">
        <f t="shared" ca="1" si="12"/>
        <v>30.975934118714715</v>
      </c>
      <c r="P20" s="49">
        <f t="shared" ca="1" si="13"/>
        <v>62.94838655882598</v>
      </c>
    </row>
    <row r="21" spans="1:16" ht="21.75" customHeight="1" x14ac:dyDescent="0.55000000000000004">
      <c r="A21" s="51"/>
      <c r="B21" s="52"/>
      <c r="C21" s="53" t="s">
        <v>16</v>
      </c>
      <c r="D21" s="54" t="s">
        <v>20</v>
      </c>
      <c r="E21" s="55"/>
      <c r="F21" s="55"/>
      <c r="G21" s="56" t="s">
        <v>18</v>
      </c>
      <c r="H21" s="57" t="s">
        <v>12</v>
      </c>
      <c r="I21" s="58"/>
      <c r="J21" s="58"/>
      <c r="K21" s="59"/>
      <c r="L21" s="63">
        <f t="shared" ref="L21:N21" si="16">L44+L56+L69+L97+L121+L143+L223+L253+L274+L293+L313+L332</f>
        <v>0</v>
      </c>
      <c r="M21" s="64">
        <f t="shared" si="16"/>
        <v>0</v>
      </c>
      <c r="N21" s="63">
        <f t="shared" si="16"/>
        <v>0</v>
      </c>
      <c r="O21" s="63">
        <f t="shared" ref="O21:O26" si="17">IF(L21&gt;0,N21*100/L21,0)</f>
        <v>0</v>
      </c>
      <c r="P21" s="63">
        <f t="shared" si="13"/>
        <v>0</v>
      </c>
    </row>
    <row r="22" spans="1:16" ht="21.75" customHeight="1" x14ac:dyDescent="0.55000000000000004">
      <c r="A22" s="51"/>
      <c r="B22" s="52"/>
      <c r="C22" s="52"/>
      <c r="D22" s="52"/>
      <c r="E22" s="61"/>
      <c r="F22" s="62"/>
      <c r="G22" s="56" t="s">
        <v>19</v>
      </c>
      <c r="H22" s="57" t="s">
        <v>12</v>
      </c>
      <c r="I22" s="58"/>
      <c r="J22" s="58"/>
      <c r="K22" s="59"/>
      <c r="L22" s="63">
        <f t="shared" ref="L22:N22" ca="1" si="18">L45+L57+L70+L98+L122+L144+L224+L254+L275+L294+L314+L333</f>
        <v>1924605</v>
      </c>
      <c r="M22" s="64">
        <f t="shared" ca="1" si="18"/>
        <v>1019405</v>
      </c>
      <c r="N22" s="63">
        <f t="shared" ca="1" si="18"/>
        <v>499149</v>
      </c>
      <c r="O22" s="63">
        <f t="shared" ca="1" si="17"/>
        <v>25.93513993780542</v>
      </c>
      <c r="P22" s="63">
        <f t="shared" ca="1" si="13"/>
        <v>48.964739235142069</v>
      </c>
    </row>
    <row r="23" spans="1:16" ht="21.75" customHeight="1" x14ac:dyDescent="0.55000000000000004">
      <c r="A23" s="51"/>
      <c r="B23" s="52"/>
      <c r="C23" s="52"/>
      <c r="D23" s="52"/>
      <c r="E23" s="61"/>
      <c r="F23" s="61"/>
      <c r="G23" s="56" t="s">
        <v>21</v>
      </c>
      <c r="H23" s="57" t="s">
        <v>12</v>
      </c>
      <c r="I23" s="58"/>
      <c r="J23" s="58"/>
      <c r="K23" s="59"/>
      <c r="L23" s="63">
        <f t="shared" ref="L23:N23" ca="1" si="19">L46+L58+L71+L99+L123+L145+L225+L255+L276+L295+L315+L334</f>
        <v>1468000</v>
      </c>
      <c r="M23" s="64">
        <f t="shared" si="19"/>
        <v>0</v>
      </c>
      <c r="N23" s="63">
        <f t="shared" si="19"/>
        <v>0</v>
      </c>
      <c r="O23" s="63">
        <f t="shared" ca="1" si="17"/>
        <v>0</v>
      </c>
      <c r="P23" s="63">
        <f t="shared" si="13"/>
        <v>0</v>
      </c>
    </row>
    <row r="24" spans="1:16" ht="21.75" customHeight="1" x14ac:dyDescent="0.55000000000000004">
      <c r="A24" s="51"/>
      <c r="B24" s="52"/>
      <c r="C24" s="52"/>
      <c r="D24" s="52"/>
      <c r="E24" s="61"/>
      <c r="F24" s="61"/>
      <c r="G24" s="56" t="s">
        <v>22</v>
      </c>
      <c r="H24" s="57" t="s">
        <v>12</v>
      </c>
      <c r="I24" s="58"/>
      <c r="J24" s="58"/>
      <c r="K24" s="59"/>
      <c r="L24" s="63">
        <f t="shared" ref="L24:N24" ca="1" si="20">L47+L59+L72+L100+L124+L146+L226+L256+L277+L296+L316+L335</f>
        <v>456605</v>
      </c>
      <c r="M24" s="64">
        <f t="shared" si="20"/>
        <v>0</v>
      </c>
      <c r="N24" s="63">
        <f t="shared" si="20"/>
        <v>0</v>
      </c>
      <c r="O24" s="63">
        <f t="shared" ca="1" si="17"/>
        <v>0</v>
      </c>
      <c r="P24" s="63">
        <f t="shared" si="13"/>
        <v>0</v>
      </c>
    </row>
    <row r="25" spans="1:16" ht="21.75" customHeight="1" x14ac:dyDescent="0.55000000000000004">
      <c r="A25" s="51"/>
      <c r="B25" s="52"/>
      <c r="C25" s="53" t="s">
        <v>16</v>
      </c>
      <c r="D25" s="54" t="s">
        <v>23</v>
      </c>
      <c r="E25" s="55"/>
      <c r="F25" s="61"/>
      <c r="G25" s="56" t="s">
        <v>18</v>
      </c>
      <c r="H25" s="57" t="s">
        <v>12</v>
      </c>
      <c r="I25" s="58"/>
      <c r="J25" s="58"/>
      <c r="K25" s="59"/>
      <c r="L25" s="64">
        <f t="shared" ref="L25:N25" si="21">L48+L60+L73+L101+L125+L147+L227+L257+L278+L297+L317+L336</f>
        <v>0</v>
      </c>
      <c r="M25" s="64">
        <f t="shared" si="21"/>
        <v>0</v>
      </c>
      <c r="N25" s="64">
        <f t="shared" si="21"/>
        <v>0</v>
      </c>
      <c r="O25" s="64">
        <f t="shared" si="17"/>
        <v>0</v>
      </c>
      <c r="P25" s="64">
        <f t="shared" si="13"/>
        <v>0</v>
      </c>
    </row>
    <row r="26" spans="1:16" ht="21.75" customHeight="1" x14ac:dyDescent="0.55000000000000004">
      <c r="A26" s="65"/>
      <c r="B26" s="66"/>
      <c r="C26" s="66"/>
      <c r="D26" s="66"/>
      <c r="E26" s="67"/>
      <c r="F26" s="67"/>
      <c r="G26" s="68" t="s">
        <v>19</v>
      </c>
      <c r="H26" s="69" t="s">
        <v>12</v>
      </c>
      <c r="I26" s="70"/>
      <c r="J26" s="70"/>
      <c r="K26" s="71"/>
      <c r="L26" s="72">
        <f t="shared" ref="L26:N26" ca="1" si="22">L49+L61+L74+L102+L126+L148+L228+L258+L279+L298+L318+L337</f>
        <v>147000</v>
      </c>
      <c r="M26" s="72">
        <f t="shared" si="22"/>
        <v>0</v>
      </c>
      <c r="N26" s="72">
        <f t="shared" ca="1" si="22"/>
        <v>142550</v>
      </c>
      <c r="O26" s="72">
        <f t="shared" ca="1" si="17"/>
        <v>96.972789115646265</v>
      </c>
      <c r="P26" s="72">
        <f t="shared" si="13"/>
        <v>0</v>
      </c>
    </row>
    <row r="27" spans="1:16" ht="21.75" customHeight="1" x14ac:dyDescent="0.55000000000000004">
      <c r="A27" s="29" t="s">
        <v>25</v>
      </c>
      <c r="B27" s="14"/>
      <c r="C27" s="14"/>
      <c r="D27" s="14"/>
      <c r="E27" s="14"/>
      <c r="F27" s="14"/>
      <c r="G27" s="15"/>
      <c r="H27" s="30"/>
      <c r="I27" s="31"/>
      <c r="J27" s="31"/>
      <c r="K27" s="32"/>
      <c r="L27" s="33"/>
      <c r="M27" s="32"/>
      <c r="N27" s="33"/>
      <c r="O27" s="34"/>
      <c r="P27" s="34"/>
    </row>
    <row r="28" spans="1:16" ht="21.75" customHeight="1" x14ac:dyDescent="0.55000000000000004">
      <c r="A28" s="35"/>
      <c r="B28" s="36"/>
      <c r="C28" s="37" t="s">
        <v>16</v>
      </c>
      <c r="D28" s="38" t="s">
        <v>17</v>
      </c>
      <c r="E28" s="39"/>
      <c r="F28" s="39"/>
      <c r="G28" s="39"/>
      <c r="H28" s="40" t="s">
        <v>12</v>
      </c>
      <c r="I28" s="41"/>
      <c r="J28" s="41"/>
      <c r="K28" s="42"/>
      <c r="L28" s="43">
        <f t="shared" ref="L28:N28" ca="1" si="23">L29+L30</f>
        <v>354600</v>
      </c>
      <c r="M28" s="43">
        <f t="shared" si="23"/>
        <v>0</v>
      </c>
      <c r="N28" s="43">
        <f t="shared" ca="1" si="23"/>
        <v>108471.7</v>
      </c>
      <c r="O28" s="42">
        <f t="shared" ref="O28:O30" ca="1" si="24">IF(L28&gt;0,N28*100/L28,0)</f>
        <v>30.589875916525664</v>
      </c>
      <c r="P28" s="42">
        <f t="shared" ref="P28:P37" si="25">IF(M28&gt;0,N28*100/M28,0)</f>
        <v>0</v>
      </c>
    </row>
    <row r="29" spans="1:16" ht="21.75" customHeight="1" x14ac:dyDescent="0.55000000000000004">
      <c r="A29" s="44"/>
      <c r="B29" s="45"/>
      <c r="C29" s="45"/>
      <c r="D29" s="45"/>
      <c r="E29" s="45"/>
      <c r="F29" s="45"/>
      <c r="G29" s="46" t="s">
        <v>18</v>
      </c>
      <c r="H29" s="47" t="s">
        <v>12</v>
      </c>
      <c r="I29" s="48"/>
      <c r="J29" s="48"/>
      <c r="K29" s="49"/>
      <c r="L29" s="50">
        <f t="shared" ref="L29:N29" ca="1" si="26">L31+L35</f>
        <v>0</v>
      </c>
      <c r="M29" s="50">
        <f t="shared" si="26"/>
        <v>0</v>
      </c>
      <c r="N29" s="50">
        <f t="shared" ca="1" si="26"/>
        <v>0</v>
      </c>
      <c r="O29" s="49">
        <f t="shared" ca="1" si="24"/>
        <v>0</v>
      </c>
      <c r="P29" s="49">
        <f t="shared" si="25"/>
        <v>0</v>
      </c>
    </row>
    <row r="30" spans="1:16" ht="21.75" customHeight="1" x14ac:dyDescent="0.55000000000000004">
      <c r="A30" s="44"/>
      <c r="B30" s="45"/>
      <c r="C30" s="45"/>
      <c r="D30" s="45"/>
      <c r="E30" s="45"/>
      <c r="F30" s="45"/>
      <c r="G30" s="46" t="s">
        <v>19</v>
      </c>
      <c r="H30" s="47" t="s">
        <v>12</v>
      </c>
      <c r="I30" s="48"/>
      <c r="J30" s="48"/>
      <c r="K30" s="49"/>
      <c r="L30" s="50">
        <f t="shared" ref="L30:N30" ca="1" si="27">L32+L36</f>
        <v>354600</v>
      </c>
      <c r="M30" s="50">
        <f t="shared" si="27"/>
        <v>0</v>
      </c>
      <c r="N30" s="50">
        <f t="shared" ca="1" si="27"/>
        <v>108471.7</v>
      </c>
      <c r="O30" s="49">
        <f t="shared" ca="1" si="24"/>
        <v>30.589875916525664</v>
      </c>
      <c r="P30" s="49">
        <f t="shared" si="25"/>
        <v>0</v>
      </c>
    </row>
    <row r="31" spans="1:16" ht="21.75" customHeight="1" x14ac:dyDescent="0.55000000000000004">
      <c r="A31" s="51"/>
      <c r="B31" s="52"/>
      <c r="C31" s="53" t="s">
        <v>16</v>
      </c>
      <c r="D31" s="54" t="s">
        <v>20</v>
      </c>
      <c r="E31" s="55"/>
      <c r="F31" s="55"/>
      <c r="G31" s="56" t="s">
        <v>18</v>
      </c>
      <c r="H31" s="57" t="s">
        <v>12</v>
      </c>
      <c r="I31" s="58"/>
      <c r="J31" s="58"/>
      <c r="K31" s="59"/>
      <c r="L31" s="63">
        <f t="shared" ref="L31:N31" ca="1" si="28">L351+L382+L403+L436+L456+L534+L552+L565+L581+L598</f>
        <v>0</v>
      </c>
      <c r="M31" s="63">
        <f t="shared" si="28"/>
        <v>0</v>
      </c>
      <c r="N31" s="63">
        <f t="shared" ca="1" si="28"/>
        <v>0</v>
      </c>
      <c r="O31" s="63">
        <f t="shared" ref="O31:O37" ca="1" si="29">IF(L31&gt;0,N31*100/L31,0)</f>
        <v>0</v>
      </c>
      <c r="P31" s="63">
        <f t="shared" si="25"/>
        <v>0</v>
      </c>
    </row>
    <row r="32" spans="1:16" ht="21.75" customHeight="1" x14ac:dyDescent="0.55000000000000004">
      <c r="A32" s="51"/>
      <c r="B32" s="52"/>
      <c r="C32" s="52"/>
      <c r="D32" s="52"/>
      <c r="E32" s="61"/>
      <c r="F32" s="62"/>
      <c r="G32" s="56" t="s">
        <v>19</v>
      </c>
      <c r="H32" s="57" t="s">
        <v>12</v>
      </c>
      <c r="I32" s="58"/>
      <c r="J32" s="58"/>
      <c r="K32" s="59"/>
      <c r="L32" s="63">
        <f t="shared" ref="L32:N32" ca="1" si="30">L352+L383+L404+L437+L457+L535+L553+L566+L582+L599</f>
        <v>354600</v>
      </c>
      <c r="M32" s="63">
        <f t="shared" si="30"/>
        <v>0</v>
      </c>
      <c r="N32" s="63">
        <f t="shared" ca="1" si="30"/>
        <v>108471.7</v>
      </c>
      <c r="O32" s="63">
        <f t="shared" ca="1" si="29"/>
        <v>30.589875916525664</v>
      </c>
      <c r="P32" s="63">
        <f t="shared" si="25"/>
        <v>0</v>
      </c>
    </row>
    <row r="33" spans="1:16" ht="21.75" customHeight="1" x14ac:dyDescent="0.55000000000000004">
      <c r="A33" s="51"/>
      <c r="B33" s="52"/>
      <c r="C33" s="52"/>
      <c r="D33" s="52"/>
      <c r="E33" s="61"/>
      <c r="F33" s="61"/>
      <c r="G33" s="56" t="s">
        <v>21</v>
      </c>
      <c r="H33" s="57" t="s">
        <v>12</v>
      </c>
      <c r="I33" s="58"/>
      <c r="J33" s="58"/>
      <c r="K33" s="59"/>
      <c r="L33" s="63">
        <f t="shared" ref="L33:N33" ca="1" si="31">L353+L384+L405+L438+L458+L536+L554+L567+L583+L600</f>
        <v>0</v>
      </c>
      <c r="M33" s="63">
        <f t="shared" si="31"/>
        <v>0</v>
      </c>
      <c r="N33" s="63">
        <f t="shared" ca="1" si="31"/>
        <v>0</v>
      </c>
      <c r="O33" s="63">
        <f t="shared" ca="1" si="29"/>
        <v>0</v>
      </c>
      <c r="P33" s="63">
        <f t="shared" si="25"/>
        <v>0</v>
      </c>
    </row>
    <row r="34" spans="1:16" ht="21.75" customHeight="1" x14ac:dyDescent="0.55000000000000004">
      <c r="A34" s="51"/>
      <c r="B34" s="52"/>
      <c r="C34" s="52"/>
      <c r="D34" s="52"/>
      <c r="E34" s="61"/>
      <c r="F34" s="61"/>
      <c r="G34" s="56" t="s">
        <v>22</v>
      </c>
      <c r="H34" s="57" t="s">
        <v>12</v>
      </c>
      <c r="I34" s="58"/>
      <c r="J34" s="58"/>
      <c r="K34" s="59"/>
      <c r="L34" s="63">
        <f t="shared" ref="L34:N34" ca="1" si="32">L354+L385+L406+L439+L459+L537+L555+L568+L584+L601</f>
        <v>354600</v>
      </c>
      <c r="M34" s="63">
        <f t="shared" si="32"/>
        <v>0</v>
      </c>
      <c r="N34" s="63">
        <f t="shared" ca="1" si="32"/>
        <v>108471.7</v>
      </c>
      <c r="O34" s="63">
        <f t="shared" ca="1" si="29"/>
        <v>30.589875916525664</v>
      </c>
      <c r="P34" s="63">
        <f t="shared" si="25"/>
        <v>0</v>
      </c>
    </row>
    <row r="35" spans="1:16" ht="21.75" customHeight="1" x14ac:dyDescent="0.55000000000000004">
      <c r="A35" s="51"/>
      <c r="B35" s="52"/>
      <c r="C35" s="53" t="s">
        <v>16</v>
      </c>
      <c r="D35" s="54" t="s">
        <v>23</v>
      </c>
      <c r="E35" s="55"/>
      <c r="F35" s="61"/>
      <c r="G35" s="56" t="s">
        <v>18</v>
      </c>
      <c r="H35" s="57" t="s">
        <v>12</v>
      </c>
      <c r="I35" s="58"/>
      <c r="J35" s="58"/>
      <c r="K35" s="59"/>
      <c r="L35" s="64">
        <v>0</v>
      </c>
      <c r="M35" s="64">
        <v>0</v>
      </c>
      <c r="N35" s="64">
        <v>0</v>
      </c>
      <c r="O35" s="64">
        <f t="shared" si="29"/>
        <v>0</v>
      </c>
      <c r="P35" s="64">
        <f t="shared" si="25"/>
        <v>0</v>
      </c>
    </row>
    <row r="36" spans="1:16" ht="21.75" customHeight="1" x14ac:dyDescent="0.55000000000000004">
      <c r="A36" s="65"/>
      <c r="B36" s="66"/>
      <c r="C36" s="66"/>
      <c r="D36" s="66"/>
      <c r="E36" s="67"/>
      <c r="F36" s="67"/>
      <c r="G36" s="68" t="s">
        <v>19</v>
      </c>
      <c r="H36" s="69" t="s">
        <v>12</v>
      </c>
      <c r="I36" s="70"/>
      <c r="J36" s="70"/>
      <c r="K36" s="71"/>
      <c r="L36" s="72">
        <v>0</v>
      </c>
      <c r="M36" s="72">
        <v>0</v>
      </c>
      <c r="N36" s="72">
        <v>0</v>
      </c>
      <c r="O36" s="72">
        <f t="shared" si="29"/>
        <v>0</v>
      </c>
      <c r="P36" s="72">
        <f t="shared" si="25"/>
        <v>0</v>
      </c>
    </row>
    <row r="37" spans="1:16" ht="21.75" customHeight="1" x14ac:dyDescent="0.55000000000000004">
      <c r="A37" s="73" t="s">
        <v>26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ca="1" si="33">L41+L53+L66+L94+L118+L140+L220+L250+L271+L290+L310+L329</f>
        <v>2071605</v>
      </c>
      <c r="M37" s="75">
        <f t="shared" ca="1" si="33"/>
        <v>1019405</v>
      </c>
      <c r="N37" s="75">
        <f t="shared" ca="1" si="33"/>
        <v>641699</v>
      </c>
      <c r="O37" s="76">
        <f t="shared" ca="1" si="29"/>
        <v>30.975934118714715</v>
      </c>
      <c r="P37" s="76">
        <f t="shared" ca="1" si="25"/>
        <v>62.94838655882598</v>
      </c>
    </row>
    <row r="38" spans="1:16" ht="21.75" customHeight="1" x14ac:dyDescent="0.55000000000000004">
      <c r="A38" s="77" t="s">
        <v>27</v>
      </c>
      <c r="B38" s="14"/>
      <c r="C38" s="14"/>
      <c r="D38" s="14"/>
      <c r="E38" s="14"/>
      <c r="F38" s="14"/>
      <c r="G38" s="15"/>
      <c r="H38" s="78"/>
      <c r="I38" s="79"/>
      <c r="J38" s="79"/>
      <c r="K38" s="80"/>
      <c r="L38" s="81"/>
      <c r="M38" s="81"/>
      <c r="N38" s="81"/>
      <c r="O38" s="81"/>
      <c r="P38" s="81"/>
    </row>
    <row r="39" spans="1:16" ht="21.75" customHeight="1" x14ac:dyDescent="0.55000000000000004">
      <c r="A39" s="82"/>
      <c r="B39" s="83" t="s">
        <v>28</v>
      </c>
      <c r="C39" s="39"/>
      <c r="D39" s="39"/>
      <c r="E39" s="39"/>
      <c r="F39" s="39"/>
      <c r="G39" s="39"/>
      <c r="H39" s="84"/>
      <c r="I39" s="85"/>
      <c r="J39" s="85"/>
      <c r="K39" s="86"/>
      <c r="L39" s="87"/>
      <c r="M39" s="87"/>
      <c r="N39" s="87"/>
      <c r="O39" s="86"/>
      <c r="P39" s="86"/>
    </row>
    <row r="40" spans="1:16" ht="21.75" customHeight="1" x14ac:dyDescent="0.55000000000000004">
      <c r="A40" s="88"/>
      <c r="B40" s="89" t="s">
        <v>29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spans="1:16" ht="21.75" customHeight="1" x14ac:dyDescent="0.55000000000000004">
      <c r="A41" s="95"/>
      <c r="B41" s="96"/>
      <c r="C41" s="97" t="s">
        <v>16</v>
      </c>
      <c r="D41" s="98" t="s">
        <v>17</v>
      </c>
      <c r="E41" s="55"/>
      <c r="F41" s="55"/>
      <c r="G41" s="55"/>
      <c r="H41" s="99" t="s">
        <v>12</v>
      </c>
      <c r="I41" s="100"/>
      <c r="J41" s="100"/>
      <c r="K41" s="101"/>
      <c r="L41" s="102">
        <f t="shared" ref="L41:N41" ca="1" si="34">L42+L43</f>
        <v>563300</v>
      </c>
      <c r="M41" s="102">
        <f t="shared" ca="1" si="34"/>
        <v>281700</v>
      </c>
      <c r="N41" s="102">
        <f t="shared" ca="1" si="34"/>
        <v>179649</v>
      </c>
      <c r="O41" s="101">
        <f t="shared" ref="O41:O43" ca="1" si="35">IF(L41&gt;0,N41*100/L41,0)</f>
        <v>31.892242144505591</v>
      </c>
      <c r="P41" s="101">
        <f t="shared" ref="P41:P43" ca="1" si="36">IF(M41&gt;0,N41*100/M41,0)</f>
        <v>63.773162939297123</v>
      </c>
    </row>
    <row r="42" spans="1:16" ht="21.75" customHeight="1" x14ac:dyDescent="0.55000000000000004">
      <c r="A42" s="95"/>
      <c r="B42" s="96"/>
      <c r="C42" s="96"/>
      <c r="D42" s="96"/>
      <c r="E42" s="96"/>
      <c r="F42" s="96"/>
      <c r="G42" s="97" t="s">
        <v>18</v>
      </c>
      <c r="H42" s="99" t="s">
        <v>12</v>
      </c>
      <c r="I42" s="100"/>
      <c r="J42" s="100"/>
      <c r="K42" s="101"/>
      <c r="L42" s="102">
        <f t="shared" ref="L42:N42" si="37">L44+L48</f>
        <v>0</v>
      </c>
      <c r="M42" s="102">
        <f t="shared" si="37"/>
        <v>0</v>
      </c>
      <c r="N42" s="102">
        <f t="shared" si="37"/>
        <v>0</v>
      </c>
      <c r="O42" s="101">
        <f t="shared" si="35"/>
        <v>0</v>
      </c>
      <c r="P42" s="101">
        <f t="shared" si="36"/>
        <v>0</v>
      </c>
    </row>
    <row r="43" spans="1:16" ht="21.75" customHeight="1" x14ac:dyDescent="0.55000000000000004">
      <c r="A43" s="95"/>
      <c r="B43" s="96"/>
      <c r="C43" s="96"/>
      <c r="D43" s="96"/>
      <c r="E43" s="96"/>
      <c r="F43" s="96"/>
      <c r="G43" s="97" t="s">
        <v>19</v>
      </c>
      <c r="H43" s="99" t="s">
        <v>12</v>
      </c>
      <c r="I43" s="100"/>
      <c r="J43" s="100"/>
      <c r="K43" s="101"/>
      <c r="L43" s="102">
        <f t="shared" ref="L43:N43" ca="1" si="38">L45+L49</f>
        <v>563300</v>
      </c>
      <c r="M43" s="102">
        <f t="shared" ca="1" si="38"/>
        <v>281700</v>
      </c>
      <c r="N43" s="102">
        <f t="shared" ca="1" si="38"/>
        <v>179649</v>
      </c>
      <c r="O43" s="101">
        <f t="shared" ca="1" si="35"/>
        <v>31.892242144505591</v>
      </c>
      <c r="P43" s="101">
        <f t="shared" ca="1" si="36"/>
        <v>63.773162939297123</v>
      </c>
    </row>
    <row r="44" spans="1:16" ht="21.75" customHeight="1" x14ac:dyDescent="0.55000000000000004">
      <c r="A44" s="103"/>
      <c r="B44" s="104"/>
      <c r="C44" s="105" t="s">
        <v>16</v>
      </c>
      <c r="D44" s="106" t="s">
        <v>20</v>
      </c>
      <c r="E44" s="55"/>
      <c r="F44" s="55"/>
      <c r="G44" s="107" t="s">
        <v>18</v>
      </c>
      <c r="H44" s="108" t="s">
        <v>12</v>
      </c>
      <c r="I44" s="109"/>
      <c r="J44" s="109"/>
      <c r="K44" s="110"/>
      <c r="L44" s="60">
        <v>0</v>
      </c>
      <c r="M44" s="111"/>
      <c r="N44" s="112"/>
      <c r="O44" s="112"/>
      <c r="P44" s="112"/>
    </row>
    <row r="45" spans="1:16" ht="21.75" customHeight="1" x14ac:dyDescent="0.55000000000000004">
      <c r="A45" s="103"/>
      <c r="B45" s="104"/>
      <c r="C45" s="104"/>
      <c r="D45" s="104"/>
      <c r="E45" s="113"/>
      <c r="F45" s="114"/>
      <c r="G45" s="107" t="s">
        <v>19</v>
      </c>
      <c r="H45" s="108" t="s">
        <v>12</v>
      </c>
      <c r="I45" s="109"/>
      <c r="J45" s="109"/>
      <c r="K45" s="110"/>
      <c r="L45" s="63">
        <f ca="1">L46+L47</f>
        <v>563300</v>
      </c>
      <c r="M45" s="72">
        <f ca="1">IFERROR(__xludf.DUMMYFUNCTION("IMPORTRANGE(""https://docs.google.com/spreadsheets/d/1Yj_ptqi66GCucihVvJfMjLAmec39IyEx_6qawtMGysU/edit?usp=sharing"",""สบก!Q66"")"),281700)</f>
        <v>281700</v>
      </c>
      <c r="N45" s="72">
        <f ca="1">IFERROR(__xludf.DUMMYFUNCTION("IMPORTRANGE(""https://docs.google.com/spreadsheets/d/1Yj_ptqi66GCucihVvJfMjLAmec39IyEx_6qawtMGysU/edit?usp=sharing"",""สบก!R66"")"),179649)</f>
        <v>179649</v>
      </c>
      <c r="O45" s="63">
        <f ca="1">IF(L45&gt;0,N45*100/L45,0)</f>
        <v>31.892242144505591</v>
      </c>
      <c r="P45" s="63">
        <f ca="1">IF(M45&gt;0,N45*100/M45,0)</f>
        <v>63.773162939297123</v>
      </c>
    </row>
    <row r="46" spans="1:16" ht="21.75" customHeight="1" x14ac:dyDescent="0.55000000000000004">
      <c r="A46" s="103"/>
      <c r="B46" s="104"/>
      <c r="C46" s="104"/>
      <c r="D46" s="104"/>
      <c r="E46" s="113"/>
      <c r="F46" s="113"/>
      <c r="G46" s="107" t="s">
        <v>21</v>
      </c>
      <c r="H46" s="108" t="s">
        <v>12</v>
      </c>
      <c r="I46" s="109"/>
      <c r="J46" s="109"/>
      <c r="K46" s="110"/>
      <c r="L46" s="72">
        <f ca="1">IFERROR(__xludf.DUMMYFUNCTION("IMPORTRANGE(""https://docs.google.com/spreadsheets/d/1Yj_ptqi66GCucihVvJfMjLAmec39IyEx_6qawtMGysU/edit?usp=sharing"",""สบก!M66"")"),563300)</f>
        <v>563300</v>
      </c>
      <c r="M46" s="64"/>
      <c r="N46" s="63"/>
      <c r="O46" s="63"/>
      <c r="P46" s="63"/>
    </row>
    <row r="47" spans="1:16" ht="21.75" customHeight="1" x14ac:dyDescent="0.55000000000000004">
      <c r="A47" s="103"/>
      <c r="B47" s="104"/>
      <c r="C47" s="104"/>
      <c r="D47" s="104"/>
      <c r="E47" s="113"/>
      <c r="F47" s="113"/>
      <c r="G47" s="107" t="s">
        <v>22</v>
      </c>
      <c r="H47" s="108" t="s">
        <v>12</v>
      </c>
      <c r="I47" s="109"/>
      <c r="J47" s="109"/>
      <c r="K47" s="110"/>
      <c r="L47" s="72">
        <f ca="1">IFERROR(__xludf.DUMMYFUNCTION("IMPORTRANGE(""https://docs.google.com/spreadsheets/d/1Yj_ptqi66GCucihVvJfMjLAmec39IyEx_6qawtMGysU/edit?usp=sharing"",""สบก!N66"")"),0)</f>
        <v>0</v>
      </c>
      <c r="M47" s="64"/>
      <c r="N47" s="63"/>
      <c r="O47" s="63"/>
      <c r="P47" s="63"/>
    </row>
    <row r="48" spans="1:16" ht="21.75" customHeight="1" x14ac:dyDescent="0.55000000000000004">
      <c r="A48" s="103"/>
      <c r="B48" s="104"/>
      <c r="C48" s="105" t="s">
        <v>16</v>
      </c>
      <c r="D48" s="106" t="s">
        <v>23</v>
      </c>
      <c r="E48" s="55"/>
      <c r="F48" s="113"/>
      <c r="G48" s="107" t="s">
        <v>18</v>
      </c>
      <c r="H48" s="108" t="s">
        <v>12</v>
      </c>
      <c r="I48" s="109"/>
      <c r="J48" s="109"/>
      <c r="K48" s="110"/>
      <c r="L48" s="64">
        <v>0</v>
      </c>
      <c r="M48" s="64"/>
      <c r="N48" s="64"/>
      <c r="O48" s="64"/>
      <c r="P48" s="64"/>
    </row>
    <row r="49" spans="1:16" ht="21.75" customHeight="1" x14ac:dyDescent="0.55000000000000004">
      <c r="A49" s="118"/>
      <c r="B49" s="119"/>
      <c r="C49" s="119"/>
      <c r="D49" s="119"/>
      <c r="E49" s="120"/>
      <c r="F49" s="120"/>
      <c r="G49" s="121" t="s">
        <v>19</v>
      </c>
      <c r="H49" s="122" t="s">
        <v>12</v>
      </c>
      <c r="I49" s="123"/>
      <c r="J49" s="123"/>
      <c r="K49" s="124"/>
      <c r="L49" s="72">
        <f ca="1">IFERROR(__xludf.DUMMYFUNCTION("IMPORTRANGE(""https://docs.google.com/spreadsheets/d/1Yj_ptqi66GCucihVvJfMjLAmec39IyEx_6qawtMGysU/edit?usp=sharing"",""สบก!O66"")"),0)</f>
        <v>0</v>
      </c>
      <c r="M49" s="72"/>
      <c r="N49" s="72">
        <f ca="1">IFERROR(__xludf.DUMMYFUNCTION("IMPORTRANGE(""https://docs.google.com/spreadsheets/d/1Yj_ptqi66GCucihVvJfMjLAmec39IyEx_6qawtMGysU/edit?usp=sharing"",""สบก!S66"")"),0)</f>
        <v>0</v>
      </c>
      <c r="O49" s="72">
        <f ca="1">IF(L49&gt;0,N49*100/L49,0)</f>
        <v>0</v>
      </c>
      <c r="P49" s="72"/>
    </row>
    <row r="50" spans="1:16" ht="21.75" customHeight="1" x14ac:dyDescent="0.55000000000000004">
      <c r="A50" s="126" t="s">
        <v>30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spans="1:16" ht="21.75" customHeight="1" x14ac:dyDescent="0.55000000000000004">
      <c r="A51" s="132"/>
      <c r="B51" s="133" t="s">
        <v>31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spans="1:16" ht="21.75" customHeight="1" x14ac:dyDescent="0.55000000000000004">
      <c r="A52" s="138"/>
      <c r="B52" s="139" t="s">
        <v>32</v>
      </c>
      <c r="C52" s="55"/>
      <c r="D52" s="55"/>
      <c r="E52" s="55"/>
      <c r="F52" s="55"/>
      <c r="G52" s="55"/>
      <c r="H52" s="140"/>
      <c r="I52" s="141"/>
      <c r="J52" s="141"/>
      <c r="K52" s="142"/>
      <c r="L52" s="143"/>
      <c r="M52" s="143"/>
      <c r="N52" s="143"/>
      <c r="O52" s="142"/>
      <c r="P52" s="142"/>
    </row>
    <row r="53" spans="1:16" ht="21.75" customHeight="1" x14ac:dyDescent="0.55000000000000004">
      <c r="A53" s="144"/>
      <c r="B53" s="145"/>
      <c r="C53" s="146" t="s">
        <v>16</v>
      </c>
      <c r="D53" s="147" t="s">
        <v>17</v>
      </c>
      <c r="E53" s="55"/>
      <c r="F53" s="55"/>
      <c r="G53" s="55"/>
      <c r="H53" s="148" t="s">
        <v>12</v>
      </c>
      <c r="I53" s="149"/>
      <c r="J53" s="149"/>
      <c r="K53" s="150"/>
      <c r="L53" s="151">
        <f t="shared" ref="L53:N53" ca="1" si="39">L54+L55</f>
        <v>288000</v>
      </c>
      <c r="M53" s="151">
        <f t="shared" ca="1" si="39"/>
        <v>162000</v>
      </c>
      <c r="N53" s="151">
        <f t="shared" ca="1" si="39"/>
        <v>83294</v>
      </c>
      <c r="O53" s="150">
        <f t="shared" ref="O53:O55" ca="1" si="40">IF(L53&gt;0,N53*100/L53,0)</f>
        <v>28.921527777777779</v>
      </c>
      <c r="P53" s="150">
        <f t="shared" ref="P53:P55" ca="1" si="41">IF(M53&gt;0,N53*100/M53,0)</f>
        <v>51.416049382716047</v>
      </c>
    </row>
    <row r="54" spans="1:16" ht="21.75" customHeight="1" x14ac:dyDescent="0.55000000000000004">
      <c r="A54" s="144"/>
      <c r="B54" s="145"/>
      <c r="C54" s="145"/>
      <c r="D54" s="145"/>
      <c r="E54" s="145"/>
      <c r="F54" s="145"/>
      <c r="G54" s="146" t="s">
        <v>18</v>
      </c>
      <c r="H54" s="148" t="s">
        <v>12</v>
      </c>
      <c r="I54" s="149"/>
      <c r="J54" s="149"/>
      <c r="K54" s="150"/>
      <c r="L54" s="151">
        <f t="shared" ref="L54:N54" si="42">L56+L60</f>
        <v>0</v>
      </c>
      <c r="M54" s="151">
        <f t="shared" si="42"/>
        <v>0</v>
      </c>
      <c r="N54" s="151">
        <f t="shared" si="42"/>
        <v>0</v>
      </c>
      <c r="O54" s="150">
        <f t="shared" si="40"/>
        <v>0</v>
      </c>
      <c r="P54" s="150">
        <f t="shared" si="41"/>
        <v>0</v>
      </c>
    </row>
    <row r="55" spans="1:16" ht="21.75" customHeight="1" x14ac:dyDescent="0.55000000000000004">
      <c r="A55" s="144"/>
      <c r="B55" s="145"/>
      <c r="C55" s="145"/>
      <c r="D55" s="145"/>
      <c r="E55" s="145"/>
      <c r="F55" s="145"/>
      <c r="G55" s="146" t="s">
        <v>19</v>
      </c>
      <c r="H55" s="148" t="s">
        <v>12</v>
      </c>
      <c r="I55" s="149"/>
      <c r="J55" s="149"/>
      <c r="K55" s="150"/>
      <c r="L55" s="151">
        <f t="shared" ref="L55:N55" ca="1" si="43">L57+L61</f>
        <v>288000</v>
      </c>
      <c r="M55" s="151">
        <f t="shared" ca="1" si="43"/>
        <v>162000</v>
      </c>
      <c r="N55" s="151">
        <f t="shared" ca="1" si="43"/>
        <v>83294</v>
      </c>
      <c r="O55" s="150">
        <f t="shared" ca="1" si="40"/>
        <v>28.921527777777779</v>
      </c>
      <c r="P55" s="150">
        <f t="shared" ca="1" si="41"/>
        <v>51.416049382716047</v>
      </c>
    </row>
    <row r="56" spans="1:16" ht="21.75" customHeight="1" x14ac:dyDescent="0.55000000000000004">
      <c r="A56" s="103"/>
      <c r="B56" s="104"/>
      <c r="C56" s="105" t="s">
        <v>16</v>
      </c>
      <c r="D56" s="106" t="s">
        <v>20</v>
      </c>
      <c r="E56" s="55"/>
      <c r="F56" s="55"/>
      <c r="G56" s="107" t="s">
        <v>18</v>
      </c>
      <c r="H56" s="108" t="s">
        <v>12</v>
      </c>
      <c r="I56" s="109"/>
      <c r="J56" s="109"/>
      <c r="K56" s="110"/>
      <c r="L56" s="60">
        <v>0</v>
      </c>
      <c r="M56" s="187"/>
      <c r="N56" s="60"/>
      <c r="O56" s="60"/>
      <c r="P56" s="60"/>
    </row>
    <row r="57" spans="1:16" ht="21.75" customHeight="1" x14ac:dyDescent="0.55000000000000004">
      <c r="A57" s="103"/>
      <c r="B57" s="104"/>
      <c r="C57" s="104"/>
      <c r="D57" s="104"/>
      <c r="E57" s="113"/>
      <c r="F57" s="114"/>
      <c r="G57" s="107" t="s">
        <v>19</v>
      </c>
      <c r="H57" s="108" t="s">
        <v>12</v>
      </c>
      <c r="I57" s="109"/>
      <c r="J57" s="109"/>
      <c r="K57" s="110"/>
      <c r="L57" s="63">
        <f ca="1">L58+L59</f>
        <v>288000</v>
      </c>
      <c r="M57" s="72">
        <f ca="1">IFERROR(__xludf.DUMMYFUNCTION("IMPORTRANGE(""https://docs.google.com/spreadsheets/d/1Yj_ptqi66GCucihVvJfMjLAmec39IyEx_6qawtMGysU/edit?usp=sharing"",""สบก!Z66"")"),162000)</f>
        <v>162000</v>
      </c>
      <c r="N57" s="72">
        <f ca="1">IFERROR(__xludf.DUMMYFUNCTION("IMPORTRANGE(""https://docs.google.com/spreadsheets/d/1Yj_ptqi66GCucihVvJfMjLAmec39IyEx_6qawtMGysU/edit?usp=sharing"",""สบก!AA66"")"),83294)</f>
        <v>83294</v>
      </c>
      <c r="O57" s="63">
        <f ca="1">IF(L57&gt;0,N57*100/L57,0)</f>
        <v>28.921527777777779</v>
      </c>
      <c r="P57" s="63">
        <f ca="1">IF(M57&gt;0,N57*100/M57,0)</f>
        <v>51.416049382716047</v>
      </c>
    </row>
    <row r="58" spans="1:16" ht="21.75" customHeight="1" x14ac:dyDescent="0.55000000000000004">
      <c r="A58" s="103"/>
      <c r="B58" s="104"/>
      <c r="C58" s="104"/>
      <c r="D58" s="104"/>
      <c r="E58" s="113"/>
      <c r="F58" s="113"/>
      <c r="G58" s="107" t="s">
        <v>21</v>
      </c>
      <c r="H58" s="108" t="s">
        <v>12</v>
      </c>
      <c r="I58" s="109"/>
      <c r="J58" s="109"/>
      <c r="K58" s="110"/>
      <c r="L58" s="72">
        <f ca="1">IFERROR(__xludf.DUMMYFUNCTION("IMPORTRANGE(""https://docs.google.com/spreadsheets/d/1Yj_ptqi66GCucihVvJfMjLAmec39IyEx_6qawtMGysU/edit?usp=sharing"",""สบก!V66"")"),288000)</f>
        <v>288000</v>
      </c>
      <c r="M58" s="64"/>
      <c r="N58" s="63"/>
      <c r="O58" s="63"/>
      <c r="P58" s="63"/>
    </row>
    <row r="59" spans="1:16" ht="21.75" customHeight="1" x14ac:dyDescent="0.55000000000000004">
      <c r="A59" s="103"/>
      <c r="B59" s="104"/>
      <c r="C59" s="104"/>
      <c r="D59" s="104"/>
      <c r="E59" s="113"/>
      <c r="F59" s="113"/>
      <c r="G59" s="107" t="s">
        <v>22</v>
      </c>
      <c r="H59" s="108" t="s">
        <v>12</v>
      </c>
      <c r="I59" s="109"/>
      <c r="J59" s="109"/>
      <c r="K59" s="110"/>
      <c r="L59" s="72">
        <f ca="1">IFERROR(__xludf.DUMMYFUNCTION("IMPORTRANGE(""https://docs.google.com/spreadsheets/d/1Yj_ptqi66GCucihVvJfMjLAmec39IyEx_6qawtMGysU/edit?usp=sharing"",""สบก!W66"")"),0)</f>
        <v>0</v>
      </c>
      <c r="M59" s="64"/>
      <c r="N59" s="63"/>
      <c r="O59" s="63"/>
      <c r="P59" s="63"/>
    </row>
    <row r="60" spans="1:16" ht="21.75" customHeight="1" x14ac:dyDescent="0.55000000000000004">
      <c r="A60" s="103"/>
      <c r="B60" s="104"/>
      <c r="C60" s="105" t="s">
        <v>16</v>
      </c>
      <c r="D60" s="106" t="s">
        <v>23</v>
      </c>
      <c r="E60" s="55"/>
      <c r="F60" s="113"/>
      <c r="G60" s="107" t="s">
        <v>18</v>
      </c>
      <c r="H60" s="108" t="s">
        <v>12</v>
      </c>
      <c r="I60" s="109"/>
      <c r="J60" s="109"/>
      <c r="K60" s="110"/>
      <c r="L60" s="64">
        <v>0</v>
      </c>
      <c r="M60" s="64"/>
      <c r="N60" s="64"/>
      <c r="O60" s="64"/>
      <c r="P60" s="64"/>
    </row>
    <row r="61" spans="1:16" ht="21.75" customHeight="1" x14ac:dyDescent="0.55000000000000004">
      <c r="A61" s="118"/>
      <c r="B61" s="119"/>
      <c r="C61" s="119"/>
      <c r="D61" s="119"/>
      <c r="E61" s="120"/>
      <c r="F61" s="120"/>
      <c r="G61" s="121" t="s">
        <v>19</v>
      </c>
      <c r="H61" s="122" t="s">
        <v>12</v>
      </c>
      <c r="I61" s="123"/>
      <c r="J61" s="123"/>
      <c r="K61" s="124"/>
      <c r="L61" s="72">
        <v>0</v>
      </c>
      <c r="M61" s="72"/>
      <c r="N61" s="72">
        <f ca="1">IFERROR(__xludf.DUMMYFUNCTION("IMPORTRANGE(""https://docs.google.com/spreadsheets/d/1Yj_ptqi66GCucihVvJfMjLAmec39IyEx_6qawtMGysU/edit?usp=sharing"",""สบก!AB66"")"),0)</f>
        <v>0</v>
      </c>
      <c r="O61" s="72">
        <f>IF(L61&gt;0,N61*100/L61,0)</f>
        <v>0</v>
      </c>
      <c r="P61" s="72"/>
    </row>
    <row r="62" spans="1:16" ht="21.75" customHeight="1" x14ac:dyDescent="0.55000000000000004">
      <c r="A62" s="152" t="s">
        <v>33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spans="1:16" ht="21.75" customHeight="1" x14ac:dyDescent="0.55000000000000004">
      <c r="A63" s="159" t="s">
        <v>34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spans="1:16" ht="21.75" customHeight="1" x14ac:dyDescent="0.55000000000000004">
      <c r="A64" s="168"/>
      <c r="B64" s="169" t="s">
        <v>35</v>
      </c>
      <c r="C64" s="169"/>
      <c r="D64" s="170"/>
      <c r="E64" s="169"/>
      <c r="F64" s="169"/>
      <c r="G64" s="169"/>
      <c r="H64" s="171" t="s">
        <v>36</v>
      </c>
      <c r="I64" s="172">
        <f ca="1">IFERROR(__xludf.DUMMYFUNCTION("IMPORTRANGE(""https://docs.google.com/spreadsheets/d/1SX6NBoVAgQJ6U1MVXOaj8PK2l7WJ3RER9xtqwdhxkhw/edit?usp=sharing"",""นครปฐม!I9"")"),0)</f>
        <v>0</v>
      </c>
      <c r="J64" s="172">
        <f ca="1">IFERROR(__xludf.DUMMYFUNCTION("IMPORTRANGE(""https://docs.google.com/spreadsheets/d/1SX6NBoVAgQJ6U1MVXOaj8PK2l7WJ3RER9xtqwdhxkhw/edit?usp=sharing"",""นครปฐม!J9"")"),0)</f>
        <v>0</v>
      </c>
      <c r="K64" s="173">
        <f t="shared" ref="K64:K65" ca="1" si="44">IF(I64&gt;0,J64*100/I64,0)</f>
        <v>0</v>
      </c>
      <c r="L64" s="174"/>
      <c r="M64" s="174"/>
      <c r="N64" s="174"/>
      <c r="O64" s="173"/>
      <c r="P64" s="173"/>
    </row>
    <row r="65" spans="1:16" ht="21.75" customHeight="1" x14ac:dyDescent="0.55000000000000004">
      <c r="A65" s="168"/>
      <c r="B65" s="169"/>
      <c r="C65" s="169"/>
      <c r="D65" s="170"/>
      <c r="E65" s="169"/>
      <c r="F65" s="169"/>
      <c r="G65" s="169"/>
      <c r="H65" s="171" t="s">
        <v>37</v>
      </c>
      <c r="I65" s="172">
        <f ca="1">IFERROR(__xludf.DUMMYFUNCTION("IMPORTRANGE(""https://docs.google.com/spreadsheets/d/1SX6NBoVAgQJ6U1MVXOaj8PK2l7WJ3RER9xtqwdhxkhw/edit?usp=sharing"",""นครปฐม!I10"")"),0)</f>
        <v>0</v>
      </c>
      <c r="J65" s="172">
        <f ca="1">IFERROR(__xludf.DUMMYFUNCTION("IMPORTRANGE(""https://docs.google.com/spreadsheets/d/1SX6NBoVAgQJ6U1MVXOaj8PK2l7WJ3RER9xtqwdhxkhw/edit?usp=sharing"",""นครปฐม!J10"")"),0)</f>
        <v>0</v>
      </c>
      <c r="K65" s="173">
        <f t="shared" ca="1" si="44"/>
        <v>0</v>
      </c>
      <c r="L65" s="174"/>
      <c r="M65" s="174"/>
      <c r="N65" s="174"/>
      <c r="O65" s="173"/>
      <c r="P65" s="173"/>
    </row>
    <row r="66" spans="1:16" ht="21.75" customHeight="1" x14ac:dyDescent="0.55000000000000004">
      <c r="A66" s="175"/>
      <c r="B66" s="176"/>
      <c r="C66" s="177" t="s">
        <v>16</v>
      </c>
      <c r="D66" s="178" t="s">
        <v>17</v>
      </c>
      <c r="E66" s="39"/>
      <c r="F66" s="39"/>
      <c r="G66" s="39"/>
      <c r="H66" s="179" t="s">
        <v>12</v>
      </c>
      <c r="I66" s="180"/>
      <c r="J66" s="180"/>
      <c r="K66" s="181"/>
      <c r="L66" s="182">
        <f t="shared" ref="L66:N66" ca="1" si="45">L67+L68</f>
        <v>0</v>
      </c>
      <c r="M66" s="182">
        <f t="shared" ca="1" si="45"/>
        <v>0</v>
      </c>
      <c r="N66" s="182">
        <f t="shared" ca="1" si="45"/>
        <v>0</v>
      </c>
      <c r="O66" s="181">
        <f t="shared" ref="O66:O68" ca="1" si="46">IF(L66&gt;0,N66*100/L66,0)</f>
        <v>0</v>
      </c>
      <c r="P66" s="181">
        <f t="shared" ref="P66:P68" ca="1" si="47">IF(M66&gt;0,N66*100/M66,0)</f>
        <v>0</v>
      </c>
    </row>
    <row r="67" spans="1:16" ht="21.75" customHeight="1" x14ac:dyDescent="0.55000000000000004">
      <c r="A67" s="183"/>
      <c r="B67" s="52"/>
      <c r="C67" s="52"/>
      <c r="D67" s="52"/>
      <c r="E67" s="52"/>
      <c r="F67" s="52"/>
      <c r="G67" s="53" t="s">
        <v>18</v>
      </c>
      <c r="H67" s="184" t="s">
        <v>12</v>
      </c>
      <c r="I67" s="185"/>
      <c r="J67" s="185"/>
      <c r="K67" s="186"/>
      <c r="L67" s="187">
        <f t="shared" ref="L67:N67" si="48">L69+L73</f>
        <v>0</v>
      </c>
      <c r="M67" s="187">
        <f t="shared" si="48"/>
        <v>0</v>
      </c>
      <c r="N67" s="187">
        <f t="shared" si="48"/>
        <v>0</v>
      </c>
      <c r="O67" s="186">
        <f t="shared" si="46"/>
        <v>0</v>
      </c>
      <c r="P67" s="186">
        <f t="shared" si="47"/>
        <v>0</v>
      </c>
    </row>
    <row r="68" spans="1:16" ht="21.75" customHeight="1" x14ac:dyDescent="0.55000000000000004">
      <c r="A68" s="183"/>
      <c r="B68" s="52"/>
      <c r="C68" s="52"/>
      <c r="D68" s="52"/>
      <c r="E68" s="52"/>
      <c r="F68" s="52"/>
      <c r="G68" s="53" t="s">
        <v>19</v>
      </c>
      <c r="H68" s="184" t="s">
        <v>12</v>
      </c>
      <c r="I68" s="185"/>
      <c r="J68" s="185"/>
      <c r="K68" s="186"/>
      <c r="L68" s="187">
        <f t="shared" ref="L68:N68" ca="1" si="49">L70+L74</f>
        <v>0</v>
      </c>
      <c r="M68" s="187">
        <f t="shared" ca="1" si="49"/>
        <v>0</v>
      </c>
      <c r="N68" s="187">
        <f t="shared" ca="1" si="49"/>
        <v>0</v>
      </c>
      <c r="O68" s="186">
        <f t="shared" ca="1" si="46"/>
        <v>0</v>
      </c>
      <c r="P68" s="186">
        <f t="shared" ca="1" si="47"/>
        <v>0</v>
      </c>
    </row>
    <row r="69" spans="1:16" ht="21.75" customHeight="1" x14ac:dyDescent="0.55000000000000004">
      <c r="A69" s="188"/>
      <c r="B69" s="189"/>
      <c r="C69" s="189" t="s">
        <v>16</v>
      </c>
      <c r="D69" s="190" t="s">
        <v>38</v>
      </c>
      <c r="E69" s="191"/>
      <c r="F69" s="191"/>
      <c r="G69" s="192" t="s">
        <v>39</v>
      </c>
      <c r="H69" s="193" t="s">
        <v>12</v>
      </c>
      <c r="I69" s="194" t="s">
        <v>40</v>
      </c>
      <c r="J69" s="194"/>
      <c r="K69" s="195"/>
      <c r="L69" s="196">
        <v>0</v>
      </c>
      <c r="M69" s="196"/>
      <c r="N69" s="196">
        <v>0</v>
      </c>
      <c r="O69" s="196">
        <f>+IF(L69&gt;0,N69*100/L69,0)</f>
        <v>0</v>
      </c>
      <c r="P69" s="196"/>
    </row>
    <row r="70" spans="1:16" ht="21.75" customHeight="1" x14ac:dyDescent="0.55000000000000004">
      <c r="A70" s="188"/>
      <c r="B70" s="189"/>
      <c r="C70" s="189"/>
      <c r="D70" s="197"/>
      <c r="E70" s="191"/>
      <c r="F70" s="191" t="s">
        <v>40</v>
      </c>
      <c r="G70" s="192" t="s">
        <v>41</v>
      </c>
      <c r="H70" s="193" t="s">
        <v>12</v>
      </c>
      <c r="I70" s="194"/>
      <c r="J70" s="194"/>
      <c r="K70" s="195"/>
      <c r="L70" s="198">
        <f ca="1">L71+L72</f>
        <v>0</v>
      </c>
      <c r="M70" s="198">
        <f ca="1">IFERROR(__xludf.DUMMYFUNCTION("IMPORTRANGE(""https://docs.google.com/spreadsheets/d/1Yj_ptqi66GCucihVvJfMjLAmec39IyEx_6qawtMGysU/edit?usp=sharing"",""สบก!AI66"")"),0)</f>
        <v>0</v>
      </c>
      <c r="N70" s="198">
        <f ca="1">IFERROR(__xludf.DUMMYFUNCTION("IMPORTRANGE(""https://docs.google.com/spreadsheets/d/1Yj_ptqi66GCucihVvJfMjLAmec39IyEx_6qawtMGysU/edit?usp=sharing"",""สบก!AJ66"")"),0)</f>
        <v>0</v>
      </c>
      <c r="O70" s="198">
        <f ca="1">IF(L70&gt;0,N70*100/L70,0)</f>
        <v>0</v>
      </c>
      <c r="P70" s="198">
        <f ca="1">IF(M70&gt;0,N70*100/M70,0)</f>
        <v>0</v>
      </c>
    </row>
    <row r="71" spans="1:16" ht="21.75" customHeight="1" x14ac:dyDescent="0.55000000000000004">
      <c r="A71" s="188"/>
      <c r="B71" s="189"/>
      <c r="C71" s="189"/>
      <c r="D71" s="197"/>
      <c r="E71" s="191"/>
      <c r="F71" s="191"/>
      <c r="G71" s="200" t="s">
        <v>42</v>
      </c>
      <c r="H71" s="193" t="s">
        <v>12</v>
      </c>
      <c r="I71" s="194"/>
      <c r="J71" s="194"/>
      <c r="K71" s="195"/>
      <c r="L71" s="198">
        <f ca="1">IFERROR(__xludf.DUMMYFUNCTION("IMPORTRANGE(""https://docs.google.com/spreadsheets/d/1Yj_ptqi66GCucihVvJfMjLAmec39IyEx_6qawtMGysU/edit?usp=sharing"",""สบก!AE66"")"),0)</f>
        <v>0</v>
      </c>
      <c r="M71" s="198"/>
      <c r="N71" s="198"/>
      <c r="O71" s="198"/>
      <c r="P71" s="198"/>
    </row>
    <row r="72" spans="1:16" ht="21.75" customHeight="1" x14ac:dyDescent="0.55000000000000004">
      <c r="A72" s="188"/>
      <c r="B72" s="189"/>
      <c r="C72" s="189"/>
      <c r="D72" s="197"/>
      <c r="E72" s="191"/>
      <c r="F72" s="191"/>
      <c r="G72" s="200" t="s">
        <v>43</v>
      </c>
      <c r="H72" s="193" t="s">
        <v>12</v>
      </c>
      <c r="I72" s="194"/>
      <c r="J72" s="194"/>
      <c r="K72" s="195"/>
      <c r="L72" s="198">
        <f ca="1">IFERROR(__xludf.DUMMYFUNCTION("IMPORTRANGE(""https://docs.google.com/spreadsheets/d/1Yj_ptqi66GCucihVvJfMjLAmec39IyEx_6qawtMGysU/edit?usp=sharing"",""สบก!AF66"")"),0)</f>
        <v>0</v>
      </c>
      <c r="M72" s="198"/>
      <c r="N72" s="198"/>
      <c r="O72" s="198"/>
      <c r="P72" s="198"/>
    </row>
    <row r="73" spans="1:16" ht="21.75" customHeight="1" x14ac:dyDescent="0.55000000000000004">
      <c r="A73" s="201"/>
      <c r="B73" s="104"/>
      <c r="C73" s="105" t="s">
        <v>16</v>
      </c>
      <c r="D73" s="106" t="s">
        <v>23</v>
      </c>
      <c r="E73" s="55"/>
      <c r="F73" s="113"/>
      <c r="G73" s="107" t="s">
        <v>18</v>
      </c>
      <c r="H73" s="202" t="s">
        <v>12</v>
      </c>
      <c r="I73" s="109"/>
      <c r="J73" s="109"/>
      <c r="K73" s="110"/>
      <c r="L73" s="64">
        <v>0</v>
      </c>
      <c r="M73" s="64"/>
      <c r="N73" s="64"/>
      <c r="O73" s="64"/>
      <c r="P73" s="64"/>
    </row>
    <row r="74" spans="1:16" ht="21.75" customHeight="1" x14ac:dyDescent="0.55000000000000004">
      <c r="A74" s="203"/>
      <c r="B74" s="119"/>
      <c r="C74" s="119"/>
      <c r="D74" s="204"/>
      <c r="E74" s="120"/>
      <c r="F74" s="120"/>
      <c r="G74" s="121" t="s">
        <v>19</v>
      </c>
      <c r="H74" s="205" t="s">
        <v>12</v>
      </c>
      <c r="I74" s="123"/>
      <c r="J74" s="123"/>
      <c r="K74" s="124"/>
      <c r="L74" s="72">
        <f ca="1">IFERROR(__xludf.DUMMYFUNCTION("IMPORTRANGE(""https://docs.google.com/spreadsheets/d/1Yj_ptqi66GCucihVvJfMjLAmec39IyEx_6qawtMGysU/edit?usp=sharing"",""สบก!AG66"")"),0)</f>
        <v>0</v>
      </c>
      <c r="M74" s="72"/>
      <c r="N74" s="72">
        <f ca="1">IFERROR(__xludf.DUMMYFUNCTION("IMPORTRANGE(""https://docs.google.com/spreadsheets/d/1Yj_ptqi66GCucihVvJfMjLAmec39IyEx_6qawtMGysU/edit?usp=sharing"",""สบก!AK66"")"),0)</f>
        <v>0</v>
      </c>
      <c r="O74" s="72">
        <f ca="1">IF(L74&gt;0,N74*100/L74,0)</f>
        <v>0</v>
      </c>
      <c r="P74" s="72"/>
    </row>
    <row r="75" spans="1:16" ht="21.75" customHeight="1" x14ac:dyDescent="0.55000000000000004">
      <c r="A75" s="206"/>
      <c r="B75" s="207"/>
      <c r="C75" s="189" t="s">
        <v>16</v>
      </c>
      <c r="D75" s="208" t="s">
        <v>44</v>
      </c>
      <c r="E75" s="209"/>
      <c r="F75" s="209"/>
      <c r="G75" s="210"/>
      <c r="H75" s="211"/>
      <c r="I75" s="194"/>
      <c r="J75" s="194"/>
      <c r="K75" s="195"/>
      <c r="L75" s="212"/>
      <c r="M75" s="212"/>
      <c r="N75" s="212"/>
      <c r="O75" s="212"/>
      <c r="P75" s="212"/>
    </row>
    <row r="76" spans="1:16" ht="21.75" customHeight="1" x14ac:dyDescent="0.55000000000000004">
      <c r="A76" s="206"/>
      <c r="B76" s="207"/>
      <c r="C76" s="207"/>
      <c r="D76" s="213">
        <v>1</v>
      </c>
      <c r="E76" s="214" t="s">
        <v>45</v>
      </c>
      <c r="F76" s="215"/>
      <c r="G76" s="216"/>
      <c r="H76" s="217"/>
      <c r="I76" s="218"/>
      <c r="J76" s="219">
        <f ca="1">IFERROR(__xludf.DUMMYFUNCTION("IMPORTRANGE(""https://docs.google.com/spreadsheets/d/1SX6NBoVAgQJ6U1MVXOaj8PK2l7WJ3RER9xtqwdhxkhw/edit?usp=sharing"",""นครปฐม!J16"")"),0)</f>
        <v>0</v>
      </c>
      <c r="K76" s="195"/>
      <c r="L76" s="212"/>
      <c r="M76" s="212"/>
      <c r="N76" s="212"/>
      <c r="O76" s="212"/>
      <c r="P76" s="212"/>
    </row>
    <row r="77" spans="1:16" ht="21.75" customHeight="1" x14ac:dyDescent="0.55000000000000004">
      <c r="A77" s="206"/>
      <c r="B77" s="207"/>
      <c r="C77" s="207"/>
      <c r="D77" s="220">
        <v>2</v>
      </c>
      <c r="E77" s="221" t="s">
        <v>46</v>
      </c>
      <c r="F77" s="222"/>
      <c r="G77" s="223"/>
      <c r="H77" s="217"/>
      <c r="I77" s="218"/>
      <c r="J77" s="219">
        <f ca="1">IFERROR(__xludf.DUMMYFUNCTION("IMPORTRANGE(""https://docs.google.com/spreadsheets/d/1SX6NBoVAgQJ6U1MVXOaj8PK2l7WJ3RER9xtqwdhxkhw/edit?usp=sharing"",""นครปฐม!J17"")"),0)</f>
        <v>0</v>
      </c>
      <c r="K77" s="195"/>
      <c r="L77" s="212" t="s">
        <v>40</v>
      </c>
      <c r="M77" s="212"/>
      <c r="N77" s="212" t="s">
        <v>40</v>
      </c>
      <c r="O77" s="212"/>
      <c r="P77" s="212"/>
    </row>
    <row r="78" spans="1:16" ht="21.75" customHeight="1" x14ac:dyDescent="0.55000000000000004">
      <c r="A78" s="206"/>
      <c r="B78" s="207"/>
      <c r="C78" s="207"/>
      <c r="D78" s="224"/>
      <c r="E78" s="225" t="s">
        <v>47</v>
      </c>
      <c r="F78" s="226"/>
      <c r="G78" s="227"/>
      <c r="H78" s="217"/>
      <c r="I78" s="218"/>
      <c r="J78" s="219">
        <f ca="1">IFERROR(__xludf.DUMMYFUNCTION("IMPORTRANGE(""https://docs.google.com/spreadsheets/d/1SX6NBoVAgQJ6U1MVXOaj8PK2l7WJ3RER9xtqwdhxkhw/edit?usp=sharing"",""นครปฐม!J18"")"),0)</f>
        <v>0</v>
      </c>
      <c r="K78" s="195"/>
      <c r="L78" s="212"/>
      <c r="M78" s="212"/>
      <c r="N78" s="212"/>
      <c r="O78" s="212"/>
      <c r="P78" s="212"/>
    </row>
    <row r="79" spans="1:16" ht="21.75" customHeight="1" x14ac:dyDescent="0.55000000000000004">
      <c r="A79" s="206"/>
      <c r="B79" s="207"/>
      <c r="C79" s="207"/>
      <c r="D79" s="224"/>
      <c r="E79" s="225" t="s">
        <v>48</v>
      </c>
      <c r="F79" s="226"/>
      <c r="G79" s="227"/>
      <c r="H79" s="217"/>
      <c r="I79" s="218"/>
      <c r="J79" s="219">
        <f ca="1">IFERROR(__xludf.DUMMYFUNCTION("IMPORTRANGE(""https://docs.google.com/spreadsheets/d/1SX6NBoVAgQJ6U1MVXOaj8PK2l7WJ3RER9xtqwdhxkhw/edit?usp=sharing"",""นครปฐม!J19"")"),0)</f>
        <v>0</v>
      </c>
      <c r="K79" s="195"/>
      <c r="L79" s="212"/>
      <c r="M79" s="212"/>
      <c r="N79" s="212"/>
      <c r="O79" s="212"/>
      <c r="P79" s="212"/>
    </row>
    <row r="80" spans="1:16" ht="21.75" customHeight="1" x14ac:dyDescent="0.55000000000000004">
      <c r="A80" s="206"/>
      <c r="B80" s="207"/>
      <c r="C80" s="207"/>
      <c r="D80" s="224"/>
      <c r="E80" s="228"/>
      <c r="F80" s="225" t="s">
        <v>49</v>
      </c>
      <c r="G80" s="226"/>
      <c r="H80" s="229" t="s">
        <v>36</v>
      </c>
      <c r="I80" s="230">
        <f ca="1">IFERROR(__xludf.DUMMYFUNCTION("IMPORTRANGE(""https://docs.google.com/spreadsheets/d/1SX6NBoVAgQJ6U1MVXOaj8PK2l7WJ3RER9xtqwdhxkhw/edit?usp=sharing"",""นครปฐม!I20"")"),0)</f>
        <v>0</v>
      </c>
      <c r="J80" s="230">
        <f ca="1">IFERROR(__xludf.DUMMYFUNCTION("IMPORTRANGE(""https://docs.google.com/spreadsheets/d/1SX6NBoVAgQJ6U1MVXOaj8PK2l7WJ3RER9xtqwdhxkhw/edit?usp=sharing"",""นครปฐม!J20"")"),0)</f>
        <v>0</v>
      </c>
      <c r="K80" s="231">
        <f t="shared" ref="K80:K88" ca="1" si="50">IF(I80&gt;0,J80*100/I80,0)</f>
        <v>0</v>
      </c>
      <c r="L80" s="212"/>
      <c r="M80" s="212"/>
      <c r="N80" s="212"/>
      <c r="O80" s="212"/>
      <c r="P80" s="212"/>
    </row>
    <row r="81" spans="1:16" ht="21.75" customHeight="1" x14ac:dyDescent="0.55000000000000004">
      <c r="A81" s="206"/>
      <c r="B81" s="207"/>
      <c r="C81" s="207"/>
      <c r="D81" s="224"/>
      <c r="E81" s="228"/>
      <c r="F81" s="226"/>
      <c r="G81" s="227"/>
      <c r="H81" s="229" t="s">
        <v>37</v>
      </c>
      <c r="I81" s="230">
        <f ca="1">IFERROR(__xludf.DUMMYFUNCTION("IMPORTRANGE(""https://docs.google.com/spreadsheets/d/1SX6NBoVAgQJ6U1MVXOaj8PK2l7WJ3RER9xtqwdhxkhw/edit?usp=sharing"",""นครปฐม!I21"")"),0)</f>
        <v>0</v>
      </c>
      <c r="J81" s="230">
        <f ca="1">IFERROR(__xludf.DUMMYFUNCTION("IMPORTRANGE(""https://docs.google.com/spreadsheets/d/1SX6NBoVAgQJ6U1MVXOaj8PK2l7WJ3RER9xtqwdhxkhw/edit?usp=sharing"",""นครปฐม!J21"")"),0)</f>
        <v>0</v>
      </c>
      <c r="K81" s="231">
        <f t="shared" ca="1" si="50"/>
        <v>0</v>
      </c>
      <c r="L81" s="212"/>
      <c r="M81" s="212"/>
      <c r="N81" s="212"/>
      <c r="O81" s="212"/>
      <c r="P81" s="212"/>
    </row>
    <row r="82" spans="1:16" ht="21.75" customHeight="1" x14ac:dyDescent="0.55000000000000004">
      <c r="A82" s="206"/>
      <c r="B82" s="207"/>
      <c r="C82" s="207"/>
      <c r="D82" s="224"/>
      <c r="E82" s="228"/>
      <c r="F82" s="226"/>
      <c r="G82" s="226" t="s">
        <v>50</v>
      </c>
      <c r="H82" s="211" t="s">
        <v>36</v>
      </c>
      <c r="I82" s="194">
        <f ca="1">IFERROR(__xludf.DUMMYFUNCTION("IMPORTRANGE(""https://docs.google.com/spreadsheets/d/1SX6NBoVAgQJ6U1MVXOaj8PK2l7WJ3RER9xtqwdhxkhw/edit?usp=sharing"",""นครปฐม!I22"")"),0)</f>
        <v>0</v>
      </c>
      <c r="J82" s="218">
        <f ca="1">IFERROR(__xludf.DUMMYFUNCTION("IMPORTRANGE(""https://docs.google.com/spreadsheets/d/1SX6NBoVAgQJ6U1MVXOaj8PK2l7WJ3RER9xtqwdhxkhw/edit?usp=sharing"",""นครปฐม!J22"")"),0)</f>
        <v>0</v>
      </c>
      <c r="K82" s="195">
        <f t="shared" ca="1" si="50"/>
        <v>0</v>
      </c>
      <c r="L82" s="212"/>
      <c r="M82" s="212"/>
      <c r="N82" s="212"/>
      <c r="O82" s="212"/>
      <c r="P82" s="212"/>
    </row>
    <row r="83" spans="1:16" ht="21.75" customHeight="1" x14ac:dyDescent="0.55000000000000004">
      <c r="A83" s="206"/>
      <c r="B83" s="207"/>
      <c r="C83" s="207"/>
      <c r="D83" s="224"/>
      <c r="E83" s="228"/>
      <c r="F83" s="226"/>
      <c r="G83" s="227"/>
      <c r="H83" s="211" t="s">
        <v>37</v>
      </c>
      <c r="I83" s="194">
        <f ca="1">IFERROR(__xludf.DUMMYFUNCTION("IMPORTRANGE(""https://docs.google.com/spreadsheets/d/1SX6NBoVAgQJ6U1MVXOaj8PK2l7WJ3RER9xtqwdhxkhw/edit?usp=sharing"",""นครปฐม!I23"")"),0)</f>
        <v>0</v>
      </c>
      <c r="J83" s="218">
        <f ca="1">IFERROR(__xludf.DUMMYFUNCTION("IMPORTRANGE(""https://docs.google.com/spreadsheets/d/1SX6NBoVAgQJ6U1MVXOaj8PK2l7WJ3RER9xtqwdhxkhw/edit?usp=sharing"",""นครปฐม!J23"")"),0)</f>
        <v>0</v>
      </c>
      <c r="K83" s="195">
        <f t="shared" ca="1" si="50"/>
        <v>0</v>
      </c>
      <c r="L83" s="212"/>
      <c r="M83" s="212"/>
      <c r="N83" s="212"/>
      <c r="O83" s="212"/>
      <c r="P83" s="212"/>
    </row>
    <row r="84" spans="1:16" ht="21.75" customHeight="1" x14ac:dyDescent="0.55000000000000004">
      <c r="A84" s="206"/>
      <c r="B84" s="207"/>
      <c r="C84" s="207"/>
      <c r="D84" s="224"/>
      <c r="E84" s="228"/>
      <c r="F84" s="226"/>
      <c r="G84" s="226" t="s">
        <v>51</v>
      </c>
      <c r="H84" s="211" t="s">
        <v>36</v>
      </c>
      <c r="I84" s="194">
        <f ca="1">IFERROR(__xludf.DUMMYFUNCTION("IMPORTRANGE(""https://docs.google.com/spreadsheets/d/1SX6NBoVAgQJ6U1MVXOaj8PK2l7WJ3RER9xtqwdhxkhw/edit?usp=sharing"",""นครปฐม!I24"")"),0)</f>
        <v>0</v>
      </c>
      <c r="J84" s="219">
        <f ca="1">IFERROR(__xludf.DUMMYFUNCTION("IMPORTRANGE(""https://docs.google.com/spreadsheets/d/1SX6NBoVAgQJ6U1MVXOaj8PK2l7WJ3RER9xtqwdhxkhw/edit?usp=sharing"",""นครปฐม!J24"")"),0)</f>
        <v>0</v>
      </c>
      <c r="K84" s="195">
        <f t="shared" ca="1" si="50"/>
        <v>0</v>
      </c>
      <c r="L84" s="212"/>
      <c r="M84" s="212"/>
      <c r="N84" s="212"/>
      <c r="O84" s="212"/>
      <c r="P84" s="212"/>
    </row>
    <row r="85" spans="1:16" ht="21.75" customHeight="1" x14ac:dyDescent="0.55000000000000004">
      <c r="A85" s="206"/>
      <c r="B85" s="207"/>
      <c r="C85" s="207"/>
      <c r="D85" s="224"/>
      <c r="E85" s="228"/>
      <c r="F85" s="226"/>
      <c r="G85" s="227"/>
      <c r="H85" s="211" t="s">
        <v>37</v>
      </c>
      <c r="I85" s="194">
        <f ca="1">IFERROR(__xludf.DUMMYFUNCTION("IMPORTRANGE(""https://docs.google.com/spreadsheets/d/1SX6NBoVAgQJ6U1MVXOaj8PK2l7WJ3RER9xtqwdhxkhw/edit?usp=sharing"",""นครปฐม!I25"")"),0)</f>
        <v>0</v>
      </c>
      <c r="J85" s="219">
        <f ca="1">IFERROR(__xludf.DUMMYFUNCTION("IMPORTRANGE(""https://docs.google.com/spreadsheets/d/1SX6NBoVAgQJ6U1MVXOaj8PK2l7WJ3RER9xtqwdhxkhw/edit?usp=sharing"",""นครปฐม!J25"")"),0)</f>
        <v>0</v>
      </c>
      <c r="K85" s="195">
        <f t="shared" ca="1" si="50"/>
        <v>0</v>
      </c>
      <c r="L85" s="212"/>
      <c r="M85" s="212"/>
      <c r="N85" s="212"/>
      <c r="O85" s="212"/>
      <c r="P85" s="212"/>
    </row>
    <row r="86" spans="1:16" ht="21.75" customHeight="1" x14ac:dyDescent="0.55000000000000004">
      <c r="A86" s="206"/>
      <c r="B86" s="207"/>
      <c r="C86" s="207"/>
      <c r="D86" s="224"/>
      <c r="E86" s="228"/>
      <c r="F86" s="226"/>
      <c r="G86" s="226" t="s">
        <v>52</v>
      </c>
      <c r="H86" s="211" t="s">
        <v>36</v>
      </c>
      <c r="I86" s="194">
        <f ca="1">IFERROR(__xludf.DUMMYFUNCTION("IMPORTRANGE(""https://docs.google.com/spreadsheets/d/1SX6NBoVAgQJ6U1MVXOaj8PK2l7WJ3RER9xtqwdhxkhw/edit?usp=sharing"",""นครปฐม!I26"")"),0)</f>
        <v>0</v>
      </c>
      <c r="J86" s="218">
        <f ca="1">IFERROR(__xludf.DUMMYFUNCTION("IMPORTRANGE(""https://docs.google.com/spreadsheets/d/1SX6NBoVAgQJ6U1MVXOaj8PK2l7WJ3RER9xtqwdhxkhw/edit?usp=sharing"",""นครปฐม!J26"")"),0)</f>
        <v>0</v>
      </c>
      <c r="K86" s="195">
        <f t="shared" ca="1" si="50"/>
        <v>0</v>
      </c>
      <c r="L86" s="212"/>
      <c r="M86" s="212"/>
      <c r="N86" s="212"/>
      <c r="O86" s="212"/>
      <c r="P86" s="212"/>
    </row>
    <row r="87" spans="1:16" ht="21.75" customHeight="1" x14ac:dyDescent="0.55000000000000004">
      <c r="A87" s="206"/>
      <c r="B87" s="207"/>
      <c r="C87" s="207"/>
      <c r="D87" s="224"/>
      <c r="E87" s="228"/>
      <c r="F87" s="226"/>
      <c r="G87" s="227"/>
      <c r="H87" s="211" t="s">
        <v>37</v>
      </c>
      <c r="I87" s="194">
        <f ca="1">IFERROR(__xludf.DUMMYFUNCTION("IMPORTRANGE(""https://docs.google.com/spreadsheets/d/1SX6NBoVAgQJ6U1MVXOaj8PK2l7WJ3RER9xtqwdhxkhw/edit?usp=sharing"",""นครปฐม!I27"")"),0)</f>
        <v>0</v>
      </c>
      <c r="J87" s="218">
        <f ca="1">IFERROR(__xludf.DUMMYFUNCTION("IMPORTRANGE(""https://docs.google.com/spreadsheets/d/1SX6NBoVAgQJ6U1MVXOaj8PK2l7WJ3RER9xtqwdhxkhw/edit?usp=sharing"",""นครปฐม!J27"")"),0)</f>
        <v>0</v>
      </c>
      <c r="K87" s="195">
        <f t="shared" ca="1" si="50"/>
        <v>0</v>
      </c>
      <c r="L87" s="212"/>
      <c r="M87" s="212"/>
      <c r="N87" s="212"/>
      <c r="O87" s="212"/>
      <c r="P87" s="212"/>
    </row>
    <row r="88" spans="1:16" ht="21.75" customHeight="1" x14ac:dyDescent="0.55000000000000004">
      <c r="A88" s="206"/>
      <c r="B88" s="207"/>
      <c r="C88" s="207"/>
      <c r="D88" s="224"/>
      <c r="E88" s="228"/>
      <c r="F88" s="225" t="s">
        <v>53</v>
      </c>
      <c r="G88" s="226"/>
      <c r="H88" s="211" t="s">
        <v>37</v>
      </c>
      <c r="I88" s="194">
        <f ca="1">IFERROR(__xludf.DUMMYFUNCTION("IMPORTRANGE(""https://docs.google.com/spreadsheets/d/1SX6NBoVAgQJ6U1MVXOaj8PK2l7WJ3RER9xtqwdhxkhw/edit?usp=sharing"",""นครปฐม!I28"")"),0)</f>
        <v>0</v>
      </c>
      <c r="J88" s="218">
        <f ca="1">IFERROR(__xludf.DUMMYFUNCTION("IMPORTRANGE(""https://docs.google.com/spreadsheets/d/1SX6NBoVAgQJ6U1MVXOaj8PK2l7WJ3RER9xtqwdhxkhw/edit?usp=sharing"",""นครปฐม!J28"")"),0)</f>
        <v>0</v>
      </c>
      <c r="K88" s="195">
        <f t="shared" ca="1" si="50"/>
        <v>0</v>
      </c>
      <c r="L88" s="212"/>
      <c r="M88" s="212"/>
      <c r="N88" s="212"/>
      <c r="O88" s="212"/>
      <c r="P88" s="212"/>
    </row>
    <row r="89" spans="1:16" ht="21.75" customHeight="1" x14ac:dyDescent="0.55000000000000004">
      <c r="A89" s="206"/>
      <c r="B89" s="207"/>
      <c r="C89" s="207"/>
      <c r="D89" s="224"/>
      <c r="E89" s="225" t="s">
        <v>54</v>
      </c>
      <c r="F89" s="226"/>
      <c r="G89" s="227"/>
      <c r="H89" s="217"/>
      <c r="I89" s="218"/>
      <c r="J89" s="219">
        <f ca="1">IFERROR(__xludf.DUMMYFUNCTION("IMPORTRANGE(""https://docs.google.com/spreadsheets/d/1SX6NBoVAgQJ6U1MVXOaj8PK2l7WJ3RER9xtqwdhxkhw/edit?usp=sharing"",""นครปฐม!J29"")"),0)</f>
        <v>0</v>
      </c>
      <c r="K89" s="195"/>
      <c r="L89" s="212"/>
      <c r="M89" s="212"/>
      <c r="N89" s="212"/>
      <c r="O89" s="212"/>
      <c r="P89" s="212"/>
    </row>
    <row r="90" spans="1:16" ht="21.75" customHeight="1" x14ac:dyDescent="0.55000000000000004">
      <c r="A90" s="206"/>
      <c r="B90" s="207"/>
      <c r="C90" s="207"/>
      <c r="D90" s="232">
        <v>3</v>
      </c>
      <c r="E90" s="233" t="s">
        <v>55</v>
      </c>
      <c r="F90" s="234"/>
      <c r="G90" s="235"/>
      <c r="H90" s="217"/>
      <c r="I90" s="218"/>
      <c r="J90" s="236">
        <f ca="1">IFERROR(__xludf.DUMMYFUNCTION("IMPORTRANGE(""https://docs.google.com/spreadsheets/d/1SX6NBoVAgQJ6U1MVXOaj8PK2l7WJ3RER9xtqwdhxkhw/edit?usp=sharing"",""นครปฐม!J30"")"),0)</f>
        <v>0</v>
      </c>
      <c r="K90" s="195"/>
      <c r="L90" s="212"/>
      <c r="M90" s="212"/>
      <c r="N90" s="212"/>
      <c r="O90" s="212"/>
      <c r="P90" s="212"/>
    </row>
    <row r="91" spans="1:16" ht="21.75" customHeight="1" x14ac:dyDescent="0.55000000000000004">
      <c r="A91" s="237" t="s">
        <v>56</v>
      </c>
      <c r="B91" s="238"/>
      <c r="C91" s="239"/>
      <c r="D91" s="238"/>
      <c r="E91" s="240"/>
      <c r="F91" s="240"/>
      <c r="G91" s="241"/>
      <c r="H91" s="242"/>
      <c r="I91" s="243"/>
      <c r="J91" s="243"/>
      <c r="K91" s="244"/>
      <c r="L91" s="245"/>
      <c r="M91" s="245"/>
      <c r="N91" s="245"/>
      <c r="O91" s="246"/>
      <c r="P91" s="246"/>
    </row>
    <row r="92" spans="1:16" ht="21.75" customHeight="1" x14ac:dyDescent="0.55000000000000004">
      <c r="A92" s="168"/>
      <c r="B92" s="169" t="s">
        <v>57</v>
      </c>
      <c r="C92" s="169"/>
      <c r="D92" s="170"/>
      <c r="E92" s="169"/>
      <c r="F92" s="169"/>
      <c r="G92" s="247"/>
      <c r="H92" s="171" t="s">
        <v>37</v>
      </c>
      <c r="I92" s="172">
        <f ca="1">IFERROR(__xludf.DUMMYFUNCTION("IMPORTRANGE(""https://docs.google.com/spreadsheets/d/1SX6NBoVAgQJ6U1MVXOaj8PK2l7WJ3RER9xtqwdhxkhw/edit?usp=sharing"",""นครปฐม!I32"")"),0)</f>
        <v>0</v>
      </c>
      <c r="J92" s="172">
        <f ca="1">IFERROR(__xludf.DUMMYFUNCTION("IMPORTRANGE(""https://docs.google.com/spreadsheets/d/1SX6NBoVAgQJ6U1MVXOaj8PK2l7WJ3RER9xtqwdhxkhw/edit?usp=sharing"",""นครปฐม!J32"")"),0)</f>
        <v>0</v>
      </c>
      <c r="K92" s="173">
        <f t="shared" ref="K92:K93" ca="1" si="51">IF(I92&gt;0,J92*100/I92,0)</f>
        <v>0</v>
      </c>
      <c r="L92" s="248"/>
      <c r="M92" s="248"/>
      <c r="N92" s="248"/>
      <c r="O92" s="173"/>
      <c r="P92" s="173"/>
    </row>
    <row r="93" spans="1:16" ht="21.75" customHeight="1" x14ac:dyDescent="0.55000000000000004">
      <c r="A93" s="168"/>
      <c r="B93" s="169"/>
      <c r="C93" s="169"/>
      <c r="D93" s="170" t="s">
        <v>58</v>
      </c>
      <c r="E93" s="169"/>
      <c r="F93" s="169"/>
      <c r="G93" s="247"/>
      <c r="H93" s="171" t="s">
        <v>59</v>
      </c>
      <c r="I93" s="172">
        <f ca="1">IFERROR(__xludf.DUMMYFUNCTION("IMPORTRANGE(""https://docs.google.com/spreadsheets/d/1SX6NBoVAgQJ6U1MVXOaj8PK2l7WJ3RER9xtqwdhxkhw/edit?usp=sharing"",""นครปฐม!I33"")"),0)</f>
        <v>0</v>
      </c>
      <c r="J93" s="172">
        <f ca="1">IFERROR(__xludf.DUMMYFUNCTION("IMPORTRANGE(""https://docs.google.com/spreadsheets/d/1SX6NBoVAgQJ6U1MVXOaj8PK2l7WJ3RER9xtqwdhxkhw/edit?usp=sharing"",""นครปฐม!J33"")"),0)</f>
        <v>0</v>
      </c>
      <c r="K93" s="173">
        <f t="shared" ca="1" si="51"/>
        <v>0</v>
      </c>
      <c r="L93" s="248"/>
      <c r="M93" s="248"/>
      <c r="N93" s="248"/>
      <c r="O93" s="173"/>
      <c r="P93" s="173"/>
    </row>
    <row r="94" spans="1:16" ht="21.75" customHeight="1" x14ac:dyDescent="0.55000000000000004">
      <c r="A94" s="175"/>
      <c r="B94" s="176"/>
      <c r="C94" s="177" t="s">
        <v>16</v>
      </c>
      <c r="D94" s="178" t="s">
        <v>17</v>
      </c>
      <c r="E94" s="39"/>
      <c r="F94" s="39"/>
      <c r="G94" s="39"/>
      <c r="H94" s="179" t="s">
        <v>12</v>
      </c>
      <c r="I94" s="194"/>
      <c r="J94" s="194"/>
      <c r="K94" s="195"/>
      <c r="L94" s="182">
        <f t="shared" ref="L94:N94" ca="1" si="52">L95+L96</f>
        <v>0</v>
      </c>
      <c r="M94" s="182">
        <f t="shared" ca="1" si="52"/>
        <v>0</v>
      </c>
      <c r="N94" s="182">
        <f t="shared" ca="1" si="52"/>
        <v>0</v>
      </c>
      <c r="O94" s="181">
        <f t="shared" ref="O94:O96" ca="1" si="53">IF(L94&gt;0,N94*100/L94,0)</f>
        <v>0</v>
      </c>
      <c r="P94" s="181">
        <f t="shared" ref="P94:P96" ca="1" si="54">IF(M94&gt;0,N94*100/M94,0)</f>
        <v>0</v>
      </c>
    </row>
    <row r="95" spans="1:16" ht="21.75" customHeight="1" x14ac:dyDescent="0.55000000000000004">
      <c r="A95" s="183"/>
      <c r="B95" s="52"/>
      <c r="C95" s="52"/>
      <c r="D95" s="52"/>
      <c r="E95" s="52"/>
      <c r="F95" s="52"/>
      <c r="G95" s="53" t="s">
        <v>18</v>
      </c>
      <c r="H95" s="184" t="s">
        <v>12</v>
      </c>
      <c r="I95" s="194"/>
      <c r="J95" s="194"/>
      <c r="K95" s="195"/>
      <c r="L95" s="187">
        <f t="shared" ref="L95:N95" si="55">L97+L101</f>
        <v>0</v>
      </c>
      <c r="M95" s="187">
        <f t="shared" si="55"/>
        <v>0</v>
      </c>
      <c r="N95" s="187">
        <f t="shared" si="55"/>
        <v>0</v>
      </c>
      <c r="O95" s="186">
        <f t="shared" si="53"/>
        <v>0</v>
      </c>
      <c r="P95" s="186">
        <f t="shared" si="54"/>
        <v>0</v>
      </c>
    </row>
    <row r="96" spans="1:16" ht="21.75" customHeight="1" x14ac:dyDescent="0.55000000000000004">
      <c r="A96" s="183"/>
      <c r="B96" s="52"/>
      <c r="C96" s="52"/>
      <c r="D96" s="52"/>
      <c r="E96" s="52"/>
      <c r="F96" s="52"/>
      <c r="G96" s="53" t="s">
        <v>19</v>
      </c>
      <c r="H96" s="184" t="s">
        <v>12</v>
      </c>
      <c r="I96" s="194"/>
      <c r="J96" s="194"/>
      <c r="K96" s="195"/>
      <c r="L96" s="187">
        <f t="shared" ref="L96:N96" ca="1" si="56">L98+L102</f>
        <v>0</v>
      </c>
      <c r="M96" s="187">
        <f t="shared" ca="1" si="56"/>
        <v>0</v>
      </c>
      <c r="N96" s="187">
        <f t="shared" ca="1" si="56"/>
        <v>0</v>
      </c>
      <c r="O96" s="186">
        <f t="shared" ca="1" si="53"/>
        <v>0</v>
      </c>
      <c r="P96" s="186">
        <f t="shared" ca="1" si="54"/>
        <v>0</v>
      </c>
    </row>
    <row r="97" spans="1:16" ht="21.75" customHeight="1" x14ac:dyDescent="0.55000000000000004">
      <c r="A97" s="188"/>
      <c r="B97" s="189"/>
      <c r="C97" s="189" t="s">
        <v>16</v>
      </c>
      <c r="D97" s="190" t="s">
        <v>38</v>
      </c>
      <c r="E97" s="191"/>
      <c r="F97" s="191"/>
      <c r="G97" s="192" t="s">
        <v>39</v>
      </c>
      <c r="H97" s="193" t="s">
        <v>12</v>
      </c>
      <c r="I97" s="194" t="s">
        <v>40</v>
      </c>
      <c r="J97" s="194"/>
      <c r="K97" s="195"/>
      <c r="L97" s="196">
        <v>0</v>
      </c>
      <c r="M97" s="196"/>
      <c r="N97" s="196">
        <v>0</v>
      </c>
      <c r="O97" s="196">
        <f>+IF(L97&gt;0,N97*100/L97,0)</f>
        <v>0</v>
      </c>
      <c r="P97" s="196"/>
    </row>
    <row r="98" spans="1:16" ht="21.75" customHeight="1" x14ac:dyDescent="0.55000000000000004">
      <c r="A98" s="188"/>
      <c r="B98" s="189"/>
      <c r="C98" s="189"/>
      <c r="D98" s="197"/>
      <c r="E98" s="191"/>
      <c r="F98" s="191" t="s">
        <v>40</v>
      </c>
      <c r="G98" s="192" t="s">
        <v>41</v>
      </c>
      <c r="H98" s="193" t="s">
        <v>12</v>
      </c>
      <c r="I98" s="194"/>
      <c r="J98" s="194"/>
      <c r="K98" s="195"/>
      <c r="L98" s="198">
        <f ca="1">L99+L100</f>
        <v>0</v>
      </c>
      <c r="M98" s="198">
        <f ca="1">IFERROR(__xludf.DUMMYFUNCTION("IMPORTRANGE(""https://docs.google.com/spreadsheets/d/1Yj_ptqi66GCucihVvJfMjLAmec39IyEx_6qawtMGysU/edit?usp=sharing"",""สบก!AR66"")"),0)</f>
        <v>0</v>
      </c>
      <c r="N98" s="198">
        <f ca="1">IFERROR(__xludf.DUMMYFUNCTION("IMPORTRANGE(""https://docs.google.com/spreadsheets/d/1Yj_ptqi66GCucihVvJfMjLAmec39IyEx_6qawtMGysU/edit?usp=sharing"",""สบก!AS66"")"),0)</f>
        <v>0</v>
      </c>
      <c r="O98" s="198">
        <f ca="1">IF(L98&gt;0,N98*100/L98,0)</f>
        <v>0</v>
      </c>
      <c r="P98" s="198">
        <f ca="1">IF(M98&gt;0,N98*100/M98,0)</f>
        <v>0</v>
      </c>
    </row>
    <row r="99" spans="1:16" ht="21.75" customHeight="1" x14ac:dyDescent="0.55000000000000004">
      <c r="A99" s="188"/>
      <c r="B99" s="189"/>
      <c r="C99" s="189"/>
      <c r="D99" s="197"/>
      <c r="E99" s="191"/>
      <c r="F99" s="191"/>
      <c r="G99" s="200" t="s">
        <v>42</v>
      </c>
      <c r="H99" s="193" t="s">
        <v>12</v>
      </c>
      <c r="I99" s="194"/>
      <c r="J99" s="194"/>
      <c r="K99" s="195"/>
      <c r="L99" s="198">
        <f ca="1">IFERROR(__xludf.DUMMYFUNCTION("IMPORTRANGE(""https://docs.google.com/spreadsheets/d/1Yj_ptqi66GCucihVvJfMjLAmec39IyEx_6qawtMGysU/edit?usp=sharing"",""สบก!AN66"")"),0)</f>
        <v>0</v>
      </c>
      <c r="M99" s="198"/>
      <c r="N99" s="198"/>
      <c r="O99" s="198"/>
      <c r="P99" s="198"/>
    </row>
    <row r="100" spans="1:16" ht="21.75" customHeight="1" x14ac:dyDescent="0.55000000000000004">
      <c r="A100" s="188"/>
      <c r="B100" s="189"/>
      <c r="C100" s="189"/>
      <c r="D100" s="197"/>
      <c r="E100" s="191"/>
      <c r="F100" s="191"/>
      <c r="G100" s="200" t="s">
        <v>43</v>
      </c>
      <c r="H100" s="193" t="s">
        <v>12</v>
      </c>
      <c r="I100" s="194"/>
      <c r="J100" s="218"/>
      <c r="K100" s="249"/>
      <c r="L100" s="198">
        <f ca="1">IFERROR(__xludf.DUMMYFUNCTION("IMPORTRANGE(""https://docs.google.com/spreadsheets/d/1Yj_ptqi66GCucihVvJfMjLAmec39IyEx_6qawtMGysU/edit?usp=sharing"",""สบก!AO66"")"),0)</f>
        <v>0</v>
      </c>
      <c r="M100" s="198"/>
      <c r="N100" s="198"/>
      <c r="O100" s="198"/>
      <c r="P100" s="198"/>
    </row>
    <row r="101" spans="1:16" ht="21.75" customHeight="1" x14ac:dyDescent="0.55000000000000004">
      <c r="A101" s="201"/>
      <c r="B101" s="104"/>
      <c r="C101" s="105" t="s">
        <v>16</v>
      </c>
      <c r="D101" s="106" t="s">
        <v>23</v>
      </c>
      <c r="E101" s="55"/>
      <c r="F101" s="113"/>
      <c r="G101" s="107" t="s">
        <v>18</v>
      </c>
      <c r="H101" s="202" t="s">
        <v>12</v>
      </c>
      <c r="I101" s="218"/>
      <c r="J101" s="218"/>
      <c r="K101" s="249"/>
      <c r="L101" s="64">
        <v>0</v>
      </c>
      <c r="M101" s="64"/>
      <c r="N101" s="64"/>
      <c r="O101" s="64"/>
      <c r="P101" s="64"/>
    </row>
    <row r="102" spans="1:16" ht="21.75" customHeight="1" x14ac:dyDescent="0.55000000000000004">
      <c r="A102" s="203"/>
      <c r="B102" s="119"/>
      <c r="C102" s="119"/>
      <c r="D102" s="204"/>
      <c r="E102" s="120"/>
      <c r="F102" s="120"/>
      <c r="G102" s="121" t="s">
        <v>19</v>
      </c>
      <c r="H102" s="205" t="s">
        <v>12</v>
      </c>
      <c r="I102" s="218"/>
      <c r="J102" s="218"/>
      <c r="K102" s="249"/>
      <c r="L102" s="72">
        <f ca="1">IFERROR(__xludf.DUMMYFUNCTION("IMPORTRANGE(""https://docs.google.com/spreadsheets/d/1Yj_ptqi66GCucihVvJfMjLAmec39IyEx_6qawtMGysU/edit?usp=sharing"",""สบก!AP66"")"),0)</f>
        <v>0</v>
      </c>
      <c r="M102" s="72"/>
      <c r="N102" s="72">
        <f ca="1">IFERROR(__xludf.DUMMYFUNCTION("IMPORTRANGE(""https://docs.google.com/spreadsheets/d/1Yj_ptqi66GCucihVvJfMjLAmec39IyEx_6qawtMGysU/edit?usp=sharing"",""สบก!AT66"")"),0)</f>
        <v>0</v>
      </c>
      <c r="O102" s="72">
        <f ca="1">IF(L102&gt;0,N102*100/L102,0)</f>
        <v>0</v>
      </c>
      <c r="P102" s="72"/>
    </row>
    <row r="103" spans="1:16" ht="21.75" customHeight="1" x14ac:dyDescent="0.55000000000000004">
      <c r="A103" s="206"/>
      <c r="B103" s="207"/>
      <c r="C103" s="189" t="s">
        <v>16</v>
      </c>
      <c r="D103" s="208" t="s">
        <v>44</v>
      </c>
      <c r="E103" s="209"/>
      <c r="F103" s="209"/>
      <c r="G103" s="210"/>
      <c r="H103" s="211"/>
      <c r="I103" s="194"/>
      <c r="J103" s="218"/>
      <c r="K103" s="249"/>
      <c r="L103" s="198"/>
      <c r="M103" s="198"/>
      <c r="N103" s="198"/>
      <c r="O103" s="212"/>
      <c r="P103" s="212"/>
    </row>
    <row r="104" spans="1:16" ht="21.75" customHeight="1" x14ac:dyDescent="0.55000000000000004">
      <c r="A104" s="206"/>
      <c r="B104" s="207"/>
      <c r="C104" s="207"/>
      <c r="D104" s="213">
        <v>1</v>
      </c>
      <c r="E104" s="214" t="s">
        <v>45</v>
      </c>
      <c r="F104" s="215"/>
      <c r="G104" s="216"/>
      <c r="H104" s="217"/>
      <c r="I104" s="218"/>
      <c r="J104" s="218">
        <f ca="1">IFERROR(__xludf.DUMMYFUNCTION("IMPORTRANGE(""https://docs.google.com/spreadsheets/d/1SX6NBoVAgQJ6U1MVXOaj8PK2l7WJ3RER9xtqwdhxkhw/edit?usp=sharing"",""นครปฐม!J39"")"),0)</f>
        <v>0</v>
      </c>
      <c r="K104" s="249"/>
      <c r="L104" s="198"/>
      <c r="M104" s="198"/>
      <c r="N104" s="198"/>
      <c r="O104" s="212"/>
      <c r="P104" s="212"/>
    </row>
    <row r="105" spans="1:16" ht="21.75" customHeight="1" x14ac:dyDescent="0.55000000000000004">
      <c r="A105" s="206"/>
      <c r="B105" s="207"/>
      <c r="C105" s="207"/>
      <c r="D105" s="220">
        <v>2</v>
      </c>
      <c r="E105" s="221" t="s">
        <v>46</v>
      </c>
      <c r="F105" s="222"/>
      <c r="G105" s="223"/>
      <c r="H105" s="217"/>
      <c r="I105" s="218"/>
      <c r="J105" s="218">
        <f ca="1">IFERROR(__xludf.DUMMYFUNCTION("IMPORTRANGE(""https://docs.google.com/spreadsheets/d/1SX6NBoVAgQJ6U1MVXOaj8PK2l7WJ3RER9xtqwdhxkhw/edit?usp=sharing"",""นครปฐม!J40"")"),0)</f>
        <v>0</v>
      </c>
      <c r="K105" s="249"/>
      <c r="L105" s="198" t="s">
        <v>40</v>
      </c>
      <c r="M105" s="198"/>
      <c r="N105" s="198" t="s">
        <v>40</v>
      </c>
      <c r="O105" s="212"/>
      <c r="P105" s="212"/>
    </row>
    <row r="106" spans="1:16" ht="21.75" customHeight="1" x14ac:dyDescent="0.55000000000000004">
      <c r="A106" s="206"/>
      <c r="B106" s="207"/>
      <c r="C106" s="207"/>
      <c r="D106" s="224"/>
      <c r="E106" s="225" t="s">
        <v>47</v>
      </c>
      <c r="F106" s="226"/>
      <c r="G106" s="227"/>
      <c r="H106" s="217"/>
      <c r="I106" s="218"/>
      <c r="J106" s="218">
        <f ca="1">IFERROR(__xludf.DUMMYFUNCTION("IMPORTRANGE(""https://docs.google.com/spreadsheets/d/1SX6NBoVAgQJ6U1MVXOaj8PK2l7WJ3RER9xtqwdhxkhw/edit?usp=sharing"",""นครปฐม!J41"")"),0)</f>
        <v>0</v>
      </c>
      <c r="K106" s="249"/>
      <c r="L106" s="198"/>
      <c r="M106" s="198"/>
      <c r="N106" s="198"/>
      <c r="O106" s="212"/>
      <c r="P106" s="212"/>
    </row>
    <row r="107" spans="1:16" ht="21.75" customHeight="1" x14ac:dyDescent="0.55000000000000004">
      <c r="A107" s="206"/>
      <c r="B107" s="207"/>
      <c r="C107" s="207"/>
      <c r="D107" s="224"/>
      <c r="E107" s="225" t="s">
        <v>48</v>
      </c>
      <c r="F107" s="226"/>
      <c r="G107" s="227"/>
      <c r="H107" s="217"/>
      <c r="I107" s="218"/>
      <c r="J107" s="218">
        <f ca="1">IFERROR(__xludf.DUMMYFUNCTION("IMPORTRANGE(""https://docs.google.com/spreadsheets/d/1SX6NBoVAgQJ6U1MVXOaj8PK2l7WJ3RER9xtqwdhxkhw/edit?usp=sharing"",""นครปฐม!J42"")"),0)</f>
        <v>0</v>
      </c>
      <c r="K107" s="249"/>
      <c r="L107" s="198"/>
      <c r="M107" s="198"/>
      <c r="N107" s="198"/>
      <c r="O107" s="212"/>
      <c r="P107" s="212"/>
    </row>
    <row r="108" spans="1:16" ht="21.75" customHeight="1" x14ac:dyDescent="0.55000000000000004">
      <c r="A108" s="206"/>
      <c r="B108" s="207"/>
      <c r="C108" s="207"/>
      <c r="D108" s="224"/>
      <c r="E108" s="226"/>
      <c r="F108" s="226" t="s">
        <v>60</v>
      </c>
      <c r="G108" s="226"/>
      <c r="H108" s="211" t="s">
        <v>61</v>
      </c>
      <c r="I108" s="194">
        <f ca="1">IFERROR(__xludf.DUMMYFUNCTION("IMPORTRANGE(""https://docs.google.com/spreadsheets/d/1SX6NBoVAgQJ6U1MVXOaj8PK2l7WJ3RER9xtqwdhxkhw/edit?usp=sharing"",""นครปฐม!I43"")"),0)</f>
        <v>0</v>
      </c>
      <c r="J108" s="218">
        <f ca="1">IFERROR(__xludf.DUMMYFUNCTION("IMPORTRANGE(""https://docs.google.com/spreadsheets/d/1SX6NBoVAgQJ6U1MVXOaj8PK2l7WJ3RER9xtqwdhxkhw/edit?usp=sharing"",""นครปฐม!J43"")"),0)</f>
        <v>0</v>
      </c>
      <c r="K108" s="249">
        <f t="shared" ref="K108:K113" ca="1" si="57">IF(I108&gt;0,J108*100/I108,0)</f>
        <v>0</v>
      </c>
      <c r="L108" s="198"/>
      <c r="M108" s="198"/>
      <c r="N108" s="198"/>
      <c r="O108" s="212"/>
      <c r="P108" s="212"/>
    </row>
    <row r="109" spans="1:16" ht="21.75" customHeight="1" x14ac:dyDescent="0.55000000000000004">
      <c r="A109" s="206"/>
      <c r="B109" s="207"/>
      <c r="C109" s="207"/>
      <c r="D109" s="224"/>
      <c r="E109" s="228"/>
      <c r="F109" s="225" t="s">
        <v>62</v>
      </c>
      <c r="G109" s="226"/>
      <c r="H109" s="211" t="s">
        <v>37</v>
      </c>
      <c r="I109" s="194">
        <f ca="1">IFERROR(__xludf.DUMMYFUNCTION("IMPORTRANGE(""https://docs.google.com/spreadsheets/d/1SX6NBoVAgQJ6U1MVXOaj8PK2l7WJ3RER9xtqwdhxkhw/edit?usp=sharing"",""นครปฐม!I44"")"),0)</f>
        <v>0</v>
      </c>
      <c r="J109" s="218">
        <f ca="1">IFERROR(__xludf.DUMMYFUNCTION("IMPORTRANGE(""https://docs.google.com/spreadsheets/d/1SX6NBoVAgQJ6U1MVXOaj8PK2l7WJ3RER9xtqwdhxkhw/edit?usp=sharing"",""นครปฐม!J44"")"),0)</f>
        <v>0</v>
      </c>
      <c r="K109" s="249">
        <f t="shared" ca="1" si="57"/>
        <v>0</v>
      </c>
      <c r="L109" s="198"/>
      <c r="M109" s="198"/>
      <c r="N109" s="198"/>
      <c r="O109" s="212"/>
      <c r="P109" s="212"/>
    </row>
    <row r="110" spans="1:16" ht="21.75" customHeight="1" x14ac:dyDescent="0.55000000000000004">
      <c r="A110" s="206"/>
      <c r="B110" s="207"/>
      <c r="C110" s="207"/>
      <c r="D110" s="224"/>
      <c r="E110" s="228"/>
      <c r="F110" s="226"/>
      <c r="G110" s="250" t="s">
        <v>63</v>
      </c>
      <c r="H110" s="211" t="s">
        <v>37</v>
      </c>
      <c r="I110" s="194">
        <f ca="1">IFERROR(__xludf.DUMMYFUNCTION("IMPORTRANGE(""https://docs.google.com/spreadsheets/d/1SX6NBoVAgQJ6U1MVXOaj8PK2l7WJ3RER9xtqwdhxkhw/edit?usp=sharing"",""นครปฐม!I45"")"),0)</f>
        <v>0</v>
      </c>
      <c r="J110" s="218">
        <f ca="1">IFERROR(__xludf.DUMMYFUNCTION("IMPORTRANGE(""https://docs.google.com/spreadsheets/d/1SX6NBoVAgQJ6U1MVXOaj8PK2l7WJ3RER9xtqwdhxkhw/edit?usp=sharing"",""นครปฐม!J45"")"),0)</f>
        <v>0</v>
      </c>
      <c r="K110" s="249">
        <f t="shared" ca="1" si="57"/>
        <v>0</v>
      </c>
      <c r="L110" s="198"/>
      <c r="M110" s="198"/>
      <c r="N110" s="198"/>
      <c r="O110" s="212"/>
      <c r="P110" s="212"/>
    </row>
    <row r="111" spans="1:16" ht="21.75" customHeight="1" x14ac:dyDescent="0.55000000000000004">
      <c r="A111" s="206"/>
      <c r="B111" s="207"/>
      <c r="C111" s="207"/>
      <c r="D111" s="224"/>
      <c r="E111" s="228"/>
      <c r="F111" s="226"/>
      <c r="G111" s="250" t="s">
        <v>64</v>
      </c>
      <c r="H111" s="211" t="s">
        <v>37</v>
      </c>
      <c r="I111" s="194">
        <f ca="1">IFERROR(__xludf.DUMMYFUNCTION("IMPORTRANGE(""https://docs.google.com/spreadsheets/d/1SX6NBoVAgQJ6U1MVXOaj8PK2l7WJ3RER9xtqwdhxkhw/edit?usp=sharing"",""นครปฐม!I46"")"),0)</f>
        <v>0</v>
      </c>
      <c r="J111" s="218">
        <f ca="1">IFERROR(__xludf.DUMMYFUNCTION("IMPORTRANGE(""https://docs.google.com/spreadsheets/d/1SX6NBoVAgQJ6U1MVXOaj8PK2l7WJ3RER9xtqwdhxkhw/edit?usp=sharing"",""นครปฐม!J46"")"),0)</f>
        <v>0</v>
      </c>
      <c r="K111" s="249">
        <f t="shared" ca="1" si="57"/>
        <v>0</v>
      </c>
      <c r="L111" s="198"/>
      <c r="M111" s="198"/>
      <c r="N111" s="198"/>
      <c r="O111" s="212"/>
      <c r="P111" s="212"/>
    </row>
    <row r="112" spans="1:16" ht="21.75" customHeight="1" x14ac:dyDescent="0.55000000000000004">
      <c r="A112" s="206"/>
      <c r="B112" s="207"/>
      <c r="C112" s="207"/>
      <c r="D112" s="224"/>
      <c r="E112" s="228"/>
      <c r="F112" s="226"/>
      <c r="G112" s="251" t="s">
        <v>65</v>
      </c>
      <c r="H112" s="211" t="s">
        <v>37</v>
      </c>
      <c r="I112" s="194">
        <f ca="1">IFERROR(__xludf.DUMMYFUNCTION("IMPORTRANGE(""https://docs.google.com/spreadsheets/d/1SX6NBoVAgQJ6U1MVXOaj8PK2l7WJ3RER9xtqwdhxkhw/edit?usp=sharing"",""นครปฐม!I47"")"),0)</f>
        <v>0</v>
      </c>
      <c r="J112" s="218">
        <f ca="1">IFERROR(__xludf.DUMMYFUNCTION("IMPORTRANGE(""https://docs.google.com/spreadsheets/d/1SX6NBoVAgQJ6U1MVXOaj8PK2l7WJ3RER9xtqwdhxkhw/edit?usp=sharing"",""นครปฐม!J47"")"),0)</f>
        <v>0</v>
      </c>
      <c r="K112" s="249">
        <f t="shared" ca="1" si="57"/>
        <v>0</v>
      </c>
      <c r="L112" s="198"/>
      <c r="M112" s="198"/>
      <c r="N112" s="198"/>
      <c r="O112" s="212"/>
      <c r="P112" s="212"/>
    </row>
    <row r="113" spans="1:16" ht="21.75" customHeight="1" x14ac:dyDescent="0.55000000000000004">
      <c r="A113" s="206"/>
      <c r="B113" s="207"/>
      <c r="C113" s="207"/>
      <c r="D113" s="224"/>
      <c r="E113" s="228"/>
      <c r="F113" s="226" t="s">
        <v>66</v>
      </c>
      <c r="G113" s="226"/>
      <c r="H113" s="211" t="s">
        <v>59</v>
      </c>
      <c r="I113" s="194">
        <f ca="1">IFERROR(__xludf.DUMMYFUNCTION("IMPORTRANGE(""https://docs.google.com/spreadsheets/d/1SX6NBoVAgQJ6U1MVXOaj8PK2l7WJ3RER9xtqwdhxkhw/edit?usp=sharing"",""นครปฐม!I48"")"),0)</f>
        <v>0</v>
      </c>
      <c r="J113" s="218">
        <f ca="1">IFERROR(__xludf.DUMMYFUNCTION("IMPORTRANGE(""https://docs.google.com/spreadsheets/d/1SX6NBoVAgQJ6U1MVXOaj8PK2l7WJ3RER9xtqwdhxkhw/edit?usp=sharing"",""นครปฐม!J48"")"),0)</f>
        <v>0</v>
      </c>
      <c r="K113" s="249">
        <f t="shared" ca="1" si="57"/>
        <v>0</v>
      </c>
      <c r="L113" s="198"/>
      <c r="M113" s="198"/>
      <c r="N113" s="198"/>
      <c r="O113" s="212"/>
      <c r="P113" s="212"/>
    </row>
    <row r="114" spans="1:16" ht="21.75" customHeight="1" x14ac:dyDescent="0.55000000000000004">
      <c r="A114" s="206"/>
      <c r="B114" s="207"/>
      <c r="C114" s="207"/>
      <c r="D114" s="224"/>
      <c r="E114" s="225" t="s">
        <v>54</v>
      </c>
      <c r="F114" s="226"/>
      <c r="G114" s="227"/>
      <c r="H114" s="217"/>
      <c r="I114" s="218"/>
      <c r="J114" s="218">
        <f ca="1">IFERROR(__xludf.DUMMYFUNCTION("IMPORTRANGE(""https://docs.google.com/spreadsheets/d/1SX6NBoVAgQJ6U1MVXOaj8PK2l7WJ3RER9xtqwdhxkhw/edit?usp=sharing"",""นครปฐม!J49"")"),0)</f>
        <v>0</v>
      </c>
      <c r="K114" s="249"/>
      <c r="L114" s="198"/>
      <c r="M114" s="198"/>
      <c r="N114" s="198"/>
      <c r="O114" s="212"/>
      <c r="P114" s="212"/>
    </row>
    <row r="115" spans="1:16" ht="21.75" customHeight="1" x14ac:dyDescent="0.55000000000000004">
      <c r="A115" s="206"/>
      <c r="B115" s="207"/>
      <c r="C115" s="207"/>
      <c r="D115" s="232">
        <v>3</v>
      </c>
      <c r="E115" s="233" t="s">
        <v>55</v>
      </c>
      <c r="F115" s="234"/>
      <c r="G115" s="235"/>
      <c r="H115" s="217"/>
      <c r="I115" s="218"/>
      <c r="J115" s="252">
        <f ca="1">IFERROR(__xludf.DUMMYFUNCTION("IMPORTRANGE(""https://docs.google.com/spreadsheets/d/1SX6NBoVAgQJ6U1MVXOaj8PK2l7WJ3RER9xtqwdhxkhw/edit?usp=sharing"",""นครปฐม!J50"")"),0)</f>
        <v>0</v>
      </c>
      <c r="K115" s="249"/>
      <c r="L115" s="198"/>
      <c r="M115" s="198"/>
      <c r="N115" s="198"/>
      <c r="O115" s="212"/>
      <c r="P115" s="212"/>
    </row>
    <row r="116" spans="1:16" ht="21.75" customHeight="1" x14ac:dyDescent="0.55000000000000004">
      <c r="A116" s="237" t="s">
        <v>67</v>
      </c>
      <c r="B116" s="253"/>
      <c r="C116" s="254"/>
      <c r="D116" s="253"/>
      <c r="E116" s="255"/>
      <c r="F116" s="255"/>
      <c r="G116" s="256"/>
      <c r="H116" s="242"/>
      <c r="I116" s="243"/>
      <c r="J116" s="243"/>
      <c r="K116" s="244"/>
      <c r="L116" s="245"/>
      <c r="M116" s="245"/>
      <c r="N116" s="245"/>
      <c r="O116" s="246"/>
      <c r="P116" s="246"/>
    </row>
    <row r="117" spans="1:16" ht="21.75" customHeight="1" x14ac:dyDescent="0.55000000000000004">
      <c r="A117" s="168"/>
      <c r="B117" s="169" t="s">
        <v>68</v>
      </c>
      <c r="C117" s="257"/>
      <c r="D117" s="170"/>
      <c r="E117" s="169"/>
      <c r="F117" s="169"/>
      <c r="G117" s="247"/>
      <c r="H117" s="171" t="s">
        <v>37</v>
      </c>
      <c r="I117" s="172">
        <f ca="1">IFERROR(__xludf.DUMMYFUNCTION("IMPORTRANGE(""https://docs.google.com/spreadsheets/d/1SX6NBoVAgQJ6U1MVXOaj8PK2l7WJ3RER9xtqwdhxkhw/edit?usp=sharing"",""นครปฐม!I52"")"),0)</f>
        <v>0</v>
      </c>
      <c r="J117" s="172">
        <f ca="1">IFERROR(__xludf.DUMMYFUNCTION("IMPORTRANGE(""https://docs.google.com/spreadsheets/d/1SX6NBoVAgQJ6U1MVXOaj8PK2l7WJ3RER9xtqwdhxkhw/edit?usp=sharing"",""นครปฐม!J52"")"),0)</f>
        <v>0</v>
      </c>
      <c r="K117" s="173">
        <f ca="1">IF(I117&gt;0,J117*100/I117,0)</f>
        <v>0</v>
      </c>
      <c r="L117" s="174"/>
      <c r="M117" s="174"/>
      <c r="N117" s="174"/>
      <c r="O117" s="173"/>
      <c r="P117" s="173"/>
    </row>
    <row r="118" spans="1:16" ht="21.75" customHeight="1" x14ac:dyDescent="0.55000000000000004">
      <c r="A118" s="175"/>
      <c r="B118" s="176"/>
      <c r="C118" s="177" t="s">
        <v>16</v>
      </c>
      <c r="D118" s="178" t="s">
        <v>17</v>
      </c>
      <c r="E118" s="39"/>
      <c r="F118" s="39"/>
      <c r="G118" s="39"/>
      <c r="H118" s="179" t="s">
        <v>12</v>
      </c>
      <c r="I118" s="194"/>
      <c r="J118" s="194"/>
      <c r="K118" s="195"/>
      <c r="L118" s="182">
        <f t="shared" ref="L118:N118" ca="1" si="58">L119+L120</f>
        <v>0</v>
      </c>
      <c r="M118" s="182">
        <f t="shared" ca="1" si="58"/>
        <v>0</v>
      </c>
      <c r="N118" s="182">
        <f t="shared" ca="1" si="58"/>
        <v>0</v>
      </c>
      <c r="O118" s="181">
        <f t="shared" ref="O118:O120" ca="1" si="59">IF(L118&gt;0,N118*100/L118,0)</f>
        <v>0</v>
      </c>
      <c r="P118" s="181">
        <f t="shared" ref="P118:P120" ca="1" si="60">IF(M118&gt;0,N118*100/M118,0)</f>
        <v>0</v>
      </c>
    </row>
    <row r="119" spans="1:16" ht="21.75" customHeight="1" x14ac:dyDescent="0.55000000000000004">
      <c r="A119" s="183"/>
      <c r="B119" s="52"/>
      <c r="C119" s="52"/>
      <c r="D119" s="52"/>
      <c r="E119" s="52"/>
      <c r="F119" s="52"/>
      <c r="G119" s="53" t="s">
        <v>18</v>
      </c>
      <c r="H119" s="184" t="s">
        <v>12</v>
      </c>
      <c r="I119" s="194"/>
      <c r="J119" s="194"/>
      <c r="K119" s="195"/>
      <c r="L119" s="187">
        <f t="shared" ref="L119:N119" si="61">L121+L125</f>
        <v>0</v>
      </c>
      <c r="M119" s="187">
        <f t="shared" si="61"/>
        <v>0</v>
      </c>
      <c r="N119" s="187">
        <f t="shared" si="61"/>
        <v>0</v>
      </c>
      <c r="O119" s="186">
        <f t="shared" si="59"/>
        <v>0</v>
      </c>
      <c r="P119" s="186">
        <f t="shared" si="60"/>
        <v>0</v>
      </c>
    </row>
    <row r="120" spans="1:16" ht="21.75" customHeight="1" x14ac:dyDescent="0.55000000000000004">
      <c r="A120" s="183"/>
      <c r="B120" s="52"/>
      <c r="C120" s="52"/>
      <c r="D120" s="52"/>
      <c r="E120" s="52"/>
      <c r="F120" s="52"/>
      <c r="G120" s="53" t="s">
        <v>19</v>
      </c>
      <c r="H120" s="184" t="s">
        <v>12</v>
      </c>
      <c r="I120" s="194"/>
      <c r="J120" s="194"/>
      <c r="K120" s="195"/>
      <c r="L120" s="187">
        <f t="shared" ref="L120:N120" ca="1" si="62">L122+L126</f>
        <v>0</v>
      </c>
      <c r="M120" s="187">
        <f t="shared" ca="1" si="62"/>
        <v>0</v>
      </c>
      <c r="N120" s="187">
        <f t="shared" ca="1" si="62"/>
        <v>0</v>
      </c>
      <c r="O120" s="186">
        <f t="shared" ca="1" si="59"/>
        <v>0</v>
      </c>
      <c r="P120" s="186">
        <f t="shared" ca="1" si="60"/>
        <v>0</v>
      </c>
    </row>
    <row r="121" spans="1:16" ht="21.75" customHeight="1" x14ac:dyDescent="0.55000000000000004">
      <c r="A121" s="188"/>
      <c r="B121" s="189"/>
      <c r="C121" s="189" t="s">
        <v>16</v>
      </c>
      <c r="D121" s="190" t="s">
        <v>38</v>
      </c>
      <c r="E121" s="191"/>
      <c r="F121" s="191"/>
      <c r="G121" s="192" t="s">
        <v>39</v>
      </c>
      <c r="H121" s="193" t="s">
        <v>12</v>
      </c>
      <c r="I121" s="194" t="s">
        <v>40</v>
      </c>
      <c r="J121" s="194"/>
      <c r="K121" s="195"/>
      <c r="L121" s="196">
        <v>0</v>
      </c>
      <c r="M121" s="196"/>
      <c r="N121" s="196">
        <v>0</v>
      </c>
      <c r="O121" s="196">
        <f>+IF(L121&gt;0,N121*100/L121,0)</f>
        <v>0</v>
      </c>
      <c r="P121" s="196"/>
    </row>
    <row r="122" spans="1:16" ht="21.75" customHeight="1" x14ac:dyDescent="0.55000000000000004">
      <c r="A122" s="188"/>
      <c r="B122" s="189"/>
      <c r="C122" s="189"/>
      <c r="D122" s="197"/>
      <c r="E122" s="191"/>
      <c r="F122" s="191" t="s">
        <v>40</v>
      </c>
      <c r="G122" s="192" t="s">
        <v>41</v>
      </c>
      <c r="H122" s="193" t="s">
        <v>12</v>
      </c>
      <c r="I122" s="194"/>
      <c r="J122" s="194"/>
      <c r="K122" s="195"/>
      <c r="L122" s="198">
        <f ca="1">L123+L124</f>
        <v>0</v>
      </c>
      <c r="M122" s="198">
        <f ca="1">IFERROR(__xludf.DUMMYFUNCTION("IMPORTRANGE(""https://docs.google.com/spreadsheets/d/1Yj_ptqi66GCucihVvJfMjLAmec39IyEx_6qawtMGysU/edit?usp=sharing"",""สบก!BA66"")"),0)</f>
        <v>0</v>
      </c>
      <c r="N122" s="198">
        <f ca="1">IFERROR(__xludf.DUMMYFUNCTION("IMPORTRANGE(""https://docs.google.com/spreadsheets/d/1Yj_ptqi66GCucihVvJfMjLAmec39IyEx_6qawtMGysU/edit?usp=sharing"",""สบก!BB66"")"),0)</f>
        <v>0</v>
      </c>
      <c r="O122" s="198">
        <f ca="1">IF(L122&gt;0,N122*100/L122,0)</f>
        <v>0</v>
      </c>
      <c r="P122" s="198">
        <f ca="1">IF(M122&gt;0,N122*100/M122,0)</f>
        <v>0</v>
      </c>
    </row>
    <row r="123" spans="1:16" ht="21.75" customHeight="1" x14ac:dyDescent="0.55000000000000004">
      <c r="A123" s="188"/>
      <c r="B123" s="189"/>
      <c r="C123" s="189"/>
      <c r="D123" s="197"/>
      <c r="E123" s="191"/>
      <c r="F123" s="191"/>
      <c r="G123" s="200" t="s">
        <v>42</v>
      </c>
      <c r="H123" s="193" t="s">
        <v>12</v>
      </c>
      <c r="I123" s="194"/>
      <c r="J123" s="194"/>
      <c r="K123" s="195"/>
      <c r="L123" s="198">
        <f ca="1">IFERROR(__xludf.DUMMYFUNCTION("IMPORTRANGE(""https://docs.google.com/spreadsheets/d/1Yj_ptqi66GCucihVvJfMjLAmec39IyEx_6qawtMGysU/edit?usp=sharing"",""สบก!AW66"")"),0)</f>
        <v>0</v>
      </c>
      <c r="M123" s="198"/>
      <c r="N123" s="198"/>
      <c r="O123" s="198"/>
      <c r="P123" s="198"/>
    </row>
    <row r="124" spans="1:16" ht="21.75" customHeight="1" x14ac:dyDescent="0.55000000000000004">
      <c r="A124" s="188"/>
      <c r="B124" s="189"/>
      <c r="C124" s="189"/>
      <c r="D124" s="197"/>
      <c r="E124" s="191"/>
      <c r="F124" s="191"/>
      <c r="G124" s="200" t="s">
        <v>43</v>
      </c>
      <c r="H124" s="193" t="s">
        <v>12</v>
      </c>
      <c r="I124" s="194"/>
      <c r="J124" s="218"/>
      <c r="K124" s="249"/>
      <c r="L124" s="198">
        <f ca="1">IFERROR(__xludf.DUMMYFUNCTION("IMPORTRANGE(""https://docs.google.com/spreadsheets/d/1Yj_ptqi66GCucihVvJfMjLAmec39IyEx_6qawtMGysU/edit?usp=sharing"",""สบก!AX66"")"),0)</f>
        <v>0</v>
      </c>
      <c r="M124" s="198"/>
      <c r="N124" s="198"/>
      <c r="O124" s="198"/>
      <c r="P124" s="198"/>
    </row>
    <row r="125" spans="1:16" ht="21.75" customHeight="1" x14ac:dyDescent="0.55000000000000004">
      <c r="A125" s="201"/>
      <c r="B125" s="104"/>
      <c r="C125" s="105" t="s">
        <v>16</v>
      </c>
      <c r="D125" s="106" t="s">
        <v>23</v>
      </c>
      <c r="E125" s="55"/>
      <c r="F125" s="113"/>
      <c r="G125" s="107" t="s">
        <v>18</v>
      </c>
      <c r="H125" s="202" t="s">
        <v>12</v>
      </c>
      <c r="I125" s="218"/>
      <c r="J125" s="218"/>
      <c r="K125" s="249"/>
      <c r="L125" s="64">
        <v>0</v>
      </c>
      <c r="M125" s="64"/>
      <c r="N125" s="64"/>
      <c r="O125" s="64"/>
      <c r="P125" s="64"/>
    </row>
    <row r="126" spans="1:16" ht="21.75" customHeight="1" x14ac:dyDescent="0.55000000000000004">
      <c r="A126" s="203"/>
      <c r="B126" s="119"/>
      <c r="C126" s="119"/>
      <c r="D126" s="204"/>
      <c r="E126" s="120"/>
      <c r="F126" s="120"/>
      <c r="G126" s="121" t="s">
        <v>19</v>
      </c>
      <c r="H126" s="205" t="s">
        <v>12</v>
      </c>
      <c r="I126" s="218"/>
      <c r="J126" s="218"/>
      <c r="K126" s="249"/>
      <c r="L126" s="72">
        <f ca="1">IFERROR(__xludf.DUMMYFUNCTION("IMPORTRANGE(""https://docs.google.com/spreadsheets/d/1Yj_ptqi66GCucihVvJfMjLAmec39IyEx_6qawtMGysU/edit?usp=sharing"",""สบก!AY66"")"),0)</f>
        <v>0</v>
      </c>
      <c r="M126" s="72"/>
      <c r="N126" s="72">
        <f ca="1">IFERROR(__xludf.DUMMYFUNCTION("IMPORTRANGE(""https://docs.google.com/spreadsheets/d/1Yj_ptqi66GCucihVvJfMjLAmec39IyEx_6qawtMGysU/edit?usp=sharing"",""สบก!BC66"")"),0)</f>
        <v>0</v>
      </c>
      <c r="O126" s="72">
        <f ca="1">IF(L126&gt;0,N126*100/L126,0)</f>
        <v>0</v>
      </c>
      <c r="P126" s="72"/>
    </row>
    <row r="127" spans="1:16" ht="21.75" customHeight="1" x14ac:dyDescent="0.55000000000000004">
      <c r="A127" s="206"/>
      <c r="B127" s="207"/>
      <c r="C127" s="189" t="s">
        <v>16</v>
      </c>
      <c r="D127" s="208" t="s">
        <v>259</v>
      </c>
      <c r="E127" s="209"/>
      <c r="F127" s="209"/>
      <c r="G127" s="210"/>
      <c r="H127" s="211"/>
      <c r="I127" s="194"/>
      <c r="J127" s="218"/>
      <c r="K127" s="249"/>
      <c r="L127" s="198"/>
      <c r="M127" s="198"/>
      <c r="N127" s="198"/>
      <c r="O127" s="212"/>
      <c r="P127" s="212"/>
    </row>
    <row r="128" spans="1:16" ht="21.75" customHeight="1" x14ac:dyDescent="0.55000000000000004">
      <c r="A128" s="206"/>
      <c r="B128" s="207"/>
      <c r="C128" s="207"/>
      <c r="D128" s="213">
        <v>1</v>
      </c>
      <c r="E128" s="214" t="s">
        <v>45</v>
      </c>
      <c r="F128" s="215"/>
      <c r="G128" s="216"/>
      <c r="H128" s="217"/>
      <c r="I128" s="218"/>
      <c r="J128" s="218">
        <f ca="1">IFERROR(__xludf.DUMMYFUNCTION("IMPORTRANGE(""https://docs.google.com/spreadsheets/d/1SX6NBoVAgQJ6U1MVXOaj8PK2l7WJ3RER9xtqwdhxkhw/edit?usp=sharing"",""นครปฐม!J58"")"),0)</f>
        <v>0</v>
      </c>
      <c r="K128" s="249"/>
      <c r="L128" s="198"/>
      <c r="M128" s="198"/>
      <c r="N128" s="198"/>
      <c r="O128" s="212"/>
      <c r="P128" s="212"/>
    </row>
    <row r="129" spans="1:16" ht="21.75" customHeight="1" x14ac:dyDescent="0.55000000000000004">
      <c r="A129" s="206"/>
      <c r="B129" s="207"/>
      <c r="C129" s="207"/>
      <c r="D129" s="220">
        <v>2</v>
      </c>
      <c r="E129" s="221" t="s">
        <v>46</v>
      </c>
      <c r="F129" s="222"/>
      <c r="G129" s="223"/>
      <c r="H129" s="217"/>
      <c r="I129" s="218"/>
      <c r="J129" s="218">
        <f ca="1">IFERROR(__xludf.DUMMYFUNCTION("IMPORTRANGE(""https://docs.google.com/spreadsheets/d/1SX6NBoVAgQJ6U1MVXOaj8PK2l7WJ3RER9xtqwdhxkhw/edit?usp=sharing"",""นครปฐม!J59"")"),0)</f>
        <v>0</v>
      </c>
      <c r="K129" s="249"/>
      <c r="L129" s="198" t="s">
        <v>40</v>
      </c>
      <c r="M129" s="198"/>
      <c r="N129" s="198" t="s">
        <v>40</v>
      </c>
      <c r="O129" s="212"/>
      <c r="P129" s="212"/>
    </row>
    <row r="130" spans="1:16" ht="21.75" customHeight="1" x14ac:dyDescent="0.55000000000000004">
      <c r="A130" s="206"/>
      <c r="B130" s="207"/>
      <c r="C130" s="207"/>
      <c r="D130" s="224"/>
      <c r="E130" s="225" t="s">
        <v>47</v>
      </c>
      <c r="F130" s="226"/>
      <c r="G130" s="227"/>
      <c r="H130" s="217"/>
      <c r="I130" s="218"/>
      <c r="J130" s="218">
        <f ca="1">IFERROR(__xludf.DUMMYFUNCTION("IMPORTRANGE(""https://docs.google.com/spreadsheets/d/1SX6NBoVAgQJ6U1MVXOaj8PK2l7WJ3RER9xtqwdhxkhw/edit?usp=sharing"",""นครปฐม!J60"")"),0)</f>
        <v>0</v>
      </c>
      <c r="K130" s="249"/>
      <c r="L130" s="198"/>
      <c r="M130" s="198"/>
      <c r="N130" s="198"/>
      <c r="O130" s="212"/>
      <c r="P130" s="212"/>
    </row>
    <row r="131" spans="1:16" ht="21.75" customHeight="1" x14ac:dyDescent="0.55000000000000004">
      <c r="A131" s="206"/>
      <c r="B131" s="207"/>
      <c r="C131" s="207"/>
      <c r="D131" s="224"/>
      <c r="E131" s="225" t="s">
        <v>48</v>
      </c>
      <c r="F131" s="226"/>
      <c r="G131" s="227"/>
      <c r="H131" s="217"/>
      <c r="I131" s="218"/>
      <c r="J131" s="218">
        <f ca="1">IFERROR(__xludf.DUMMYFUNCTION("IMPORTRANGE(""https://docs.google.com/spreadsheets/d/1SX6NBoVAgQJ6U1MVXOaj8PK2l7WJ3RER9xtqwdhxkhw/edit?usp=sharing"",""นครปฐม!J61"")"),0)</f>
        <v>0</v>
      </c>
      <c r="K131" s="249"/>
      <c r="L131" s="198"/>
      <c r="M131" s="198"/>
      <c r="N131" s="198"/>
      <c r="O131" s="212"/>
      <c r="P131" s="212"/>
    </row>
    <row r="132" spans="1:16" ht="21.75" customHeight="1" x14ac:dyDescent="0.55000000000000004">
      <c r="A132" s="206"/>
      <c r="B132" s="207"/>
      <c r="C132" s="207"/>
      <c r="D132" s="224"/>
      <c r="E132" s="228"/>
      <c r="F132" s="225" t="s">
        <v>69</v>
      </c>
      <c r="G132" s="227"/>
      <c r="H132" s="211" t="s">
        <v>37</v>
      </c>
      <c r="I132" s="218">
        <f ca="1">IFERROR(__xludf.DUMMYFUNCTION("IMPORTRANGE(""https://docs.google.com/spreadsheets/d/1SX6NBoVAgQJ6U1MVXOaj8PK2l7WJ3RER9xtqwdhxkhw/edit?usp=sharing"",""นครปฐม!I62"")"),0)</f>
        <v>0</v>
      </c>
      <c r="J132" s="218">
        <f ca="1">IFERROR(__xludf.DUMMYFUNCTION("IMPORTRANGE(""https://docs.google.com/spreadsheets/d/1SX6NBoVAgQJ6U1MVXOaj8PK2l7WJ3RER9xtqwdhxkhw/edit?usp=sharing"",""นครปฐม!J62"")"),0)</f>
        <v>0</v>
      </c>
      <c r="K132" s="249">
        <f t="shared" ref="K132:K133" ca="1" si="63">IF(I132&gt;0,J132*100/I132,0)</f>
        <v>0</v>
      </c>
      <c r="L132" s="198"/>
      <c r="M132" s="198"/>
      <c r="N132" s="198"/>
      <c r="O132" s="212"/>
      <c r="P132" s="212"/>
    </row>
    <row r="133" spans="1:16" ht="21.75" customHeight="1" x14ac:dyDescent="0.55000000000000004">
      <c r="A133" s="206"/>
      <c r="B133" s="207"/>
      <c r="C133" s="207"/>
      <c r="D133" s="224"/>
      <c r="E133" s="228"/>
      <c r="F133" s="225" t="s">
        <v>70</v>
      </c>
      <c r="G133" s="227"/>
      <c r="H133" s="211" t="s">
        <v>37</v>
      </c>
      <c r="I133" s="218">
        <f ca="1">IFERROR(__xludf.DUMMYFUNCTION("IMPORTRANGE(""https://docs.google.com/spreadsheets/d/1SX6NBoVAgQJ6U1MVXOaj8PK2l7WJ3RER9xtqwdhxkhw/edit?usp=sharing"",""นครปฐม!I63"")"),0)</f>
        <v>0</v>
      </c>
      <c r="J133" s="218">
        <f ca="1">IFERROR(__xludf.DUMMYFUNCTION("IMPORTRANGE(""https://docs.google.com/spreadsheets/d/1SX6NBoVAgQJ6U1MVXOaj8PK2l7WJ3RER9xtqwdhxkhw/edit?usp=sharing"",""นครปฐม!J63"")"),0)</f>
        <v>0</v>
      </c>
      <c r="K133" s="249">
        <f t="shared" ca="1" si="63"/>
        <v>0</v>
      </c>
      <c r="L133" s="198"/>
      <c r="M133" s="198"/>
      <c r="N133" s="198"/>
      <c r="O133" s="212"/>
      <c r="P133" s="212"/>
    </row>
    <row r="134" spans="1:16" ht="21.75" customHeight="1" x14ac:dyDescent="0.55000000000000004">
      <c r="A134" s="206"/>
      <c r="B134" s="207"/>
      <c r="C134" s="207"/>
      <c r="D134" s="224"/>
      <c r="E134" s="225" t="s">
        <v>54</v>
      </c>
      <c r="F134" s="226"/>
      <c r="G134" s="227"/>
      <c r="H134" s="217"/>
      <c r="I134" s="218"/>
      <c r="J134" s="218">
        <f ca="1">IFERROR(__xludf.DUMMYFUNCTION("IMPORTRANGE(""https://docs.google.com/spreadsheets/d/1SX6NBoVAgQJ6U1MVXOaj8PK2l7WJ3RER9xtqwdhxkhw/edit?usp=sharing"",""นครปฐม!J64"")"),0)</f>
        <v>0</v>
      </c>
      <c r="K134" s="249"/>
      <c r="L134" s="198"/>
      <c r="M134" s="198"/>
      <c r="N134" s="198"/>
      <c r="O134" s="212"/>
      <c r="P134" s="212"/>
    </row>
    <row r="135" spans="1:16" ht="21.75" customHeight="1" x14ac:dyDescent="0.55000000000000004">
      <c r="A135" s="258"/>
      <c r="B135" s="259"/>
      <c r="C135" s="259"/>
      <c r="D135" s="260">
        <v>3</v>
      </c>
      <c r="E135" s="261" t="s">
        <v>55</v>
      </c>
      <c r="F135" s="262"/>
      <c r="G135" s="263"/>
      <c r="H135" s="264"/>
      <c r="I135" s="265"/>
      <c r="J135" s="266">
        <f ca="1">IFERROR(__xludf.DUMMYFUNCTION("IMPORTRANGE(""https://docs.google.com/spreadsheets/d/1SX6NBoVAgQJ6U1MVXOaj8PK2l7WJ3RER9xtqwdhxkhw/edit?usp=sharing"",""นครปฐม!J65"")"),0)</f>
        <v>0</v>
      </c>
      <c r="K135" s="267"/>
      <c r="L135" s="268"/>
      <c r="M135" s="268"/>
      <c r="N135" s="268"/>
      <c r="O135" s="269"/>
      <c r="P135" s="269"/>
    </row>
    <row r="136" spans="1:16" ht="21.75" customHeight="1" x14ac:dyDescent="0.55000000000000004">
      <c r="A136" s="270" t="s">
        <v>71</v>
      </c>
      <c r="B136" s="271"/>
      <c r="C136" s="271"/>
      <c r="D136" s="271"/>
      <c r="E136" s="272"/>
      <c r="F136" s="272"/>
      <c r="G136" s="273"/>
      <c r="H136" s="274"/>
      <c r="I136" s="275"/>
      <c r="J136" s="275"/>
      <c r="K136" s="276"/>
      <c r="L136" s="277"/>
      <c r="M136" s="277"/>
      <c r="N136" s="277"/>
      <c r="O136" s="277"/>
      <c r="P136" s="277"/>
    </row>
    <row r="137" spans="1:16" ht="21.75" customHeight="1" x14ac:dyDescent="0.55000000000000004">
      <c r="A137" s="278" t="s">
        <v>72</v>
      </c>
      <c r="B137" s="279"/>
      <c r="C137" s="279"/>
      <c r="D137" s="280"/>
      <c r="E137" s="280"/>
      <c r="F137" s="280"/>
      <c r="G137" s="281"/>
      <c r="H137" s="282"/>
      <c r="I137" s="283"/>
      <c r="J137" s="283"/>
      <c r="K137" s="284"/>
      <c r="L137" s="284"/>
      <c r="M137" s="284"/>
      <c r="N137" s="284"/>
      <c r="O137" s="285"/>
      <c r="P137" s="285"/>
    </row>
    <row r="138" spans="1:16" ht="21.75" customHeight="1" x14ac:dyDescent="0.55000000000000004">
      <c r="A138" s="286"/>
      <c r="B138" s="287" t="s">
        <v>73</v>
      </c>
      <c r="C138" s="288"/>
      <c r="D138" s="287"/>
      <c r="E138" s="287"/>
      <c r="F138" s="287"/>
      <c r="G138" s="289"/>
      <c r="H138" s="290" t="s">
        <v>37</v>
      </c>
      <c r="I138" s="291">
        <f ca="1">IFERROR(__xludf.DUMMYFUNCTION("IMPORTRANGE(""https://docs.google.com/spreadsheets/d/1SX6NBoVAgQJ6U1MVXOaj8PK2l7WJ3RER9xtqwdhxkhw/edit?usp=sharing"",""นครปฐม!I68"")"),20)</f>
        <v>20</v>
      </c>
      <c r="J138" s="291">
        <f ca="1">IFERROR(__xludf.DUMMYFUNCTION("IMPORTRANGE(""https://docs.google.com/spreadsheets/d/1SX6NBoVAgQJ6U1MVXOaj8PK2l7WJ3RER9xtqwdhxkhw/edit?usp=sharing"",""นครปฐม!J68"")"),0)</f>
        <v>0</v>
      </c>
      <c r="K138" s="292">
        <f ca="1">IF(I138&gt;0,J138*100/I138,0)</f>
        <v>0</v>
      </c>
      <c r="L138" s="293"/>
      <c r="M138" s="293"/>
      <c r="N138" s="293"/>
      <c r="O138" s="292"/>
      <c r="P138" s="292"/>
    </row>
    <row r="139" spans="1:16" ht="21.75" customHeight="1" x14ac:dyDescent="0.55000000000000004">
      <c r="A139" s="286"/>
      <c r="B139" s="287" t="s">
        <v>74</v>
      </c>
      <c r="C139" s="288"/>
      <c r="D139" s="287"/>
      <c r="E139" s="287"/>
      <c r="F139" s="287"/>
      <c r="G139" s="289"/>
      <c r="H139" s="290"/>
      <c r="I139" s="291"/>
      <c r="J139" s="291"/>
      <c r="K139" s="292"/>
      <c r="L139" s="293"/>
      <c r="M139" s="293"/>
      <c r="N139" s="293"/>
      <c r="O139" s="292"/>
      <c r="P139" s="292"/>
    </row>
    <row r="140" spans="1:16" ht="21.75" customHeight="1" x14ac:dyDescent="0.55000000000000004">
      <c r="A140" s="175"/>
      <c r="B140" s="176"/>
      <c r="C140" s="177" t="s">
        <v>16</v>
      </c>
      <c r="D140" s="178" t="s">
        <v>17</v>
      </c>
      <c r="E140" s="39"/>
      <c r="F140" s="39"/>
      <c r="G140" s="39"/>
      <c r="H140" s="179" t="s">
        <v>12</v>
      </c>
      <c r="I140" s="194"/>
      <c r="J140" s="194"/>
      <c r="K140" s="195"/>
      <c r="L140" s="182">
        <f t="shared" ref="L140:N140" ca="1" si="64">L141+L142</f>
        <v>567900</v>
      </c>
      <c r="M140" s="182">
        <f t="shared" ca="1" si="64"/>
        <v>313350</v>
      </c>
      <c r="N140" s="182">
        <f t="shared" ca="1" si="64"/>
        <v>105211</v>
      </c>
      <c r="O140" s="181">
        <f t="shared" ref="O140:O142" ca="1" si="65">IF(L140&gt;0,N140*100/L140,0)</f>
        <v>18.526325057228384</v>
      </c>
      <c r="P140" s="181">
        <f t="shared" ref="P140:P142" ca="1" si="66">IF(M140&gt;0,N140*100/M140,0)</f>
        <v>33.576192755704483</v>
      </c>
    </row>
    <row r="141" spans="1:16" ht="21.75" customHeight="1" x14ac:dyDescent="0.55000000000000004">
      <c r="A141" s="183"/>
      <c r="B141" s="52"/>
      <c r="C141" s="52"/>
      <c r="D141" s="52"/>
      <c r="E141" s="52"/>
      <c r="F141" s="52"/>
      <c r="G141" s="53" t="s">
        <v>18</v>
      </c>
      <c r="H141" s="184" t="s">
        <v>12</v>
      </c>
      <c r="I141" s="194"/>
      <c r="J141" s="194"/>
      <c r="K141" s="195"/>
      <c r="L141" s="187">
        <f t="shared" ref="L141:N141" si="67">L143+L147</f>
        <v>0</v>
      </c>
      <c r="M141" s="187">
        <f t="shared" si="67"/>
        <v>0</v>
      </c>
      <c r="N141" s="187">
        <f t="shared" si="67"/>
        <v>0</v>
      </c>
      <c r="O141" s="186">
        <f t="shared" si="65"/>
        <v>0</v>
      </c>
      <c r="P141" s="186">
        <f t="shared" si="66"/>
        <v>0</v>
      </c>
    </row>
    <row r="142" spans="1:16" ht="21.75" customHeight="1" x14ac:dyDescent="0.55000000000000004">
      <c r="A142" s="183"/>
      <c r="B142" s="52"/>
      <c r="C142" s="52"/>
      <c r="D142" s="52"/>
      <c r="E142" s="52"/>
      <c r="F142" s="52"/>
      <c r="G142" s="53" t="s">
        <v>19</v>
      </c>
      <c r="H142" s="184" t="s">
        <v>12</v>
      </c>
      <c r="I142" s="194"/>
      <c r="J142" s="194"/>
      <c r="K142" s="195"/>
      <c r="L142" s="187">
        <f t="shared" ref="L142:N142" ca="1" si="68">L144+L148</f>
        <v>567900</v>
      </c>
      <c r="M142" s="187">
        <f t="shared" ca="1" si="68"/>
        <v>313350</v>
      </c>
      <c r="N142" s="187">
        <f t="shared" ca="1" si="68"/>
        <v>105211</v>
      </c>
      <c r="O142" s="186">
        <f t="shared" ca="1" si="65"/>
        <v>18.526325057228384</v>
      </c>
      <c r="P142" s="186">
        <f t="shared" ca="1" si="66"/>
        <v>33.576192755704483</v>
      </c>
    </row>
    <row r="143" spans="1:16" ht="21.75" customHeight="1" x14ac:dyDescent="0.55000000000000004">
      <c r="A143" s="188"/>
      <c r="B143" s="189"/>
      <c r="C143" s="189" t="s">
        <v>16</v>
      </c>
      <c r="D143" s="190" t="s">
        <v>38</v>
      </c>
      <c r="E143" s="191"/>
      <c r="F143" s="191"/>
      <c r="G143" s="192" t="s">
        <v>39</v>
      </c>
      <c r="H143" s="193" t="s">
        <v>12</v>
      </c>
      <c r="I143" s="194" t="s">
        <v>40</v>
      </c>
      <c r="J143" s="194"/>
      <c r="K143" s="195"/>
      <c r="L143" s="196">
        <v>0</v>
      </c>
      <c r="M143" s="196"/>
      <c r="N143" s="196">
        <v>0</v>
      </c>
      <c r="O143" s="196">
        <f>+IF(L143&gt;0,N143*100/L143,0)</f>
        <v>0</v>
      </c>
      <c r="P143" s="196"/>
    </row>
    <row r="144" spans="1:16" ht="21.75" customHeight="1" x14ac:dyDescent="0.55000000000000004">
      <c r="A144" s="188"/>
      <c r="B144" s="189"/>
      <c r="C144" s="189"/>
      <c r="D144" s="197"/>
      <c r="E144" s="191"/>
      <c r="F144" s="191" t="s">
        <v>40</v>
      </c>
      <c r="G144" s="192" t="s">
        <v>41</v>
      </c>
      <c r="H144" s="193" t="s">
        <v>12</v>
      </c>
      <c r="I144" s="194"/>
      <c r="J144" s="194"/>
      <c r="K144" s="195"/>
      <c r="L144" s="198">
        <f ca="1">L145+L146</f>
        <v>567900</v>
      </c>
      <c r="M144" s="198">
        <f ca="1">IFERROR(__xludf.DUMMYFUNCTION("IMPORTRANGE(""https://docs.google.com/spreadsheets/d/1Yj_ptqi66GCucihVvJfMjLAmec39IyEx_6qawtMGysU/edit?usp=sharing"",""สบก!BJ66"")"),313350)</f>
        <v>313350</v>
      </c>
      <c r="N144" s="198">
        <f ca="1">IFERROR(__xludf.DUMMYFUNCTION("IMPORTRANGE(""https://docs.google.com/spreadsheets/d/1Yj_ptqi66GCucihVvJfMjLAmec39IyEx_6qawtMGysU/edit?usp=sharing"",""สบก!BK66"")"),105211)</f>
        <v>105211</v>
      </c>
      <c r="O144" s="198">
        <f ca="1">IF(L144&gt;0,N144*100/L144,0)</f>
        <v>18.526325057228384</v>
      </c>
      <c r="P144" s="198">
        <f ca="1">IF(M144&gt;0,N144*100/M144,0)</f>
        <v>33.576192755704483</v>
      </c>
    </row>
    <row r="145" spans="1:16" ht="21.75" customHeight="1" x14ac:dyDescent="0.55000000000000004">
      <c r="A145" s="188"/>
      <c r="B145" s="189"/>
      <c r="C145" s="189"/>
      <c r="D145" s="197"/>
      <c r="E145" s="191"/>
      <c r="F145" s="191"/>
      <c r="G145" s="200" t="s">
        <v>42</v>
      </c>
      <c r="H145" s="193" t="s">
        <v>12</v>
      </c>
      <c r="I145" s="194"/>
      <c r="J145" s="194"/>
      <c r="K145" s="195"/>
      <c r="L145" s="198">
        <f ca="1">IFERROR(__xludf.DUMMYFUNCTION("IMPORTRANGE(""https://docs.google.com/spreadsheets/d/1Yj_ptqi66GCucihVvJfMjLAmec39IyEx_6qawtMGysU/edit?usp=sharing"",""สบก!BF66"")"),310700)</f>
        <v>310700</v>
      </c>
      <c r="M145" s="198"/>
      <c r="N145" s="198"/>
      <c r="O145" s="198"/>
      <c r="P145" s="198"/>
    </row>
    <row r="146" spans="1:16" ht="21.75" customHeight="1" x14ac:dyDescent="0.55000000000000004">
      <c r="A146" s="188"/>
      <c r="B146" s="189"/>
      <c r="C146" s="189"/>
      <c r="D146" s="197"/>
      <c r="E146" s="191"/>
      <c r="F146" s="191"/>
      <c r="G146" s="200" t="s">
        <v>43</v>
      </c>
      <c r="H146" s="193" t="s">
        <v>12</v>
      </c>
      <c r="I146" s="194"/>
      <c r="J146" s="194"/>
      <c r="K146" s="195"/>
      <c r="L146" s="198">
        <f ca="1">IFERROR(__xludf.DUMMYFUNCTION("IMPORTRANGE(""https://docs.google.com/spreadsheets/d/1Yj_ptqi66GCucihVvJfMjLAmec39IyEx_6qawtMGysU/edit?usp=sharing"",""สบก!BG66"")"),257200)</f>
        <v>257200</v>
      </c>
      <c r="M146" s="198"/>
      <c r="N146" s="198"/>
      <c r="O146" s="198"/>
      <c r="P146" s="198"/>
    </row>
    <row r="147" spans="1:16" ht="21.75" customHeight="1" x14ac:dyDescent="0.55000000000000004">
      <c r="A147" s="201"/>
      <c r="B147" s="104"/>
      <c r="C147" s="105" t="s">
        <v>16</v>
      </c>
      <c r="D147" s="106" t="s">
        <v>23</v>
      </c>
      <c r="E147" s="55"/>
      <c r="F147" s="113"/>
      <c r="G147" s="107" t="s">
        <v>18</v>
      </c>
      <c r="H147" s="202" t="s">
        <v>12</v>
      </c>
      <c r="I147" s="218"/>
      <c r="J147" s="218"/>
      <c r="K147" s="249"/>
      <c r="L147" s="64">
        <v>0</v>
      </c>
      <c r="M147" s="64"/>
      <c r="N147" s="64"/>
      <c r="O147" s="64"/>
      <c r="P147" s="64"/>
    </row>
    <row r="148" spans="1:16" ht="21.75" customHeight="1" x14ac:dyDescent="0.55000000000000004">
      <c r="A148" s="203"/>
      <c r="B148" s="119"/>
      <c r="C148" s="119"/>
      <c r="D148" s="204"/>
      <c r="E148" s="120"/>
      <c r="F148" s="120"/>
      <c r="G148" s="121" t="s">
        <v>19</v>
      </c>
      <c r="H148" s="205" t="s">
        <v>12</v>
      </c>
      <c r="I148" s="218"/>
      <c r="J148" s="218"/>
      <c r="K148" s="249"/>
      <c r="L148" s="72">
        <f ca="1">IFERROR(__xludf.DUMMYFUNCTION("IMPORTRANGE(""https://docs.google.com/spreadsheets/d/1Yj_ptqi66GCucihVvJfMjLAmec39IyEx_6qawtMGysU/edit?usp=sharing"",""สบก!BH66"")"),0)</f>
        <v>0</v>
      </c>
      <c r="M148" s="72"/>
      <c r="N148" s="72">
        <f ca="1">IFERROR(__xludf.DUMMYFUNCTION("IMPORTRANGE(""https://docs.google.com/spreadsheets/d/1Yj_ptqi66GCucihVvJfMjLAmec39IyEx_6qawtMGysU/edit?usp=sharing"",""สบก!BL66"")"),0)</f>
        <v>0</v>
      </c>
      <c r="O148" s="72">
        <f ca="1">IF(L148&gt;0,N148*100/L148,0)</f>
        <v>0</v>
      </c>
      <c r="P148" s="72"/>
    </row>
    <row r="149" spans="1:16" ht="21.75" customHeight="1" x14ac:dyDescent="0.55000000000000004">
      <c r="A149" s="294"/>
      <c r="B149" s="295"/>
      <c r="C149" s="296" t="s">
        <v>75</v>
      </c>
      <c r="D149" s="296"/>
      <c r="E149" s="296"/>
      <c r="F149" s="296"/>
      <c r="G149" s="297"/>
      <c r="H149" s="298" t="s">
        <v>76</v>
      </c>
      <c r="I149" s="299">
        <f ca="1">IFERROR(__xludf.DUMMYFUNCTION("IMPORTRANGE(""https://docs.google.com/spreadsheets/d/1SX6NBoVAgQJ6U1MVXOaj8PK2l7WJ3RER9xtqwdhxkhw/edit?usp=sharing"",""นครปฐม!I74"")"),4)</f>
        <v>4</v>
      </c>
      <c r="J149" s="299">
        <f ca="1">IFERROR(__xludf.DUMMYFUNCTION("IMPORTRANGE(""https://docs.google.com/spreadsheets/d/1SX6NBoVAgQJ6U1MVXOaj8PK2l7WJ3RER9xtqwdhxkhw/edit?usp=sharing"",""นครปฐม!J74"")"),1)</f>
        <v>1</v>
      </c>
      <c r="K149" s="300">
        <f ca="1">IF(I149&gt;0,J149*100/I149,0)</f>
        <v>25</v>
      </c>
      <c r="L149" s="301"/>
      <c r="M149" s="301"/>
      <c r="N149" s="301"/>
      <c r="O149" s="301"/>
      <c r="P149" s="301"/>
    </row>
    <row r="150" spans="1:16" ht="21.75" customHeight="1" x14ac:dyDescent="0.55000000000000004">
      <c r="A150" s="188"/>
      <c r="B150" s="189"/>
      <c r="C150" s="189" t="s">
        <v>16</v>
      </c>
      <c r="D150" s="190" t="s">
        <v>38</v>
      </c>
      <c r="E150" s="191"/>
      <c r="F150" s="191"/>
      <c r="G150" s="192" t="s">
        <v>39</v>
      </c>
      <c r="H150" s="193" t="s">
        <v>12</v>
      </c>
      <c r="I150" s="194" t="s">
        <v>40</v>
      </c>
      <c r="J150" s="194"/>
      <c r="K150" s="195"/>
      <c r="L150" s="196"/>
      <c r="M150" s="196"/>
      <c r="N150" s="196"/>
      <c r="O150" s="196"/>
      <c r="P150" s="196"/>
    </row>
    <row r="151" spans="1:16" ht="21.75" customHeight="1" x14ac:dyDescent="0.55000000000000004">
      <c r="A151" s="188"/>
      <c r="B151" s="189"/>
      <c r="C151" s="189"/>
      <c r="D151" s="197"/>
      <c r="E151" s="191"/>
      <c r="F151" s="191" t="s">
        <v>40</v>
      </c>
      <c r="G151" s="192" t="s">
        <v>41</v>
      </c>
      <c r="H151" s="193" t="s">
        <v>12</v>
      </c>
      <c r="I151" s="194"/>
      <c r="J151" s="194"/>
      <c r="K151" s="195"/>
      <c r="L151" s="196"/>
      <c r="M151" s="196"/>
      <c r="N151" s="196"/>
      <c r="O151" s="196"/>
      <c r="P151" s="196"/>
    </row>
    <row r="152" spans="1:16" ht="21.75" customHeight="1" x14ac:dyDescent="0.55000000000000004">
      <c r="A152" s="188"/>
      <c r="B152" s="189"/>
      <c r="C152" s="189"/>
      <c r="D152" s="197"/>
      <c r="E152" s="191"/>
      <c r="F152" s="191"/>
      <c r="G152" s="200" t="s">
        <v>43</v>
      </c>
      <c r="H152" s="193" t="s">
        <v>12</v>
      </c>
      <c r="I152" s="194"/>
      <c r="J152" s="194"/>
      <c r="K152" s="195"/>
      <c r="L152" s="198"/>
      <c r="M152" s="198"/>
      <c r="N152" s="198"/>
      <c r="O152" s="198"/>
      <c r="P152" s="198"/>
    </row>
    <row r="153" spans="1:16" ht="21.75" customHeight="1" x14ac:dyDescent="0.55000000000000004">
      <c r="A153" s="206"/>
      <c r="B153" s="207"/>
      <c r="C153" s="189" t="s">
        <v>16</v>
      </c>
      <c r="D153" s="208" t="s">
        <v>44</v>
      </c>
      <c r="E153" s="209"/>
      <c r="F153" s="209"/>
      <c r="G153" s="210"/>
      <c r="H153" s="211"/>
      <c r="I153" s="194"/>
      <c r="J153" s="194"/>
      <c r="K153" s="195"/>
      <c r="L153" s="212"/>
      <c r="M153" s="212"/>
      <c r="N153" s="212"/>
      <c r="O153" s="212"/>
      <c r="P153" s="212"/>
    </row>
    <row r="154" spans="1:16" ht="21.75" customHeight="1" x14ac:dyDescent="0.55000000000000004">
      <c r="A154" s="206"/>
      <c r="B154" s="207"/>
      <c r="C154" s="207"/>
      <c r="D154" s="213">
        <v>1</v>
      </c>
      <c r="E154" s="214" t="s">
        <v>45</v>
      </c>
      <c r="F154" s="215"/>
      <c r="G154" s="216"/>
      <c r="H154" s="217"/>
      <c r="I154" s="218"/>
      <c r="J154" s="219">
        <f ca="1">IFERROR(__xludf.DUMMYFUNCTION("IMPORTRANGE(""https://docs.google.com/spreadsheets/d/1SX6NBoVAgQJ6U1MVXOaj8PK2l7WJ3RER9xtqwdhxkhw/edit?usp=sharing"",""นครปฐม!J79"")"),1)</f>
        <v>1</v>
      </c>
      <c r="K154" s="195"/>
      <c r="L154" s="212"/>
      <c r="M154" s="212"/>
      <c r="N154" s="212"/>
      <c r="O154" s="212"/>
      <c r="P154" s="212"/>
    </row>
    <row r="155" spans="1:16" ht="21.75" customHeight="1" x14ac:dyDescent="0.55000000000000004">
      <c r="A155" s="206"/>
      <c r="B155" s="207"/>
      <c r="C155" s="207"/>
      <c r="D155" s="220">
        <v>2</v>
      </c>
      <c r="E155" s="221" t="s">
        <v>46</v>
      </c>
      <c r="F155" s="222"/>
      <c r="G155" s="223"/>
      <c r="H155" s="217"/>
      <c r="I155" s="218"/>
      <c r="J155" s="219">
        <f ca="1">IFERROR(__xludf.DUMMYFUNCTION("IMPORTRANGE(""https://docs.google.com/spreadsheets/d/1SX6NBoVAgQJ6U1MVXOaj8PK2l7WJ3RER9xtqwdhxkhw/edit?usp=sharing"",""นครปฐม!J80"")"),0)</f>
        <v>0</v>
      </c>
      <c r="K155" s="195"/>
      <c r="L155" s="212"/>
      <c r="M155" s="212"/>
      <c r="N155" s="212"/>
      <c r="O155" s="212"/>
      <c r="P155" s="212"/>
    </row>
    <row r="156" spans="1:16" ht="21.75" customHeight="1" x14ac:dyDescent="0.55000000000000004">
      <c r="A156" s="206"/>
      <c r="B156" s="207"/>
      <c r="C156" s="207"/>
      <c r="D156" s="224"/>
      <c r="E156" s="225" t="s">
        <v>47</v>
      </c>
      <c r="F156" s="226"/>
      <c r="G156" s="227"/>
      <c r="H156" s="217"/>
      <c r="I156" s="218"/>
      <c r="J156" s="219">
        <f ca="1">IFERROR(__xludf.DUMMYFUNCTION("IMPORTRANGE(""https://docs.google.com/spreadsheets/d/1SX6NBoVAgQJ6U1MVXOaj8PK2l7WJ3RER9xtqwdhxkhw/edit?usp=sharing"",""นครปฐม!J81"")"),0)</f>
        <v>0</v>
      </c>
      <c r="K156" s="195"/>
      <c r="L156" s="212"/>
      <c r="M156" s="212"/>
      <c r="N156" s="212"/>
      <c r="O156" s="212"/>
      <c r="P156" s="212"/>
    </row>
    <row r="157" spans="1:16" ht="21.75" customHeight="1" x14ac:dyDescent="0.55000000000000004">
      <c r="A157" s="206"/>
      <c r="B157" s="207"/>
      <c r="C157" s="207"/>
      <c r="D157" s="224"/>
      <c r="E157" s="225" t="s">
        <v>48</v>
      </c>
      <c r="F157" s="226"/>
      <c r="G157" s="227"/>
      <c r="H157" s="217"/>
      <c r="I157" s="218"/>
      <c r="J157" s="219">
        <f ca="1">IFERROR(__xludf.DUMMYFUNCTION("IMPORTRANGE(""https://docs.google.com/spreadsheets/d/1SX6NBoVAgQJ6U1MVXOaj8PK2l7WJ3RER9xtqwdhxkhw/edit?usp=sharing"",""นครปฐม!J82"")"),0)</f>
        <v>0</v>
      </c>
      <c r="K157" s="195"/>
      <c r="L157" s="212"/>
      <c r="M157" s="212"/>
      <c r="N157" s="212"/>
      <c r="O157" s="212"/>
      <c r="P157" s="212"/>
    </row>
    <row r="158" spans="1:16" ht="21.75" customHeight="1" x14ac:dyDescent="0.55000000000000004">
      <c r="A158" s="206"/>
      <c r="B158" s="207"/>
      <c r="C158" s="207"/>
      <c r="D158" s="224"/>
      <c r="E158" s="228"/>
      <c r="F158" s="225" t="s">
        <v>77</v>
      </c>
      <c r="G158" s="227"/>
      <c r="H158" s="211" t="s">
        <v>76</v>
      </c>
      <c r="I158" s="218">
        <f ca="1">IFERROR(__xludf.DUMMYFUNCTION("IMPORTRANGE(""https://docs.google.com/spreadsheets/d/1SX6NBoVAgQJ6U1MVXOaj8PK2l7WJ3RER9xtqwdhxkhw/edit?usp=sharing"",""นครปฐม!I83"")"),4)</f>
        <v>4</v>
      </c>
      <c r="J158" s="219">
        <f ca="1">IFERROR(__xludf.DUMMYFUNCTION("IMPORTRANGE(""https://docs.google.com/spreadsheets/d/1SX6NBoVAgQJ6U1MVXOaj8PK2l7WJ3RER9xtqwdhxkhw/edit?usp=sharing"",""นครปฐม!J83"")"),1)</f>
        <v>1</v>
      </c>
      <c r="K158" s="195">
        <f ca="1">IF(I158&gt;0,J158*100/I158,0)</f>
        <v>25</v>
      </c>
      <c r="L158" s="212"/>
      <c r="M158" s="212"/>
      <c r="N158" s="212"/>
      <c r="O158" s="212"/>
      <c r="P158" s="212"/>
    </row>
    <row r="159" spans="1:16" ht="21.75" customHeight="1" x14ac:dyDescent="0.55000000000000004">
      <c r="A159" s="206"/>
      <c r="B159" s="207"/>
      <c r="C159" s="207"/>
      <c r="D159" s="224"/>
      <c r="E159" s="226"/>
      <c r="F159" s="226" t="s">
        <v>78</v>
      </c>
      <c r="G159" s="227"/>
      <c r="H159" s="217" t="s">
        <v>37</v>
      </c>
      <c r="I159" s="218"/>
      <c r="J159" s="218">
        <f ca="1">IFERROR(__xludf.DUMMYFUNCTION("IMPORTRANGE(""https://docs.google.com/spreadsheets/d/1SX6NBoVAgQJ6U1MVXOaj8PK2l7WJ3RER9xtqwdhxkhw/edit?usp=sharing"",""นครปฐม!J84"")"),40)</f>
        <v>40</v>
      </c>
      <c r="K159" s="195"/>
      <c r="L159" s="212"/>
      <c r="M159" s="212"/>
      <c r="N159" s="212"/>
      <c r="O159" s="212"/>
      <c r="P159" s="212"/>
    </row>
    <row r="160" spans="1:16" ht="21.75" customHeight="1" x14ac:dyDescent="0.55000000000000004">
      <c r="A160" s="206"/>
      <c r="B160" s="207"/>
      <c r="C160" s="207"/>
      <c r="D160" s="224"/>
      <c r="E160" s="226"/>
      <c r="F160" s="226"/>
      <c r="G160" s="227" t="s">
        <v>79</v>
      </c>
      <c r="H160" s="217" t="s">
        <v>37</v>
      </c>
      <c r="I160" s="218"/>
      <c r="J160" s="302">
        <f ca="1">IFERROR(__xludf.DUMMYFUNCTION("IMPORTRANGE(""https://docs.google.com/spreadsheets/d/1SX6NBoVAgQJ6U1MVXOaj8PK2l7WJ3RER9xtqwdhxkhw/edit?usp=sharing"",""นครปฐม!J85"")"),40)</f>
        <v>40</v>
      </c>
      <c r="K160" s="195"/>
      <c r="L160" s="212"/>
      <c r="M160" s="212"/>
      <c r="N160" s="212"/>
      <c r="O160" s="212"/>
      <c r="P160" s="212"/>
    </row>
    <row r="161" spans="1:16" ht="21.75" customHeight="1" x14ac:dyDescent="0.55000000000000004">
      <c r="A161" s="206"/>
      <c r="B161" s="207"/>
      <c r="C161" s="207"/>
      <c r="D161" s="224"/>
      <c r="E161" s="226"/>
      <c r="F161" s="226"/>
      <c r="G161" s="227" t="s">
        <v>80</v>
      </c>
      <c r="H161" s="217" t="s">
        <v>37</v>
      </c>
      <c r="I161" s="218"/>
      <c r="J161" s="302">
        <f ca="1">IFERROR(__xludf.DUMMYFUNCTION("IMPORTRANGE(""https://docs.google.com/spreadsheets/d/1SX6NBoVAgQJ6U1MVXOaj8PK2l7WJ3RER9xtqwdhxkhw/edit?usp=sharing"",""นครปฐม!J86"")"),0)</f>
        <v>0</v>
      </c>
      <c r="K161" s="195"/>
      <c r="L161" s="212"/>
      <c r="M161" s="212"/>
      <c r="N161" s="212"/>
      <c r="O161" s="212"/>
      <c r="P161" s="212"/>
    </row>
    <row r="162" spans="1:16" ht="21.75" customHeight="1" x14ac:dyDescent="0.55000000000000004">
      <c r="A162" s="206"/>
      <c r="B162" s="207"/>
      <c r="C162" s="207"/>
      <c r="D162" s="224"/>
      <c r="E162" s="225" t="s">
        <v>54</v>
      </c>
      <c r="F162" s="226"/>
      <c r="G162" s="227"/>
      <c r="H162" s="217"/>
      <c r="I162" s="218"/>
      <c r="J162" s="219">
        <f ca="1">IFERROR(__xludf.DUMMYFUNCTION("IMPORTRANGE(""https://docs.google.com/spreadsheets/d/1SX6NBoVAgQJ6U1MVXOaj8PK2l7WJ3RER9xtqwdhxkhw/edit?usp=sharing"",""นครปฐม!J87"")"),0)</f>
        <v>0</v>
      </c>
      <c r="K162" s="195"/>
      <c r="L162" s="212"/>
      <c r="M162" s="212"/>
      <c r="N162" s="212"/>
      <c r="O162" s="212"/>
      <c r="P162" s="212"/>
    </row>
    <row r="163" spans="1:16" ht="21.75" customHeight="1" x14ac:dyDescent="0.55000000000000004">
      <c r="A163" s="206"/>
      <c r="B163" s="207"/>
      <c r="C163" s="207"/>
      <c r="D163" s="232">
        <v>3</v>
      </c>
      <c r="E163" s="233" t="s">
        <v>55</v>
      </c>
      <c r="F163" s="234"/>
      <c r="G163" s="235"/>
      <c r="H163" s="217"/>
      <c r="I163" s="218"/>
      <c r="J163" s="236">
        <f ca="1">IFERROR(__xludf.DUMMYFUNCTION("IMPORTRANGE(""https://docs.google.com/spreadsheets/d/1SX6NBoVAgQJ6U1MVXOaj8PK2l7WJ3RER9xtqwdhxkhw/edit?usp=sharing"",""นครปฐม!J88"")"),0)</f>
        <v>0</v>
      </c>
      <c r="K163" s="195"/>
      <c r="L163" s="212"/>
      <c r="M163" s="212"/>
      <c r="N163" s="212"/>
      <c r="O163" s="212"/>
      <c r="P163" s="212"/>
    </row>
    <row r="164" spans="1:16" ht="21.75" customHeight="1" x14ac:dyDescent="0.55000000000000004">
      <c r="A164" s="294"/>
      <c r="B164" s="295"/>
      <c r="C164" s="296" t="s">
        <v>81</v>
      </c>
      <c r="D164" s="296"/>
      <c r="E164" s="296"/>
      <c r="F164" s="296"/>
      <c r="G164" s="297"/>
      <c r="H164" s="303" t="s">
        <v>82</v>
      </c>
      <c r="I164" s="304">
        <f ca="1">IFERROR(__xludf.DUMMYFUNCTION("IMPORTRANGE(""https://docs.google.com/spreadsheets/d/1SX6NBoVAgQJ6U1MVXOaj8PK2l7WJ3RER9xtqwdhxkhw/edit?usp=sharing"",""นครปฐม!I89"")"),3)</f>
        <v>3</v>
      </c>
      <c r="J164" s="304">
        <f ca="1">IFERROR(__xludf.DUMMYFUNCTION("IMPORTRANGE(""https://docs.google.com/spreadsheets/d/1SX6NBoVAgQJ6U1MVXOaj8PK2l7WJ3RER9xtqwdhxkhw/edit?usp=sharing"",""นครปฐม!J89"")"),0)</f>
        <v>0</v>
      </c>
      <c r="K164" s="305">
        <f ca="1">IF(I164&gt;0,J164*100/I164,0)</f>
        <v>0</v>
      </c>
      <c r="L164" s="301"/>
      <c r="M164" s="301"/>
      <c r="N164" s="301"/>
      <c r="O164" s="301"/>
      <c r="P164" s="301"/>
    </row>
    <row r="165" spans="1:16" ht="21.75" customHeight="1" x14ac:dyDescent="0.55000000000000004">
      <c r="A165" s="188"/>
      <c r="B165" s="189"/>
      <c r="C165" s="189" t="s">
        <v>16</v>
      </c>
      <c r="D165" s="190" t="s">
        <v>38</v>
      </c>
      <c r="E165" s="191"/>
      <c r="F165" s="191"/>
      <c r="G165" s="192" t="s">
        <v>39</v>
      </c>
      <c r="H165" s="193" t="s">
        <v>12</v>
      </c>
      <c r="I165" s="194" t="s">
        <v>40</v>
      </c>
      <c r="J165" s="194"/>
      <c r="K165" s="195"/>
      <c r="L165" s="196"/>
      <c r="M165" s="196"/>
      <c r="N165" s="196"/>
      <c r="O165" s="196"/>
      <c r="P165" s="196"/>
    </row>
    <row r="166" spans="1:16" ht="21.75" customHeight="1" x14ac:dyDescent="0.55000000000000004">
      <c r="A166" s="188"/>
      <c r="B166" s="189"/>
      <c r="C166" s="189"/>
      <c r="D166" s="197"/>
      <c r="E166" s="191"/>
      <c r="F166" s="191" t="s">
        <v>40</v>
      </c>
      <c r="G166" s="192" t="s">
        <v>41</v>
      </c>
      <c r="H166" s="193" t="s">
        <v>12</v>
      </c>
      <c r="I166" s="194"/>
      <c r="J166" s="194"/>
      <c r="K166" s="195"/>
      <c r="L166" s="196"/>
      <c r="M166" s="196"/>
      <c r="N166" s="196"/>
      <c r="O166" s="196"/>
      <c r="P166" s="196"/>
    </row>
    <row r="167" spans="1:16" ht="21.75" customHeight="1" x14ac:dyDescent="0.55000000000000004">
      <c r="A167" s="188"/>
      <c r="B167" s="189"/>
      <c r="C167" s="189"/>
      <c r="D167" s="197"/>
      <c r="E167" s="191"/>
      <c r="F167" s="191"/>
      <c r="G167" s="200" t="s">
        <v>43</v>
      </c>
      <c r="H167" s="193" t="s">
        <v>12</v>
      </c>
      <c r="I167" s="194"/>
      <c r="J167" s="194"/>
      <c r="K167" s="195"/>
      <c r="L167" s="198"/>
      <c r="M167" s="198"/>
      <c r="N167" s="198"/>
      <c r="O167" s="198"/>
      <c r="P167" s="198"/>
    </row>
    <row r="168" spans="1:16" ht="21.75" customHeight="1" x14ac:dyDescent="0.55000000000000004">
      <c r="A168" s="206"/>
      <c r="B168" s="207"/>
      <c r="C168" s="189" t="s">
        <v>16</v>
      </c>
      <c r="D168" s="208" t="s">
        <v>44</v>
      </c>
      <c r="E168" s="209"/>
      <c r="F168" s="209"/>
      <c r="G168" s="210"/>
      <c r="H168" s="211"/>
      <c r="I168" s="194"/>
      <c r="J168" s="194"/>
      <c r="K168" s="195"/>
      <c r="L168" s="212"/>
      <c r="M168" s="212"/>
      <c r="N168" s="212"/>
      <c r="O168" s="212"/>
      <c r="P168" s="212"/>
    </row>
    <row r="169" spans="1:16" ht="21.75" customHeight="1" x14ac:dyDescent="0.55000000000000004">
      <c r="A169" s="206"/>
      <c r="B169" s="207"/>
      <c r="C169" s="207"/>
      <c r="D169" s="213">
        <v>1</v>
      </c>
      <c r="E169" s="214" t="s">
        <v>45</v>
      </c>
      <c r="F169" s="215"/>
      <c r="G169" s="216"/>
      <c r="H169" s="217"/>
      <c r="I169" s="218"/>
      <c r="J169" s="219">
        <f ca="1">IFERROR(__xludf.DUMMYFUNCTION("IMPORTRANGE(""https://docs.google.com/spreadsheets/d/1SX6NBoVAgQJ6U1MVXOaj8PK2l7WJ3RER9xtqwdhxkhw/edit?usp=sharing"",""นครปฐม!J94"")"),0)</f>
        <v>0</v>
      </c>
      <c r="K169" s="195"/>
      <c r="L169" s="212"/>
      <c r="M169" s="212"/>
      <c r="N169" s="212"/>
      <c r="O169" s="212"/>
      <c r="P169" s="212"/>
    </row>
    <row r="170" spans="1:16" ht="21.75" customHeight="1" x14ac:dyDescent="0.55000000000000004">
      <c r="A170" s="206"/>
      <c r="B170" s="207"/>
      <c r="C170" s="207"/>
      <c r="D170" s="220">
        <v>2</v>
      </c>
      <c r="E170" s="221" t="s">
        <v>46</v>
      </c>
      <c r="F170" s="222"/>
      <c r="G170" s="223"/>
      <c r="H170" s="217"/>
      <c r="I170" s="218"/>
      <c r="J170" s="219">
        <f ca="1">IFERROR(__xludf.DUMMYFUNCTION("IMPORTRANGE(""https://docs.google.com/spreadsheets/d/1SX6NBoVAgQJ6U1MVXOaj8PK2l7WJ3RER9xtqwdhxkhw/edit?usp=sharing"",""นครปฐม!J95"")"),1)</f>
        <v>1</v>
      </c>
      <c r="K170" s="195"/>
      <c r="L170" s="212"/>
      <c r="M170" s="212"/>
      <c r="N170" s="212"/>
      <c r="O170" s="212"/>
      <c r="P170" s="212"/>
    </row>
    <row r="171" spans="1:16" ht="21.75" customHeight="1" x14ac:dyDescent="0.55000000000000004">
      <c r="A171" s="206"/>
      <c r="B171" s="207"/>
      <c r="C171" s="207"/>
      <c r="D171" s="224"/>
      <c r="E171" s="225" t="s">
        <v>47</v>
      </c>
      <c r="F171" s="226"/>
      <c r="G171" s="227"/>
      <c r="H171" s="217"/>
      <c r="I171" s="218"/>
      <c r="J171" s="219">
        <f ca="1">IFERROR(__xludf.DUMMYFUNCTION("IMPORTRANGE(""https://docs.google.com/spreadsheets/d/1SX6NBoVAgQJ6U1MVXOaj8PK2l7WJ3RER9xtqwdhxkhw/edit?usp=sharing"",""นครปฐม!J96"")"),1)</f>
        <v>1</v>
      </c>
      <c r="K171" s="195"/>
      <c r="L171" s="212"/>
      <c r="M171" s="212"/>
      <c r="N171" s="212"/>
      <c r="O171" s="212"/>
      <c r="P171" s="212"/>
    </row>
    <row r="172" spans="1:16" ht="21.75" customHeight="1" x14ac:dyDescent="0.55000000000000004">
      <c r="A172" s="206"/>
      <c r="B172" s="207"/>
      <c r="C172" s="207"/>
      <c r="D172" s="224"/>
      <c r="E172" s="225" t="s">
        <v>48</v>
      </c>
      <c r="F172" s="226"/>
      <c r="G172" s="227"/>
      <c r="H172" s="217"/>
      <c r="I172" s="218"/>
      <c r="J172" s="219">
        <f ca="1">IFERROR(__xludf.DUMMYFUNCTION("IMPORTRANGE(""https://docs.google.com/spreadsheets/d/1SX6NBoVAgQJ6U1MVXOaj8PK2l7WJ3RER9xtqwdhxkhw/edit?usp=sharing"",""นครปฐม!J97"")"),1)</f>
        <v>1</v>
      </c>
      <c r="K172" s="195"/>
      <c r="L172" s="212"/>
      <c r="M172" s="212"/>
      <c r="N172" s="212"/>
      <c r="O172" s="212"/>
      <c r="P172" s="212"/>
    </row>
    <row r="173" spans="1:16" ht="21.75" customHeight="1" x14ac:dyDescent="0.55000000000000004">
      <c r="A173" s="206"/>
      <c r="B173" s="207"/>
      <c r="C173" s="207"/>
      <c r="D173" s="224"/>
      <c r="E173" s="228"/>
      <c r="F173" s="225" t="s">
        <v>83</v>
      </c>
      <c r="G173" s="227"/>
      <c r="H173" s="211" t="s">
        <v>82</v>
      </c>
      <c r="I173" s="218">
        <f ca="1">IFERROR(__xludf.DUMMYFUNCTION("IMPORTRANGE(""https://docs.google.com/spreadsheets/d/1SX6NBoVAgQJ6U1MVXOaj8PK2l7WJ3RER9xtqwdhxkhw/edit?usp=sharing"",""นครปฐม!I98"")"),3)</f>
        <v>3</v>
      </c>
      <c r="J173" s="219">
        <f ca="1">IFERROR(__xludf.DUMMYFUNCTION("IMPORTRANGE(""https://docs.google.com/spreadsheets/d/1SX6NBoVAgQJ6U1MVXOaj8PK2l7WJ3RER9xtqwdhxkhw/edit?usp=sharing"",""นครปฐม!J98"")"),0)</f>
        <v>0</v>
      </c>
      <c r="K173" s="195">
        <f ca="1">IF(I173&gt;0,J173*100/I173,0)</f>
        <v>0</v>
      </c>
      <c r="L173" s="198"/>
      <c r="M173" s="198"/>
      <c r="N173" s="198"/>
      <c r="O173" s="198"/>
      <c r="P173" s="198"/>
    </row>
    <row r="174" spans="1:16" ht="21.75" customHeight="1" x14ac:dyDescent="0.55000000000000004">
      <c r="A174" s="206"/>
      <c r="B174" s="207"/>
      <c r="C174" s="207"/>
      <c r="D174" s="224"/>
      <c r="E174" s="225" t="s">
        <v>54</v>
      </c>
      <c r="F174" s="226"/>
      <c r="G174" s="227"/>
      <c r="H174" s="217"/>
      <c r="I174" s="218"/>
      <c r="J174" s="219">
        <f ca="1">IFERROR(__xludf.DUMMYFUNCTION("IMPORTRANGE(""https://docs.google.com/spreadsheets/d/1SX6NBoVAgQJ6U1MVXOaj8PK2l7WJ3RER9xtqwdhxkhw/edit?usp=sharing"",""นครปฐม!J99"")"),0)</f>
        <v>0</v>
      </c>
      <c r="K174" s="195"/>
      <c r="L174" s="212"/>
      <c r="M174" s="212"/>
      <c r="N174" s="212"/>
      <c r="O174" s="212"/>
      <c r="P174" s="212"/>
    </row>
    <row r="175" spans="1:16" ht="21.75" customHeight="1" x14ac:dyDescent="0.55000000000000004">
      <c r="A175" s="206"/>
      <c r="B175" s="207"/>
      <c r="C175" s="207"/>
      <c r="D175" s="232">
        <v>3</v>
      </c>
      <c r="E175" s="233" t="s">
        <v>55</v>
      </c>
      <c r="F175" s="234"/>
      <c r="G175" s="235"/>
      <c r="H175" s="217"/>
      <c r="I175" s="218"/>
      <c r="J175" s="236">
        <f ca="1">IFERROR(__xludf.DUMMYFUNCTION("IMPORTRANGE(""https://docs.google.com/spreadsheets/d/1SX6NBoVAgQJ6U1MVXOaj8PK2l7WJ3RER9xtqwdhxkhw/edit?usp=sharing"",""นครปฐม!J100"")"),0)</f>
        <v>0</v>
      </c>
      <c r="K175" s="195"/>
      <c r="L175" s="212"/>
      <c r="M175" s="212"/>
      <c r="N175" s="212"/>
      <c r="O175" s="212"/>
      <c r="P175" s="212"/>
    </row>
    <row r="176" spans="1:16" ht="21.75" customHeight="1" x14ac:dyDescent="0.55000000000000004">
      <c r="A176" s="294"/>
      <c r="B176" s="295"/>
      <c r="C176" s="296" t="s">
        <v>84</v>
      </c>
      <c r="D176" s="296"/>
      <c r="E176" s="296"/>
      <c r="F176" s="296"/>
      <c r="G176" s="297"/>
      <c r="H176" s="303" t="s">
        <v>82</v>
      </c>
      <c r="I176" s="304">
        <f ca="1">IFERROR(__xludf.DUMMYFUNCTION("IMPORTRANGE(""https://docs.google.com/spreadsheets/d/1SX6NBoVAgQJ6U1MVXOaj8PK2l7WJ3RER9xtqwdhxkhw/edit?usp=sharing"",""นครปฐม!I101"")"),0)</f>
        <v>0</v>
      </c>
      <c r="J176" s="304">
        <f ca="1">IFERROR(__xludf.DUMMYFUNCTION("IMPORTRANGE(""https://docs.google.com/spreadsheets/d/1SX6NBoVAgQJ6U1MVXOaj8PK2l7WJ3RER9xtqwdhxkhw/edit?usp=sharing"",""นครปฐม!J101"")"),0)</f>
        <v>0</v>
      </c>
      <c r="K176" s="305">
        <f ca="1">IF(I176&gt;0,J176*100/I176,0)</f>
        <v>0</v>
      </c>
      <c r="L176" s="301"/>
      <c r="M176" s="301"/>
      <c r="N176" s="301"/>
      <c r="O176" s="301"/>
      <c r="P176" s="301"/>
    </row>
    <row r="177" spans="1:16" ht="21.75" customHeight="1" x14ac:dyDescent="0.55000000000000004">
      <c r="A177" s="188"/>
      <c r="B177" s="189"/>
      <c r="C177" s="189" t="s">
        <v>16</v>
      </c>
      <c r="D177" s="190" t="s">
        <v>38</v>
      </c>
      <c r="E177" s="191"/>
      <c r="F177" s="191"/>
      <c r="G177" s="192" t="s">
        <v>39</v>
      </c>
      <c r="H177" s="193" t="s">
        <v>12</v>
      </c>
      <c r="I177" s="194" t="s">
        <v>40</v>
      </c>
      <c r="J177" s="194"/>
      <c r="K177" s="195"/>
      <c r="L177" s="196"/>
      <c r="M177" s="196"/>
      <c r="N177" s="196"/>
      <c r="O177" s="196"/>
      <c r="P177" s="196"/>
    </row>
    <row r="178" spans="1:16" ht="21.75" customHeight="1" x14ac:dyDescent="0.55000000000000004">
      <c r="A178" s="188"/>
      <c r="B178" s="189"/>
      <c r="C178" s="189"/>
      <c r="D178" s="197"/>
      <c r="E178" s="191"/>
      <c r="F178" s="191" t="s">
        <v>40</v>
      </c>
      <c r="G178" s="192" t="s">
        <v>41</v>
      </c>
      <c r="H178" s="193" t="s">
        <v>12</v>
      </c>
      <c r="I178" s="194"/>
      <c r="J178" s="194"/>
      <c r="K178" s="195"/>
      <c r="L178" s="196"/>
      <c r="M178" s="196"/>
      <c r="N178" s="196"/>
      <c r="O178" s="196"/>
      <c r="P178" s="196"/>
    </row>
    <row r="179" spans="1:16" ht="21.75" customHeight="1" x14ac:dyDescent="0.55000000000000004">
      <c r="A179" s="188"/>
      <c r="B179" s="189"/>
      <c r="C179" s="189"/>
      <c r="D179" s="197"/>
      <c r="E179" s="191"/>
      <c r="F179" s="191"/>
      <c r="G179" s="200" t="s">
        <v>43</v>
      </c>
      <c r="H179" s="193" t="s">
        <v>12</v>
      </c>
      <c r="I179" s="194"/>
      <c r="J179" s="218"/>
      <c r="K179" s="249"/>
      <c r="L179" s="198"/>
      <c r="M179" s="198"/>
      <c r="N179" s="198"/>
      <c r="O179" s="198"/>
      <c r="P179" s="198"/>
    </row>
    <row r="180" spans="1:16" ht="21.75" customHeight="1" x14ac:dyDescent="0.55000000000000004">
      <c r="A180" s="206"/>
      <c r="B180" s="207"/>
      <c r="C180" s="189" t="s">
        <v>16</v>
      </c>
      <c r="D180" s="208" t="s">
        <v>44</v>
      </c>
      <c r="E180" s="209"/>
      <c r="F180" s="209"/>
      <c r="G180" s="210"/>
      <c r="H180" s="211"/>
      <c r="I180" s="194"/>
      <c r="J180" s="218"/>
      <c r="K180" s="249"/>
      <c r="L180" s="198"/>
      <c r="M180" s="198"/>
      <c r="N180" s="198"/>
      <c r="O180" s="212"/>
      <c r="P180" s="212"/>
    </row>
    <row r="181" spans="1:16" ht="21.75" customHeight="1" x14ac:dyDescent="0.55000000000000004">
      <c r="A181" s="206"/>
      <c r="B181" s="207"/>
      <c r="C181" s="207"/>
      <c r="D181" s="213">
        <v>1</v>
      </c>
      <c r="E181" s="214" t="s">
        <v>45</v>
      </c>
      <c r="F181" s="215"/>
      <c r="G181" s="216"/>
      <c r="H181" s="217"/>
      <c r="I181" s="218"/>
      <c r="J181" s="218">
        <f ca="1">IFERROR(__xludf.DUMMYFUNCTION("IMPORTRANGE(""https://docs.google.com/spreadsheets/d/1SX6NBoVAgQJ6U1MVXOaj8PK2l7WJ3RER9xtqwdhxkhw/edit?usp=sharing"",""นครปฐม!J106"")"),0)</f>
        <v>0</v>
      </c>
      <c r="K181" s="249"/>
      <c r="L181" s="198"/>
      <c r="M181" s="198"/>
      <c r="N181" s="198"/>
      <c r="O181" s="212"/>
      <c r="P181" s="212"/>
    </row>
    <row r="182" spans="1:16" ht="21.75" customHeight="1" x14ac:dyDescent="0.55000000000000004">
      <c r="A182" s="206"/>
      <c r="B182" s="207"/>
      <c r="C182" s="207"/>
      <c r="D182" s="220">
        <v>2</v>
      </c>
      <c r="E182" s="221" t="s">
        <v>46</v>
      </c>
      <c r="F182" s="222"/>
      <c r="G182" s="223"/>
      <c r="H182" s="217"/>
      <c r="I182" s="218"/>
      <c r="J182" s="218">
        <f ca="1">IFERROR(__xludf.DUMMYFUNCTION("IMPORTRANGE(""https://docs.google.com/spreadsheets/d/1SX6NBoVAgQJ6U1MVXOaj8PK2l7WJ3RER9xtqwdhxkhw/edit?usp=sharing"",""นครปฐม!J107"")"),0)</f>
        <v>0</v>
      </c>
      <c r="K182" s="249"/>
      <c r="L182" s="198"/>
      <c r="M182" s="198"/>
      <c r="N182" s="198"/>
      <c r="O182" s="212"/>
      <c r="P182" s="212"/>
    </row>
    <row r="183" spans="1:16" ht="21.75" customHeight="1" x14ac:dyDescent="0.55000000000000004">
      <c r="A183" s="206"/>
      <c r="B183" s="207"/>
      <c r="C183" s="207"/>
      <c r="D183" s="224"/>
      <c r="E183" s="225" t="s">
        <v>47</v>
      </c>
      <c r="F183" s="226"/>
      <c r="G183" s="227"/>
      <c r="H183" s="217"/>
      <c r="I183" s="218"/>
      <c r="J183" s="218">
        <f ca="1">IFERROR(__xludf.DUMMYFUNCTION("IMPORTRANGE(""https://docs.google.com/spreadsheets/d/1SX6NBoVAgQJ6U1MVXOaj8PK2l7WJ3RER9xtqwdhxkhw/edit?usp=sharing"",""นครปฐม!J108"")"),0)</f>
        <v>0</v>
      </c>
      <c r="K183" s="249"/>
      <c r="L183" s="198"/>
      <c r="M183" s="198"/>
      <c r="N183" s="198"/>
      <c r="O183" s="212"/>
      <c r="P183" s="212"/>
    </row>
    <row r="184" spans="1:16" ht="21.75" customHeight="1" x14ac:dyDescent="0.55000000000000004">
      <c r="A184" s="206"/>
      <c r="B184" s="207"/>
      <c r="C184" s="207"/>
      <c r="D184" s="224"/>
      <c r="E184" s="225" t="s">
        <v>48</v>
      </c>
      <c r="F184" s="226"/>
      <c r="G184" s="227"/>
      <c r="H184" s="217"/>
      <c r="I184" s="218"/>
      <c r="J184" s="218">
        <f ca="1">IFERROR(__xludf.DUMMYFUNCTION("IMPORTRANGE(""https://docs.google.com/spreadsheets/d/1SX6NBoVAgQJ6U1MVXOaj8PK2l7WJ3RER9xtqwdhxkhw/edit?usp=sharing"",""นครปฐม!J109"")"),0)</f>
        <v>0</v>
      </c>
      <c r="K184" s="249"/>
      <c r="L184" s="198"/>
      <c r="M184" s="198"/>
      <c r="N184" s="198"/>
      <c r="O184" s="212"/>
      <c r="P184" s="212"/>
    </row>
    <row r="185" spans="1:16" ht="21.75" customHeight="1" x14ac:dyDescent="0.55000000000000004">
      <c r="A185" s="206"/>
      <c r="B185" s="207"/>
      <c r="C185" s="207"/>
      <c r="D185" s="224"/>
      <c r="E185" s="228"/>
      <c r="F185" s="225" t="s">
        <v>85</v>
      </c>
      <c r="G185" s="227"/>
      <c r="H185" s="211" t="s">
        <v>82</v>
      </c>
      <c r="I185" s="218">
        <f ca="1">IFERROR(__xludf.DUMMYFUNCTION("IMPORTRANGE(""https://docs.google.com/spreadsheets/d/1SX6NBoVAgQJ6U1MVXOaj8PK2l7WJ3RER9xtqwdhxkhw/edit?usp=sharing"",""นครปฐม!I110"")"),0)</f>
        <v>0</v>
      </c>
      <c r="J185" s="218">
        <f ca="1">IFERROR(__xludf.DUMMYFUNCTION("IMPORTRANGE(""https://docs.google.com/spreadsheets/d/1SX6NBoVAgQJ6U1MVXOaj8PK2l7WJ3RER9xtqwdhxkhw/edit?usp=sharing"",""นครปฐม!J110"")"),0)</f>
        <v>0</v>
      </c>
      <c r="K185" s="249">
        <f t="shared" ref="K185:K186" ca="1" si="69">IF(I185&gt;0,J185*100/I185,0)</f>
        <v>0</v>
      </c>
      <c r="L185" s="198"/>
      <c r="M185" s="198"/>
      <c r="N185" s="198"/>
      <c r="O185" s="198"/>
      <c r="P185" s="198"/>
    </row>
    <row r="186" spans="1:16" ht="21.75" customHeight="1" x14ac:dyDescent="0.55000000000000004">
      <c r="A186" s="206"/>
      <c r="B186" s="207"/>
      <c r="C186" s="207"/>
      <c r="D186" s="224"/>
      <c r="E186" s="228"/>
      <c r="F186" s="225" t="s">
        <v>86</v>
      </c>
      <c r="G186" s="227"/>
      <c r="H186" s="211" t="s">
        <v>82</v>
      </c>
      <c r="I186" s="218">
        <f ca="1">IFERROR(__xludf.DUMMYFUNCTION("IMPORTRANGE(""https://docs.google.com/spreadsheets/d/1SX6NBoVAgQJ6U1MVXOaj8PK2l7WJ3RER9xtqwdhxkhw/edit?usp=sharing"",""นครปฐม!I111"")"),0)</f>
        <v>0</v>
      </c>
      <c r="J186" s="218">
        <f ca="1">IFERROR(__xludf.DUMMYFUNCTION("IMPORTRANGE(""https://docs.google.com/spreadsheets/d/1SX6NBoVAgQJ6U1MVXOaj8PK2l7WJ3RER9xtqwdhxkhw/edit?usp=sharing"",""นครปฐม!J111"")"),0)</f>
        <v>0</v>
      </c>
      <c r="K186" s="249">
        <f t="shared" ca="1" si="69"/>
        <v>0</v>
      </c>
      <c r="L186" s="198"/>
      <c r="M186" s="198"/>
      <c r="N186" s="198"/>
      <c r="O186" s="198"/>
      <c r="P186" s="198"/>
    </row>
    <row r="187" spans="1:16" ht="21.75" customHeight="1" x14ac:dyDescent="0.55000000000000004">
      <c r="A187" s="206"/>
      <c r="B187" s="207"/>
      <c r="C187" s="207"/>
      <c r="D187" s="224"/>
      <c r="E187" s="225" t="s">
        <v>54</v>
      </c>
      <c r="F187" s="226"/>
      <c r="G187" s="227"/>
      <c r="H187" s="217"/>
      <c r="I187" s="218"/>
      <c r="J187" s="218">
        <f ca="1">IFERROR(__xludf.DUMMYFUNCTION("IMPORTRANGE(""https://docs.google.com/spreadsheets/d/1SX6NBoVAgQJ6U1MVXOaj8PK2l7WJ3RER9xtqwdhxkhw/edit?usp=sharing"",""นครปฐม!J112"")"),0)</f>
        <v>0</v>
      </c>
      <c r="K187" s="249"/>
      <c r="L187" s="198"/>
      <c r="M187" s="198"/>
      <c r="N187" s="198"/>
      <c r="O187" s="212"/>
      <c r="P187" s="212"/>
    </row>
    <row r="188" spans="1:16" ht="21.75" customHeight="1" x14ac:dyDescent="0.55000000000000004">
      <c r="A188" s="206"/>
      <c r="B188" s="207"/>
      <c r="C188" s="207"/>
      <c r="D188" s="232">
        <v>3</v>
      </c>
      <c r="E188" s="233" t="s">
        <v>55</v>
      </c>
      <c r="F188" s="234"/>
      <c r="G188" s="235"/>
      <c r="H188" s="217"/>
      <c r="I188" s="218"/>
      <c r="J188" s="252">
        <f ca="1">IFERROR(__xludf.DUMMYFUNCTION("IMPORTRANGE(""https://docs.google.com/spreadsheets/d/1SX6NBoVAgQJ6U1MVXOaj8PK2l7WJ3RER9xtqwdhxkhw/edit?usp=sharing"",""นครปฐม!J113"")"),0)</f>
        <v>0</v>
      </c>
      <c r="K188" s="249"/>
      <c r="L188" s="198"/>
      <c r="M188" s="198"/>
      <c r="N188" s="198"/>
      <c r="O188" s="212"/>
      <c r="P188" s="212"/>
    </row>
    <row r="189" spans="1:16" ht="21.75" customHeight="1" x14ac:dyDescent="0.55000000000000004">
      <c r="A189" s="294"/>
      <c r="B189" s="295"/>
      <c r="C189" s="296" t="s">
        <v>87</v>
      </c>
      <c r="D189" s="296"/>
      <c r="E189" s="296"/>
      <c r="F189" s="296"/>
      <c r="G189" s="297"/>
      <c r="H189" s="306" t="s">
        <v>88</v>
      </c>
      <c r="I189" s="304">
        <f ca="1">IFERROR(__xludf.DUMMYFUNCTION("IMPORTRANGE(""https://docs.google.com/spreadsheets/d/1SX6NBoVAgQJ6U1MVXOaj8PK2l7WJ3RER9xtqwdhxkhw/edit?usp=sharing"",""นครปฐม!I114"")"),5000)</f>
        <v>5000</v>
      </c>
      <c r="J189" s="304">
        <f ca="1">IFERROR(__xludf.DUMMYFUNCTION("IMPORTRANGE(""https://docs.google.com/spreadsheets/d/1SX6NBoVAgQJ6U1MVXOaj8PK2l7WJ3RER9xtqwdhxkhw/edit?usp=sharing"",""นครปฐม!J114"")"),0)</f>
        <v>0</v>
      </c>
      <c r="K189" s="305">
        <f ca="1">IF(I189&gt;0,J189*100/I189,0)</f>
        <v>0</v>
      </c>
      <c r="L189" s="301"/>
      <c r="M189" s="301"/>
      <c r="N189" s="301"/>
      <c r="O189" s="301"/>
      <c r="P189" s="301"/>
    </row>
    <row r="190" spans="1:16" ht="21.75" customHeight="1" x14ac:dyDescent="0.55000000000000004">
      <c r="A190" s="188"/>
      <c r="B190" s="189"/>
      <c r="C190" s="189" t="s">
        <v>16</v>
      </c>
      <c r="D190" s="190" t="s">
        <v>38</v>
      </c>
      <c r="E190" s="191"/>
      <c r="F190" s="191"/>
      <c r="G190" s="192" t="s">
        <v>39</v>
      </c>
      <c r="H190" s="193" t="s">
        <v>12</v>
      </c>
      <c r="I190" s="194" t="s">
        <v>40</v>
      </c>
      <c r="J190" s="194"/>
      <c r="K190" s="195"/>
      <c r="L190" s="196"/>
      <c r="M190" s="196"/>
      <c r="N190" s="196"/>
      <c r="O190" s="196"/>
      <c r="P190" s="196"/>
    </row>
    <row r="191" spans="1:16" ht="21.75" customHeight="1" x14ac:dyDescent="0.55000000000000004">
      <c r="A191" s="188"/>
      <c r="B191" s="189"/>
      <c r="C191" s="189"/>
      <c r="D191" s="197"/>
      <c r="E191" s="191"/>
      <c r="F191" s="191" t="s">
        <v>40</v>
      </c>
      <c r="G191" s="192" t="s">
        <v>41</v>
      </c>
      <c r="H191" s="193" t="s">
        <v>12</v>
      </c>
      <c r="I191" s="194"/>
      <c r="J191" s="194"/>
      <c r="K191" s="195"/>
      <c r="L191" s="196"/>
      <c r="M191" s="196"/>
      <c r="N191" s="196"/>
      <c r="O191" s="196"/>
      <c r="P191" s="196"/>
    </row>
    <row r="192" spans="1:16" ht="21.75" customHeight="1" x14ac:dyDescent="0.55000000000000004">
      <c r="A192" s="188"/>
      <c r="B192" s="189"/>
      <c r="C192" s="189"/>
      <c r="D192" s="197"/>
      <c r="E192" s="191"/>
      <c r="F192" s="191"/>
      <c r="G192" s="200" t="s">
        <v>43</v>
      </c>
      <c r="H192" s="193" t="s">
        <v>12</v>
      </c>
      <c r="I192" s="194"/>
      <c r="J192" s="194"/>
      <c r="K192" s="195"/>
      <c r="L192" s="198"/>
      <c r="M192" s="198"/>
      <c r="N192" s="198"/>
      <c r="O192" s="198"/>
      <c r="P192" s="198"/>
    </row>
    <row r="193" spans="1:16" ht="21.75" customHeight="1" x14ac:dyDescent="0.55000000000000004">
      <c r="A193" s="206"/>
      <c r="B193" s="207"/>
      <c r="C193" s="189" t="s">
        <v>16</v>
      </c>
      <c r="D193" s="208" t="s">
        <v>44</v>
      </c>
      <c r="E193" s="209"/>
      <c r="F193" s="209"/>
      <c r="G193" s="210"/>
      <c r="H193" s="211"/>
      <c r="I193" s="194"/>
      <c r="J193" s="194"/>
      <c r="K193" s="195"/>
      <c r="L193" s="212"/>
      <c r="M193" s="212"/>
      <c r="N193" s="212"/>
      <c r="O193" s="212"/>
      <c r="P193" s="212"/>
    </row>
    <row r="194" spans="1:16" ht="21.75" customHeight="1" x14ac:dyDescent="0.55000000000000004">
      <c r="A194" s="206"/>
      <c r="B194" s="207"/>
      <c r="C194" s="207"/>
      <c r="D194" s="213">
        <v>1</v>
      </c>
      <c r="E194" s="214" t="s">
        <v>45</v>
      </c>
      <c r="F194" s="215"/>
      <c r="G194" s="216"/>
      <c r="H194" s="217"/>
      <c r="I194" s="218"/>
      <c r="J194" s="219">
        <f ca="1">IFERROR(__xludf.DUMMYFUNCTION("IMPORTRANGE(""https://docs.google.com/spreadsheets/d/1SX6NBoVAgQJ6U1MVXOaj8PK2l7WJ3RER9xtqwdhxkhw/edit?usp=sharing"",""นครปฐม!J119"")"),0)</f>
        <v>0</v>
      </c>
      <c r="K194" s="195"/>
      <c r="L194" s="212"/>
      <c r="M194" s="212"/>
      <c r="N194" s="212"/>
      <c r="O194" s="212"/>
      <c r="P194" s="212"/>
    </row>
    <row r="195" spans="1:16" ht="21.75" customHeight="1" x14ac:dyDescent="0.55000000000000004">
      <c r="A195" s="206"/>
      <c r="B195" s="207"/>
      <c r="C195" s="207"/>
      <c r="D195" s="220">
        <v>2</v>
      </c>
      <c r="E195" s="221" t="s">
        <v>46</v>
      </c>
      <c r="F195" s="222"/>
      <c r="G195" s="223"/>
      <c r="H195" s="217"/>
      <c r="I195" s="218"/>
      <c r="J195" s="219">
        <f ca="1">IFERROR(__xludf.DUMMYFUNCTION("IMPORTRANGE(""https://docs.google.com/spreadsheets/d/1SX6NBoVAgQJ6U1MVXOaj8PK2l7WJ3RER9xtqwdhxkhw/edit?usp=sharing"",""นครปฐม!J120"")"),1)</f>
        <v>1</v>
      </c>
      <c r="K195" s="195"/>
      <c r="L195" s="212"/>
      <c r="M195" s="212"/>
      <c r="N195" s="212"/>
      <c r="O195" s="212"/>
      <c r="P195" s="212"/>
    </row>
    <row r="196" spans="1:16" ht="21.75" customHeight="1" x14ac:dyDescent="0.55000000000000004">
      <c r="A196" s="206"/>
      <c r="B196" s="207"/>
      <c r="C196" s="207"/>
      <c r="D196" s="224"/>
      <c r="E196" s="225" t="s">
        <v>47</v>
      </c>
      <c r="F196" s="226"/>
      <c r="G196" s="227"/>
      <c r="H196" s="217"/>
      <c r="I196" s="218"/>
      <c r="J196" s="219">
        <f ca="1">IFERROR(__xludf.DUMMYFUNCTION("IMPORTRANGE(""https://docs.google.com/spreadsheets/d/1SX6NBoVAgQJ6U1MVXOaj8PK2l7WJ3RER9xtqwdhxkhw/edit?usp=sharing"",""นครปฐม!J121"")"),1)</f>
        <v>1</v>
      </c>
      <c r="K196" s="195"/>
      <c r="L196" s="212"/>
      <c r="M196" s="212"/>
      <c r="N196" s="212"/>
      <c r="O196" s="212"/>
      <c r="P196" s="212"/>
    </row>
    <row r="197" spans="1:16" ht="21.75" customHeight="1" x14ac:dyDescent="0.55000000000000004">
      <c r="A197" s="206"/>
      <c r="B197" s="207"/>
      <c r="C197" s="207"/>
      <c r="D197" s="224"/>
      <c r="E197" s="225" t="s">
        <v>48</v>
      </c>
      <c r="F197" s="226"/>
      <c r="G197" s="227"/>
      <c r="H197" s="217"/>
      <c r="I197" s="218"/>
      <c r="J197" s="219">
        <f ca="1">IFERROR(__xludf.DUMMYFUNCTION("IMPORTRANGE(""https://docs.google.com/spreadsheets/d/1SX6NBoVAgQJ6U1MVXOaj8PK2l7WJ3RER9xtqwdhxkhw/edit?usp=sharing"",""นครปฐม!J122"")"),1)</f>
        <v>1</v>
      </c>
      <c r="K197" s="195"/>
      <c r="L197" s="212"/>
      <c r="M197" s="212"/>
      <c r="N197" s="212"/>
      <c r="O197" s="212"/>
      <c r="P197" s="212"/>
    </row>
    <row r="198" spans="1:16" ht="21.75" customHeight="1" x14ac:dyDescent="0.55000000000000004">
      <c r="A198" s="206"/>
      <c r="B198" s="207"/>
      <c r="C198" s="207"/>
      <c r="D198" s="224"/>
      <c r="E198" s="226"/>
      <c r="F198" s="226" t="s">
        <v>89</v>
      </c>
      <c r="G198" s="227"/>
      <c r="H198" s="211"/>
      <c r="I198" s="218"/>
      <c r="J198" s="218"/>
      <c r="K198" s="195"/>
      <c r="L198" s="212"/>
      <c r="M198" s="212"/>
      <c r="N198" s="212"/>
      <c r="O198" s="212"/>
      <c r="P198" s="212"/>
    </row>
    <row r="199" spans="1:16" ht="21.75" customHeight="1" x14ac:dyDescent="0.55000000000000004">
      <c r="A199" s="206"/>
      <c r="B199" s="207"/>
      <c r="C199" s="207"/>
      <c r="D199" s="224"/>
      <c r="E199" s="228"/>
      <c r="F199" s="226"/>
      <c r="G199" s="225" t="s">
        <v>90</v>
      </c>
      <c r="H199" s="211" t="s">
        <v>88</v>
      </c>
      <c r="I199" s="218">
        <f ca="1">IFERROR(__xludf.DUMMYFUNCTION("IMPORTRANGE(""https://docs.google.com/spreadsheets/d/1SX6NBoVAgQJ6U1MVXOaj8PK2l7WJ3RER9xtqwdhxkhw/edit?usp=sharing"",""นครปฐม!I124"")"),5000)</f>
        <v>5000</v>
      </c>
      <c r="J199" s="219">
        <f ca="1">IFERROR(__xludf.DUMMYFUNCTION("IMPORTRANGE(""https://docs.google.com/spreadsheets/d/1SX6NBoVAgQJ6U1MVXOaj8PK2l7WJ3RER9xtqwdhxkhw/edit?usp=sharing"",""นครปฐม!J124"")"),0)</f>
        <v>0</v>
      </c>
      <c r="K199" s="195">
        <f t="shared" ref="K199:K201" ca="1" si="70">IF(I199&gt;0,J199*100/I199,0)</f>
        <v>0</v>
      </c>
      <c r="L199" s="212"/>
      <c r="M199" s="212"/>
      <c r="N199" s="212"/>
      <c r="O199" s="212"/>
      <c r="P199" s="212"/>
    </row>
    <row r="200" spans="1:16" ht="21.75" customHeight="1" x14ac:dyDescent="0.55000000000000004">
      <c r="A200" s="206"/>
      <c r="B200" s="207"/>
      <c r="C200" s="207"/>
      <c r="D200" s="224"/>
      <c r="E200" s="228"/>
      <c r="F200" s="226"/>
      <c r="G200" s="225" t="s">
        <v>91</v>
      </c>
      <c r="H200" s="211" t="s">
        <v>88</v>
      </c>
      <c r="I200" s="218">
        <f ca="1">IFERROR(__xludf.DUMMYFUNCTION("IMPORTRANGE(""https://docs.google.com/spreadsheets/d/1SX6NBoVAgQJ6U1MVXOaj8PK2l7WJ3RER9xtqwdhxkhw/edit?usp=sharing"",""นครปฐม!I125"")"),5000)</f>
        <v>5000</v>
      </c>
      <c r="J200" s="219">
        <f ca="1">IFERROR(__xludf.DUMMYFUNCTION("IMPORTRANGE(""https://docs.google.com/spreadsheets/d/1SX6NBoVAgQJ6U1MVXOaj8PK2l7WJ3RER9xtqwdhxkhw/edit?usp=sharing"",""นครปฐม!J125"")"),0)</f>
        <v>0</v>
      </c>
      <c r="K200" s="195">
        <f t="shared" ca="1" si="70"/>
        <v>0</v>
      </c>
      <c r="L200" s="198"/>
      <c r="M200" s="198"/>
      <c r="N200" s="198"/>
      <c r="O200" s="198"/>
      <c r="P200" s="198"/>
    </row>
    <row r="201" spans="1:16" ht="21.75" customHeight="1" x14ac:dyDescent="0.55000000000000004">
      <c r="A201" s="206"/>
      <c r="B201" s="207"/>
      <c r="C201" s="207"/>
      <c r="D201" s="224"/>
      <c r="E201" s="228"/>
      <c r="F201" s="226" t="s">
        <v>92</v>
      </c>
      <c r="G201" s="227"/>
      <c r="H201" s="211" t="s">
        <v>37</v>
      </c>
      <c r="I201" s="218">
        <f ca="1">IFERROR(__xludf.DUMMYFUNCTION("IMPORTRANGE(""https://docs.google.com/spreadsheets/d/1SX6NBoVAgQJ6U1MVXOaj8PK2l7WJ3RER9xtqwdhxkhw/edit?usp=sharing"",""นครปฐม!I126"")"),0)</f>
        <v>0</v>
      </c>
      <c r="J201" s="219">
        <f ca="1">IFERROR(__xludf.DUMMYFUNCTION("IMPORTRANGE(""https://docs.google.com/spreadsheets/d/1SX6NBoVAgQJ6U1MVXOaj8PK2l7WJ3RER9xtqwdhxkhw/edit?usp=sharing"",""นครปฐม!J126"")"),0)</f>
        <v>0</v>
      </c>
      <c r="K201" s="195">
        <f t="shared" ca="1" si="70"/>
        <v>0</v>
      </c>
      <c r="L201" s="198"/>
      <c r="M201" s="198"/>
      <c r="N201" s="198"/>
      <c r="O201" s="198"/>
      <c r="P201" s="198"/>
    </row>
    <row r="202" spans="1:16" ht="21.75" customHeight="1" x14ac:dyDescent="0.55000000000000004">
      <c r="A202" s="206"/>
      <c r="B202" s="207"/>
      <c r="C202" s="207"/>
      <c r="D202" s="224"/>
      <c r="E202" s="225" t="s">
        <v>54</v>
      </c>
      <c r="F202" s="226"/>
      <c r="G202" s="227"/>
      <c r="H202" s="217"/>
      <c r="I202" s="218"/>
      <c r="J202" s="219">
        <f ca="1">IFERROR(__xludf.DUMMYFUNCTION("IMPORTRANGE(""https://docs.google.com/spreadsheets/d/1SX6NBoVAgQJ6U1MVXOaj8PK2l7WJ3RER9xtqwdhxkhw/edit?usp=sharing"",""นครปฐม!J127"")"),0)</f>
        <v>0</v>
      </c>
      <c r="K202" s="195"/>
      <c r="L202" s="212"/>
      <c r="M202" s="212"/>
      <c r="N202" s="212"/>
      <c r="O202" s="212"/>
      <c r="P202" s="212"/>
    </row>
    <row r="203" spans="1:16" ht="21.75" customHeight="1" x14ac:dyDescent="0.55000000000000004">
      <c r="A203" s="258"/>
      <c r="B203" s="259"/>
      <c r="C203" s="259"/>
      <c r="D203" s="260">
        <v>3</v>
      </c>
      <c r="E203" s="261" t="s">
        <v>55</v>
      </c>
      <c r="F203" s="262"/>
      <c r="G203" s="263"/>
      <c r="H203" s="264"/>
      <c r="I203" s="265"/>
      <c r="J203" s="307">
        <f ca="1">IFERROR(__xludf.DUMMYFUNCTION("IMPORTRANGE(""https://docs.google.com/spreadsheets/d/1SX6NBoVAgQJ6U1MVXOaj8PK2l7WJ3RER9xtqwdhxkhw/edit?usp=sharing"",""นครปฐม!J128"")"),0)</f>
        <v>0</v>
      </c>
      <c r="K203" s="308"/>
      <c r="L203" s="269"/>
      <c r="M203" s="269"/>
      <c r="N203" s="269"/>
      <c r="O203" s="269"/>
      <c r="P203" s="269"/>
    </row>
    <row r="204" spans="1:16" ht="21.75" customHeight="1" x14ac:dyDescent="0.55000000000000004">
      <c r="A204" s="294"/>
      <c r="B204" s="295"/>
      <c r="C204" s="309" t="s">
        <v>93</v>
      </c>
      <c r="D204" s="296"/>
      <c r="E204" s="296"/>
      <c r="F204" s="296"/>
      <c r="G204" s="297"/>
      <c r="H204" s="306" t="s">
        <v>37</v>
      </c>
      <c r="I204" s="304">
        <f ca="1">IFERROR(__xludf.DUMMYFUNCTION("IMPORTRANGE(""https://docs.google.com/spreadsheets/d/1SX6NBoVAgQJ6U1MVXOaj8PK2l7WJ3RER9xtqwdhxkhw/edit?usp=sharing"",""นครปฐม!I129"")"),20)</f>
        <v>20</v>
      </c>
      <c r="J204" s="304">
        <f ca="1">IFERROR(__xludf.DUMMYFUNCTION("IMPORTRANGE(""https://docs.google.com/spreadsheets/d/1SX6NBoVAgQJ6U1MVXOaj8PK2l7WJ3RER9xtqwdhxkhw/edit?usp=sharing"",""นครปฐม!J129"")"),0)</f>
        <v>0</v>
      </c>
      <c r="K204" s="305">
        <f ca="1">IF(I204&gt;0,J204*100/I204,0)</f>
        <v>0</v>
      </c>
      <c r="L204" s="301"/>
      <c r="M204" s="301"/>
      <c r="N204" s="301"/>
      <c r="O204" s="301"/>
      <c r="P204" s="301"/>
    </row>
    <row r="205" spans="1:16" ht="21.75" customHeight="1" x14ac:dyDescent="0.55000000000000004">
      <c r="A205" s="188"/>
      <c r="B205" s="189"/>
      <c r="C205" s="189" t="s">
        <v>16</v>
      </c>
      <c r="D205" s="190" t="s">
        <v>38</v>
      </c>
      <c r="E205" s="191"/>
      <c r="F205" s="191"/>
      <c r="G205" s="192" t="s">
        <v>39</v>
      </c>
      <c r="H205" s="193" t="s">
        <v>12</v>
      </c>
      <c r="I205" s="194" t="s">
        <v>40</v>
      </c>
      <c r="J205" s="194"/>
      <c r="K205" s="195"/>
      <c r="L205" s="196"/>
      <c r="M205" s="196"/>
      <c r="N205" s="196"/>
      <c r="O205" s="196"/>
      <c r="P205" s="196"/>
    </row>
    <row r="206" spans="1:16" ht="21.75" customHeight="1" x14ac:dyDescent="0.55000000000000004">
      <c r="A206" s="188"/>
      <c r="B206" s="189"/>
      <c r="C206" s="189"/>
      <c r="D206" s="197"/>
      <c r="E206" s="191"/>
      <c r="F206" s="191" t="s">
        <v>40</v>
      </c>
      <c r="G206" s="192" t="s">
        <v>41</v>
      </c>
      <c r="H206" s="193" t="s">
        <v>12</v>
      </c>
      <c r="I206" s="194"/>
      <c r="J206" s="194"/>
      <c r="K206" s="195"/>
      <c r="L206" s="196"/>
      <c r="M206" s="196"/>
      <c r="N206" s="196"/>
      <c r="O206" s="196"/>
      <c r="P206" s="196"/>
    </row>
    <row r="207" spans="1:16" ht="21.75" customHeight="1" x14ac:dyDescent="0.55000000000000004">
      <c r="A207" s="188"/>
      <c r="B207" s="189"/>
      <c r="C207" s="189"/>
      <c r="D207" s="197"/>
      <c r="E207" s="191"/>
      <c r="F207" s="191"/>
      <c r="G207" s="200" t="s">
        <v>43</v>
      </c>
      <c r="H207" s="193" t="s">
        <v>12</v>
      </c>
      <c r="I207" s="194"/>
      <c r="J207" s="218"/>
      <c r="K207" s="249"/>
      <c r="L207" s="198"/>
      <c r="M207" s="198"/>
      <c r="N207" s="198"/>
      <c r="O207" s="198"/>
      <c r="P207" s="198"/>
    </row>
    <row r="208" spans="1:16" ht="21.75" customHeight="1" x14ac:dyDescent="0.55000000000000004">
      <c r="A208" s="206"/>
      <c r="B208" s="207"/>
      <c r="C208" s="189" t="s">
        <v>16</v>
      </c>
      <c r="D208" s="208" t="s">
        <v>44</v>
      </c>
      <c r="E208" s="209"/>
      <c r="F208" s="209"/>
      <c r="G208" s="210"/>
      <c r="H208" s="211"/>
      <c r="I208" s="194"/>
      <c r="J208" s="218"/>
      <c r="K208" s="249"/>
      <c r="L208" s="198"/>
      <c r="M208" s="198"/>
      <c r="N208" s="198"/>
      <c r="O208" s="212"/>
      <c r="P208" s="212"/>
    </row>
    <row r="209" spans="1:16" ht="21.75" customHeight="1" x14ac:dyDescent="0.55000000000000004">
      <c r="A209" s="206"/>
      <c r="B209" s="207"/>
      <c r="C209" s="207"/>
      <c r="D209" s="213">
        <v>1</v>
      </c>
      <c r="E209" s="214" t="s">
        <v>45</v>
      </c>
      <c r="F209" s="215"/>
      <c r="G209" s="216"/>
      <c r="H209" s="217"/>
      <c r="I209" s="218"/>
      <c r="J209" s="218">
        <f ca="1">IFERROR(__xludf.DUMMYFUNCTION("IMPORTRANGE(""https://docs.google.com/spreadsheets/d/1SX6NBoVAgQJ6U1MVXOaj8PK2l7WJ3RER9xtqwdhxkhw/edit?usp=sharing"",""นครปฐม!J134"")"),0)</f>
        <v>0</v>
      </c>
      <c r="K209" s="249"/>
      <c r="L209" s="198"/>
      <c r="M209" s="198"/>
      <c r="N209" s="198"/>
      <c r="O209" s="212"/>
      <c r="P209" s="212"/>
    </row>
    <row r="210" spans="1:16" ht="21.75" customHeight="1" x14ac:dyDescent="0.55000000000000004">
      <c r="A210" s="206"/>
      <c r="B210" s="207"/>
      <c r="C210" s="207"/>
      <c r="D210" s="220">
        <v>2</v>
      </c>
      <c r="E210" s="221" t="s">
        <v>46</v>
      </c>
      <c r="F210" s="222"/>
      <c r="G210" s="223"/>
      <c r="H210" s="217"/>
      <c r="I210" s="218"/>
      <c r="J210" s="218">
        <f ca="1">IFERROR(__xludf.DUMMYFUNCTION("IMPORTRANGE(""https://docs.google.com/spreadsheets/d/1SX6NBoVAgQJ6U1MVXOaj8PK2l7WJ3RER9xtqwdhxkhw/edit?usp=sharing"",""นครปฐม!J135"")"),1)</f>
        <v>1</v>
      </c>
      <c r="K210" s="249"/>
      <c r="L210" s="198"/>
      <c r="M210" s="198"/>
      <c r="N210" s="198"/>
      <c r="O210" s="212"/>
      <c r="P210" s="212"/>
    </row>
    <row r="211" spans="1:16" ht="21.75" customHeight="1" x14ac:dyDescent="0.55000000000000004">
      <c r="A211" s="206"/>
      <c r="B211" s="207"/>
      <c r="C211" s="207"/>
      <c r="D211" s="224"/>
      <c r="E211" s="225" t="s">
        <v>47</v>
      </c>
      <c r="F211" s="226"/>
      <c r="G211" s="227"/>
      <c r="H211" s="217"/>
      <c r="I211" s="218"/>
      <c r="J211" s="218">
        <f ca="1">IFERROR(__xludf.DUMMYFUNCTION("IMPORTRANGE(""https://docs.google.com/spreadsheets/d/1SX6NBoVAgQJ6U1MVXOaj8PK2l7WJ3RER9xtqwdhxkhw/edit?usp=sharing"",""นครปฐม!J136"")"),1)</f>
        <v>1</v>
      </c>
      <c r="K211" s="249"/>
      <c r="L211" s="198"/>
      <c r="M211" s="198"/>
      <c r="N211" s="198"/>
      <c r="O211" s="212"/>
      <c r="P211" s="212"/>
    </row>
    <row r="212" spans="1:16" ht="21.75" customHeight="1" x14ac:dyDescent="0.55000000000000004">
      <c r="A212" s="206"/>
      <c r="B212" s="207"/>
      <c r="C212" s="207"/>
      <c r="D212" s="224"/>
      <c r="E212" s="225" t="s">
        <v>48</v>
      </c>
      <c r="F212" s="226"/>
      <c r="G212" s="227"/>
      <c r="H212" s="217"/>
      <c r="I212" s="218"/>
      <c r="J212" s="218">
        <f ca="1">IFERROR(__xludf.DUMMYFUNCTION("IMPORTRANGE(""https://docs.google.com/spreadsheets/d/1SX6NBoVAgQJ6U1MVXOaj8PK2l7WJ3RER9xtqwdhxkhw/edit?usp=sharing"",""นครปฐม!J137"")"),1)</f>
        <v>1</v>
      </c>
      <c r="K212" s="249"/>
      <c r="L212" s="198"/>
      <c r="M212" s="198"/>
      <c r="N212" s="198"/>
      <c r="O212" s="212"/>
      <c r="P212" s="212"/>
    </row>
    <row r="213" spans="1:16" ht="21.75" customHeight="1" x14ac:dyDescent="0.55000000000000004">
      <c r="A213" s="206"/>
      <c r="B213" s="207"/>
      <c r="C213" s="207"/>
      <c r="D213" s="224"/>
      <c r="E213" s="228"/>
      <c r="F213" s="226" t="s">
        <v>94</v>
      </c>
      <c r="G213" s="227"/>
      <c r="H213" s="211" t="s">
        <v>37</v>
      </c>
      <c r="I213" s="218">
        <f ca="1">IFERROR(__xludf.DUMMYFUNCTION("IMPORTRANGE(""https://docs.google.com/spreadsheets/d/1SX6NBoVAgQJ6U1MVXOaj8PK2l7WJ3RER9xtqwdhxkhw/edit?usp=sharing"",""นครปฐม!I138"")"),20)</f>
        <v>20</v>
      </c>
      <c r="J213" s="218">
        <f ca="1">IFERROR(__xludf.DUMMYFUNCTION("IMPORTRANGE(""https://docs.google.com/spreadsheets/d/1SX6NBoVAgQJ6U1MVXOaj8PK2l7WJ3RER9xtqwdhxkhw/edit?usp=sharing"",""นครปฐม!J138"")"),0)</f>
        <v>0</v>
      </c>
      <c r="K213" s="249">
        <f ca="1">IF(I213&gt;0,J213*100/I213,0)</f>
        <v>0</v>
      </c>
      <c r="L213" s="198"/>
      <c r="M213" s="198"/>
      <c r="N213" s="198"/>
      <c r="O213" s="198"/>
      <c r="P213" s="198"/>
    </row>
    <row r="214" spans="1:16" ht="21.75" customHeight="1" x14ac:dyDescent="0.55000000000000004">
      <c r="A214" s="206"/>
      <c r="B214" s="207"/>
      <c r="C214" s="207"/>
      <c r="D214" s="224"/>
      <c r="E214" s="228"/>
      <c r="F214" s="225" t="s">
        <v>53</v>
      </c>
      <c r="G214" s="227"/>
      <c r="H214" s="211"/>
      <c r="I214" s="218"/>
      <c r="J214" s="218"/>
      <c r="K214" s="249"/>
      <c r="L214" s="198"/>
      <c r="M214" s="198"/>
      <c r="N214" s="198"/>
      <c r="O214" s="212"/>
      <c r="P214" s="212"/>
    </row>
    <row r="215" spans="1:16" ht="21.75" customHeight="1" x14ac:dyDescent="0.55000000000000004">
      <c r="A215" s="206"/>
      <c r="B215" s="207"/>
      <c r="C215" s="207"/>
      <c r="D215" s="224"/>
      <c r="E215" s="228"/>
      <c r="F215" s="226"/>
      <c r="G215" s="251" t="s">
        <v>95</v>
      </c>
      <c r="H215" s="211" t="s">
        <v>37</v>
      </c>
      <c r="I215" s="218">
        <f ca="1">IFERROR(__xludf.DUMMYFUNCTION("IMPORTRANGE(""https://docs.google.com/spreadsheets/d/1SX6NBoVAgQJ6U1MVXOaj8PK2l7WJ3RER9xtqwdhxkhw/edit?usp=sharing"",""นครปฐม!I140"")"),0)</f>
        <v>0</v>
      </c>
      <c r="J215" s="218">
        <f ca="1">IFERROR(__xludf.DUMMYFUNCTION("IMPORTRANGE(""https://docs.google.com/spreadsheets/d/1SX6NBoVAgQJ6U1MVXOaj8PK2l7WJ3RER9xtqwdhxkhw/edit?usp=sharing"",""นครปฐม!J140"")"),0)</f>
        <v>0</v>
      </c>
      <c r="K215" s="249">
        <f t="shared" ref="K215:K216" ca="1" si="71">IF(I215&gt;0,J215*100/I215,0)</f>
        <v>0</v>
      </c>
      <c r="L215" s="198"/>
      <c r="M215" s="198"/>
      <c r="N215" s="198"/>
      <c r="O215" s="198"/>
      <c r="P215" s="198"/>
    </row>
    <row r="216" spans="1:16" ht="21.75" customHeight="1" x14ac:dyDescent="0.55000000000000004">
      <c r="A216" s="206"/>
      <c r="B216" s="207"/>
      <c r="C216" s="207"/>
      <c r="D216" s="224"/>
      <c r="E216" s="228"/>
      <c r="F216" s="226"/>
      <c r="G216" s="251" t="s">
        <v>96</v>
      </c>
      <c r="H216" s="211" t="s">
        <v>59</v>
      </c>
      <c r="I216" s="218">
        <f ca="1">IFERROR(__xludf.DUMMYFUNCTION("IMPORTRANGE(""https://docs.google.com/spreadsheets/d/1SX6NBoVAgQJ6U1MVXOaj8PK2l7WJ3RER9xtqwdhxkhw/edit?usp=sharing"",""นครปฐม!I141"")"),1)</f>
        <v>1</v>
      </c>
      <c r="J216" s="218">
        <f ca="1">IFERROR(__xludf.DUMMYFUNCTION("IMPORTRANGE(""https://docs.google.com/spreadsheets/d/1SX6NBoVAgQJ6U1MVXOaj8PK2l7WJ3RER9xtqwdhxkhw/edit?usp=sharing"",""นครปฐม!J141"")"),0)</f>
        <v>0</v>
      </c>
      <c r="K216" s="249">
        <f t="shared" ca="1" si="71"/>
        <v>0</v>
      </c>
      <c r="L216" s="198"/>
      <c r="M216" s="198"/>
      <c r="N216" s="198"/>
      <c r="O216" s="198"/>
      <c r="P216" s="198"/>
    </row>
    <row r="217" spans="1:16" ht="21.75" customHeight="1" x14ac:dyDescent="0.55000000000000004">
      <c r="A217" s="206"/>
      <c r="B217" s="207"/>
      <c r="C217" s="207"/>
      <c r="D217" s="224"/>
      <c r="E217" s="225" t="s">
        <v>54</v>
      </c>
      <c r="F217" s="226"/>
      <c r="G217" s="227"/>
      <c r="H217" s="217"/>
      <c r="I217" s="218"/>
      <c r="J217" s="218">
        <f ca="1">IFERROR(__xludf.DUMMYFUNCTION("IMPORTRANGE(""https://docs.google.com/spreadsheets/d/1SX6NBoVAgQJ6U1MVXOaj8PK2l7WJ3RER9xtqwdhxkhw/edit?usp=sharing"",""นครปฐม!J142"")"),0)</f>
        <v>0</v>
      </c>
      <c r="K217" s="249"/>
      <c r="L217" s="198"/>
      <c r="M217" s="198"/>
      <c r="N217" s="198"/>
      <c r="O217" s="212"/>
      <c r="P217" s="212"/>
    </row>
    <row r="218" spans="1:16" ht="21.75" customHeight="1" x14ac:dyDescent="0.55000000000000004">
      <c r="A218" s="258"/>
      <c r="B218" s="259"/>
      <c r="C218" s="259"/>
      <c r="D218" s="260">
        <v>3</v>
      </c>
      <c r="E218" s="261" t="s">
        <v>55</v>
      </c>
      <c r="F218" s="262"/>
      <c r="G218" s="263"/>
      <c r="H218" s="264"/>
      <c r="I218" s="265"/>
      <c r="J218" s="266">
        <f ca="1">IFERROR(__xludf.DUMMYFUNCTION("IMPORTRANGE(""https://docs.google.com/spreadsheets/d/1SX6NBoVAgQJ6U1MVXOaj8PK2l7WJ3RER9xtqwdhxkhw/edit?usp=sharing"",""นครปฐม!J143"")"),0)</f>
        <v>0</v>
      </c>
      <c r="K218" s="267"/>
      <c r="L218" s="268"/>
      <c r="M218" s="268"/>
      <c r="N218" s="268"/>
      <c r="O218" s="269"/>
      <c r="P218" s="269"/>
    </row>
    <row r="219" spans="1:16" ht="21.75" customHeight="1" x14ac:dyDescent="0.55000000000000004">
      <c r="A219" s="286"/>
      <c r="B219" s="287" t="s">
        <v>97</v>
      </c>
      <c r="C219" s="288"/>
      <c r="D219" s="287"/>
      <c r="E219" s="287"/>
      <c r="F219" s="287"/>
      <c r="G219" s="289"/>
      <c r="H219" s="290" t="s">
        <v>37</v>
      </c>
      <c r="I219" s="291">
        <f ca="1">IFERROR(__xludf.DUMMYFUNCTION("IMPORTRANGE(""https://docs.google.com/spreadsheets/d/1SX6NBoVAgQJ6U1MVXOaj8PK2l7WJ3RER9xtqwdhxkhw/edit?usp=sharing"",""นครปฐม!I144"")"),13)</f>
        <v>13</v>
      </c>
      <c r="J219" s="291">
        <f ca="1">IFERROR(__xludf.DUMMYFUNCTION("IMPORTRANGE(""https://docs.google.com/spreadsheets/d/1SX6NBoVAgQJ6U1MVXOaj8PK2l7WJ3RER9xtqwdhxkhw/edit?usp=sharing"",""นครปฐม!J144"")"),13)</f>
        <v>13</v>
      </c>
      <c r="K219" s="292">
        <f ca="1">IF(I219&gt;0,J219*100/I219,0)</f>
        <v>100</v>
      </c>
      <c r="L219" s="293"/>
      <c r="M219" s="293"/>
      <c r="N219" s="293"/>
      <c r="O219" s="292"/>
      <c r="P219" s="292"/>
    </row>
    <row r="220" spans="1:16" ht="21.75" customHeight="1" x14ac:dyDescent="0.55000000000000004">
      <c r="A220" s="175"/>
      <c r="B220" s="176"/>
      <c r="C220" s="177" t="s">
        <v>16</v>
      </c>
      <c r="D220" s="178" t="s">
        <v>17</v>
      </c>
      <c r="E220" s="39"/>
      <c r="F220" s="39"/>
      <c r="G220" s="39"/>
      <c r="H220" s="179" t="s">
        <v>12</v>
      </c>
      <c r="I220" s="194"/>
      <c r="J220" s="194"/>
      <c r="K220" s="195"/>
      <c r="L220" s="182">
        <f t="shared" ref="L220:N220" ca="1" si="72">L221+L222</f>
        <v>19295</v>
      </c>
      <c r="M220" s="182">
        <f t="shared" ca="1" si="72"/>
        <v>19295</v>
      </c>
      <c r="N220" s="182">
        <f t="shared" ca="1" si="72"/>
        <v>18795</v>
      </c>
      <c r="O220" s="181">
        <f t="shared" ref="O220:O222" ca="1" si="73">IF(L220&gt;0,N220*100/L220,0)</f>
        <v>97.408655091992742</v>
      </c>
      <c r="P220" s="181">
        <f t="shared" ref="P220:P222" ca="1" si="74">IF(M220&gt;0,N220*100/M220,0)</f>
        <v>97.408655091992742</v>
      </c>
    </row>
    <row r="221" spans="1:16" ht="21.75" customHeight="1" x14ac:dyDescent="0.55000000000000004">
      <c r="A221" s="183"/>
      <c r="B221" s="52"/>
      <c r="C221" s="52"/>
      <c r="D221" s="52"/>
      <c r="E221" s="52"/>
      <c r="F221" s="52"/>
      <c r="G221" s="53" t="s">
        <v>18</v>
      </c>
      <c r="H221" s="184" t="s">
        <v>12</v>
      </c>
      <c r="I221" s="194"/>
      <c r="J221" s="194"/>
      <c r="K221" s="195"/>
      <c r="L221" s="187">
        <f t="shared" ref="L221:N221" si="75">L223+L227</f>
        <v>0</v>
      </c>
      <c r="M221" s="187">
        <f t="shared" si="75"/>
        <v>0</v>
      </c>
      <c r="N221" s="187">
        <f t="shared" si="75"/>
        <v>0</v>
      </c>
      <c r="O221" s="186">
        <f t="shared" si="73"/>
        <v>0</v>
      </c>
      <c r="P221" s="186">
        <f t="shared" si="74"/>
        <v>0</v>
      </c>
    </row>
    <row r="222" spans="1:16" ht="21.75" customHeight="1" x14ac:dyDescent="0.55000000000000004">
      <c r="A222" s="183"/>
      <c r="B222" s="52"/>
      <c r="C222" s="52"/>
      <c r="D222" s="52"/>
      <c r="E222" s="52"/>
      <c r="F222" s="52"/>
      <c r="G222" s="53" t="s">
        <v>19</v>
      </c>
      <c r="H222" s="184" t="s">
        <v>12</v>
      </c>
      <c r="I222" s="194"/>
      <c r="J222" s="194"/>
      <c r="K222" s="195"/>
      <c r="L222" s="187">
        <f t="shared" ref="L222:N222" ca="1" si="76">L224+L228</f>
        <v>19295</v>
      </c>
      <c r="M222" s="187">
        <f t="shared" ca="1" si="76"/>
        <v>19295</v>
      </c>
      <c r="N222" s="187">
        <f t="shared" ca="1" si="76"/>
        <v>18795</v>
      </c>
      <c r="O222" s="186">
        <f t="shared" ca="1" si="73"/>
        <v>97.408655091992742</v>
      </c>
      <c r="P222" s="186">
        <f t="shared" ca="1" si="74"/>
        <v>97.408655091992742</v>
      </c>
    </row>
    <row r="223" spans="1:16" ht="21.75" customHeight="1" x14ac:dyDescent="0.55000000000000004">
      <c r="A223" s="188"/>
      <c r="B223" s="189"/>
      <c r="C223" s="189" t="s">
        <v>16</v>
      </c>
      <c r="D223" s="190" t="s">
        <v>38</v>
      </c>
      <c r="E223" s="191"/>
      <c r="F223" s="191"/>
      <c r="G223" s="192" t="s">
        <v>39</v>
      </c>
      <c r="H223" s="193" t="s">
        <v>12</v>
      </c>
      <c r="I223" s="194" t="s">
        <v>40</v>
      </c>
      <c r="J223" s="194"/>
      <c r="K223" s="195"/>
      <c r="L223" s="196">
        <v>0</v>
      </c>
      <c r="M223" s="196"/>
      <c r="N223" s="196">
        <v>0</v>
      </c>
      <c r="O223" s="196">
        <f>+IF(L223&gt;0,N223*100/L223,0)</f>
        <v>0</v>
      </c>
      <c r="P223" s="196"/>
    </row>
    <row r="224" spans="1:16" ht="21.75" customHeight="1" x14ac:dyDescent="0.55000000000000004">
      <c r="A224" s="188"/>
      <c r="B224" s="189"/>
      <c r="C224" s="189"/>
      <c r="D224" s="197"/>
      <c r="E224" s="191"/>
      <c r="F224" s="191" t="s">
        <v>40</v>
      </c>
      <c r="G224" s="192" t="s">
        <v>41</v>
      </c>
      <c r="H224" s="193" t="s">
        <v>12</v>
      </c>
      <c r="I224" s="194"/>
      <c r="J224" s="194"/>
      <c r="K224" s="195"/>
      <c r="L224" s="198">
        <f ca="1">L225+L226</f>
        <v>19295</v>
      </c>
      <c r="M224" s="198">
        <f ca="1">IFERROR(__xludf.DUMMYFUNCTION("IMPORTRANGE(""https://docs.google.com/spreadsheets/d/1Yj_ptqi66GCucihVvJfMjLAmec39IyEx_6qawtMGysU/edit?usp=sharing"",""สบก!BS66"")"),19295)</f>
        <v>19295</v>
      </c>
      <c r="N224" s="198">
        <f ca="1">IFERROR(__xludf.DUMMYFUNCTION("IMPORTRANGE(""https://docs.google.com/spreadsheets/d/1Yj_ptqi66GCucihVvJfMjLAmec39IyEx_6qawtMGysU/edit?usp=sharing"",""สบก!BT66"")"),18795)</f>
        <v>18795</v>
      </c>
      <c r="O224" s="198">
        <f ca="1">IF(L224&gt;0,N224*100/L224,0)</f>
        <v>97.408655091992742</v>
      </c>
      <c r="P224" s="198">
        <f ca="1">IF(M224&gt;0,N224*100/M224,0)</f>
        <v>97.408655091992742</v>
      </c>
    </row>
    <row r="225" spans="1:16" ht="21.75" customHeight="1" x14ac:dyDescent="0.55000000000000004">
      <c r="A225" s="188"/>
      <c r="B225" s="189"/>
      <c r="C225" s="189"/>
      <c r="D225" s="197"/>
      <c r="E225" s="191"/>
      <c r="F225" s="191"/>
      <c r="G225" s="200" t="s">
        <v>42</v>
      </c>
      <c r="H225" s="193" t="s">
        <v>12</v>
      </c>
      <c r="I225" s="194"/>
      <c r="J225" s="194"/>
      <c r="K225" s="195"/>
      <c r="L225" s="198">
        <f ca="1">IFERROR(__xludf.DUMMYFUNCTION("IMPORTRANGE(""https://docs.google.com/spreadsheets/d/1Yj_ptqi66GCucihVvJfMjLAmec39IyEx_6qawtMGysU/edit?usp=sharing"",""สบก!BO66"")"),0)</f>
        <v>0</v>
      </c>
      <c r="M225" s="198"/>
      <c r="N225" s="198"/>
      <c r="O225" s="198"/>
      <c r="P225" s="198"/>
    </row>
    <row r="226" spans="1:16" ht="21.75" customHeight="1" x14ac:dyDescent="0.55000000000000004">
      <c r="A226" s="188"/>
      <c r="B226" s="189"/>
      <c r="C226" s="189"/>
      <c r="D226" s="197"/>
      <c r="E226" s="191"/>
      <c r="F226" s="191"/>
      <c r="G226" s="200" t="s">
        <v>43</v>
      </c>
      <c r="H226" s="193" t="s">
        <v>12</v>
      </c>
      <c r="I226" s="194"/>
      <c r="J226" s="194"/>
      <c r="K226" s="195"/>
      <c r="L226" s="198">
        <f ca="1">IFERROR(__xludf.DUMMYFUNCTION("IMPORTRANGE(""https://docs.google.com/spreadsheets/d/1Yj_ptqi66GCucihVvJfMjLAmec39IyEx_6qawtMGysU/edit?usp=sharing"",""สบก!BP66"")"),19295)</f>
        <v>19295</v>
      </c>
      <c r="M226" s="198"/>
      <c r="N226" s="198"/>
      <c r="O226" s="198"/>
      <c r="P226" s="198"/>
    </row>
    <row r="227" spans="1:16" ht="21.75" customHeight="1" x14ac:dyDescent="0.55000000000000004">
      <c r="A227" s="201"/>
      <c r="B227" s="104"/>
      <c r="C227" s="105" t="s">
        <v>16</v>
      </c>
      <c r="D227" s="106" t="s">
        <v>23</v>
      </c>
      <c r="E227" s="55"/>
      <c r="F227" s="113"/>
      <c r="G227" s="107" t="s">
        <v>18</v>
      </c>
      <c r="H227" s="202" t="s">
        <v>12</v>
      </c>
      <c r="I227" s="230"/>
      <c r="J227" s="230"/>
      <c r="K227" s="310"/>
      <c r="L227" s="64">
        <v>0</v>
      </c>
      <c r="M227" s="64"/>
      <c r="N227" s="64"/>
      <c r="O227" s="64"/>
      <c r="P227" s="64"/>
    </row>
    <row r="228" spans="1:16" ht="21.75" customHeight="1" x14ac:dyDescent="0.55000000000000004">
      <c r="A228" s="203"/>
      <c r="B228" s="119"/>
      <c r="C228" s="119"/>
      <c r="D228" s="204"/>
      <c r="E228" s="120"/>
      <c r="F228" s="120"/>
      <c r="G228" s="121" t="s">
        <v>19</v>
      </c>
      <c r="H228" s="205" t="s">
        <v>12</v>
      </c>
      <c r="I228" s="230"/>
      <c r="J228" s="230"/>
      <c r="K228" s="310"/>
      <c r="L228" s="72">
        <f ca="1">IFERROR(__xludf.DUMMYFUNCTION("IMPORTRANGE(""https://docs.google.com/spreadsheets/d/1Yj_ptqi66GCucihVvJfMjLAmec39IyEx_6qawtMGysU/edit?usp=sharing"",""สบก!BQ66"")"),0)</f>
        <v>0</v>
      </c>
      <c r="M228" s="72"/>
      <c r="N228" s="72">
        <f ca="1">IFERROR(__xludf.DUMMYFUNCTION("IMPORTRANGE(""https://docs.google.com/spreadsheets/d/1Yj_ptqi66GCucihVvJfMjLAmec39IyEx_6qawtMGysU/edit?usp=sharing"",""สบก!BU66"")"),0)</f>
        <v>0</v>
      </c>
      <c r="O228" s="72">
        <f ca="1">IF(L228&gt;0,N228*100/L228,0)</f>
        <v>0</v>
      </c>
      <c r="P228" s="72"/>
    </row>
    <row r="229" spans="1:16" ht="21.75" customHeight="1" x14ac:dyDescent="0.55000000000000004">
      <c r="A229" s="206"/>
      <c r="B229" s="311"/>
      <c r="C229" s="288" t="s">
        <v>98</v>
      </c>
      <c r="D229" s="287"/>
      <c r="E229" s="287"/>
      <c r="F229" s="287"/>
      <c r="G229" s="289"/>
      <c r="H229" s="290" t="s">
        <v>37</v>
      </c>
      <c r="I229" s="291">
        <f ca="1">IFERROR(__xludf.DUMMYFUNCTION("IMPORTRANGE(""https://docs.google.com/spreadsheets/d/1SX6NBoVAgQJ6U1MVXOaj8PK2l7WJ3RER9xtqwdhxkhw/edit?usp=sharing"",""นครปฐม!I149"")"),13)</f>
        <v>13</v>
      </c>
      <c r="J229" s="291">
        <f ca="1">IFERROR(__xludf.DUMMYFUNCTION("IMPORTRANGE(""https://docs.google.com/spreadsheets/d/1SX6NBoVAgQJ6U1MVXOaj8PK2l7WJ3RER9xtqwdhxkhw/edit?usp=sharing"",""นครปฐม!J149"")"),13)</f>
        <v>13</v>
      </c>
      <c r="K229" s="292">
        <f ca="1">IF(I229&gt;0,J229*100/I229,0)</f>
        <v>100</v>
      </c>
      <c r="L229" s="312"/>
      <c r="M229" s="312"/>
      <c r="N229" s="312"/>
      <c r="O229" s="312"/>
      <c r="P229" s="312"/>
    </row>
    <row r="230" spans="1:16" ht="21.75" customHeight="1" x14ac:dyDescent="0.55000000000000004">
      <c r="A230" s="206"/>
      <c r="B230" s="207"/>
      <c r="C230" s="189" t="s">
        <v>16</v>
      </c>
      <c r="D230" s="208" t="s">
        <v>44</v>
      </c>
      <c r="E230" s="209"/>
      <c r="F230" s="209"/>
      <c r="G230" s="210"/>
      <c r="H230" s="211"/>
      <c r="I230" s="194"/>
      <c r="J230" s="194"/>
      <c r="K230" s="195"/>
      <c r="L230" s="212"/>
      <c r="M230" s="212"/>
      <c r="N230" s="212"/>
      <c r="O230" s="212"/>
      <c r="P230" s="212"/>
    </row>
    <row r="231" spans="1:16" ht="21.75" customHeight="1" x14ac:dyDescent="0.55000000000000004">
      <c r="A231" s="206"/>
      <c r="B231" s="207"/>
      <c r="C231" s="207"/>
      <c r="D231" s="213">
        <v>1</v>
      </c>
      <c r="E231" s="214" t="s">
        <v>45</v>
      </c>
      <c r="F231" s="215"/>
      <c r="G231" s="216"/>
      <c r="H231" s="217"/>
      <c r="I231" s="218"/>
      <c r="J231" s="219">
        <f ca="1">IFERROR(__xludf.DUMMYFUNCTION("IMPORTRANGE(""https://docs.google.com/spreadsheets/d/1SX6NBoVAgQJ6U1MVXOaj8PK2l7WJ3RER9xtqwdhxkhw/edit?usp=sharing"",""นครปฐม!J151"")"),0)</f>
        <v>0</v>
      </c>
      <c r="K231" s="195"/>
      <c r="L231" s="212"/>
      <c r="M231" s="212"/>
      <c r="N231" s="212"/>
      <c r="O231" s="212"/>
      <c r="P231" s="212"/>
    </row>
    <row r="232" spans="1:16" ht="21.75" customHeight="1" x14ac:dyDescent="0.55000000000000004">
      <c r="A232" s="206"/>
      <c r="B232" s="207"/>
      <c r="C232" s="207"/>
      <c r="D232" s="220">
        <v>2</v>
      </c>
      <c r="E232" s="221" t="s">
        <v>46</v>
      </c>
      <c r="F232" s="222"/>
      <c r="G232" s="223"/>
      <c r="H232" s="217"/>
      <c r="I232" s="218"/>
      <c r="J232" s="219">
        <f ca="1">IFERROR(__xludf.DUMMYFUNCTION("IMPORTRANGE(""https://docs.google.com/spreadsheets/d/1SX6NBoVAgQJ6U1MVXOaj8PK2l7WJ3RER9xtqwdhxkhw/edit?usp=sharing"",""นครปฐม!J152"")"),1)</f>
        <v>1</v>
      </c>
      <c r="K232" s="195"/>
      <c r="L232" s="212" t="s">
        <v>40</v>
      </c>
      <c r="M232" s="212"/>
      <c r="N232" s="212" t="s">
        <v>40</v>
      </c>
      <c r="O232" s="212"/>
      <c r="P232" s="212"/>
    </row>
    <row r="233" spans="1:16" ht="21.75" customHeight="1" x14ac:dyDescent="0.55000000000000004">
      <c r="A233" s="206"/>
      <c r="B233" s="207"/>
      <c r="C233" s="207"/>
      <c r="D233" s="224"/>
      <c r="E233" s="225" t="s">
        <v>47</v>
      </c>
      <c r="F233" s="226"/>
      <c r="G233" s="227"/>
      <c r="H233" s="217"/>
      <c r="I233" s="218"/>
      <c r="J233" s="219">
        <f ca="1">IFERROR(__xludf.DUMMYFUNCTION("IMPORTRANGE(""https://docs.google.com/spreadsheets/d/1SX6NBoVAgQJ6U1MVXOaj8PK2l7WJ3RER9xtqwdhxkhw/edit?usp=sharing"",""นครปฐม!J153"")"),1)</f>
        <v>1</v>
      </c>
      <c r="K233" s="195"/>
      <c r="L233" s="212"/>
      <c r="M233" s="212"/>
      <c r="N233" s="212"/>
      <c r="O233" s="212"/>
      <c r="P233" s="212"/>
    </row>
    <row r="234" spans="1:16" ht="21.75" customHeight="1" x14ac:dyDescent="0.55000000000000004">
      <c r="A234" s="206"/>
      <c r="B234" s="207"/>
      <c r="C234" s="207"/>
      <c r="D234" s="224"/>
      <c r="E234" s="225" t="s">
        <v>48</v>
      </c>
      <c r="F234" s="226"/>
      <c r="G234" s="227"/>
      <c r="H234" s="217"/>
      <c r="I234" s="218"/>
      <c r="J234" s="219">
        <f ca="1">IFERROR(__xludf.DUMMYFUNCTION("IMPORTRANGE(""https://docs.google.com/spreadsheets/d/1SX6NBoVAgQJ6U1MVXOaj8PK2l7WJ3RER9xtqwdhxkhw/edit?usp=sharing"",""นครปฐม!J154"")"),1)</f>
        <v>1</v>
      </c>
      <c r="K234" s="195"/>
      <c r="L234" s="212"/>
      <c r="M234" s="212"/>
      <c r="N234" s="212"/>
      <c r="O234" s="212"/>
      <c r="P234" s="212"/>
    </row>
    <row r="235" spans="1:16" ht="21.75" customHeight="1" x14ac:dyDescent="0.55000000000000004">
      <c r="A235" s="206"/>
      <c r="B235" s="207"/>
      <c r="C235" s="207"/>
      <c r="D235" s="224"/>
      <c r="E235" s="228"/>
      <c r="F235" s="226"/>
      <c r="G235" s="251" t="s">
        <v>69</v>
      </c>
      <c r="H235" s="217" t="s">
        <v>37</v>
      </c>
      <c r="I235" s="218">
        <f ca="1">IFERROR(__xludf.DUMMYFUNCTION("IMPORTRANGE(""https://docs.google.com/spreadsheets/d/1SX6NBoVAgQJ6U1MVXOaj8PK2l7WJ3RER9xtqwdhxkhw/edit?usp=sharing"",""นครปฐม!I155"")"),13)</f>
        <v>13</v>
      </c>
      <c r="J235" s="219">
        <f ca="1">IFERROR(__xludf.DUMMYFUNCTION("IMPORTRANGE(""https://docs.google.com/spreadsheets/d/1SX6NBoVAgQJ6U1MVXOaj8PK2l7WJ3RER9xtqwdhxkhw/edit?usp=sharing"",""นครปฐม!J155"")"),13)</f>
        <v>13</v>
      </c>
      <c r="K235" s="195">
        <f ca="1">IF(I235&gt;0,J235*100/I235,0)</f>
        <v>100</v>
      </c>
      <c r="L235" s="212"/>
      <c r="M235" s="212"/>
      <c r="N235" s="212"/>
      <c r="O235" s="212"/>
      <c r="P235" s="212"/>
    </row>
    <row r="236" spans="1:16" ht="21.75" customHeight="1" x14ac:dyDescent="0.55000000000000004">
      <c r="A236" s="206"/>
      <c r="B236" s="207"/>
      <c r="C236" s="207"/>
      <c r="D236" s="224"/>
      <c r="E236" s="225" t="s">
        <v>54</v>
      </c>
      <c r="F236" s="226"/>
      <c r="G236" s="227"/>
      <c r="H236" s="217"/>
      <c r="I236" s="218"/>
      <c r="J236" s="219">
        <f ca="1">IFERROR(__xludf.DUMMYFUNCTION("IMPORTRANGE(""https://docs.google.com/spreadsheets/d/1SX6NBoVAgQJ6U1MVXOaj8PK2l7WJ3RER9xtqwdhxkhw/edit?usp=sharing"",""นครปฐม!J156"")"),0)</f>
        <v>0</v>
      </c>
      <c r="K236" s="195"/>
      <c r="L236" s="212"/>
      <c r="M236" s="212"/>
      <c r="N236" s="212"/>
      <c r="O236" s="212"/>
      <c r="P236" s="212"/>
    </row>
    <row r="237" spans="1:16" ht="21.75" customHeight="1" x14ac:dyDescent="0.55000000000000004">
      <c r="A237" s="206"/>
      <c r="B237" s="207"/>
      <c r="C237" s="207"/>
      <c r="D237" s="232">
        <v>3</v>
      </c>
      <c r="E237" s="233" t="s">
        <v>55</v>
      </c>
      <c r="F237" s="234"/>
      <c r="G237" s="235"/>
      <c r="H237" s="217"/>
      <c r="I237" s="218"/>
      <c r="J237" s="236">
        <f ca="1">IFERROR(__xludf.DUMMYFUNCTION("IMPORTRANGE(""https://docs.google.com/spreadsheets/d/1SX6NBoVAgQJ6U1MVXOaj8PK2l7WJ3RER9xtqwdhxkhw/edit?usp=sharing"",""นครปฐม!J157"")"),0)</f>
        <v>0</v>
      </c>
      <c r="K237" s="195"/>
      <c r="L237" s="212"/>
      <c r="M237" s="212"/>
      <c r="N237" s="212"/>
      <c r="O237" s="212"/>
      <c r="P237" s="212"/>
    </row>
    <row r="238" spans="1:16" ht="21.75" customHeight="1" x14ac:dyDescent="0.55000000000000004">
      <c r="A238" s="206"/>
      <c r="B238" s="207"/>
      <c r="C238" s="288" t="s">
        <v>99</v>
      </c>
      <c r="D238" s="313"/>
      <c r="E238" s="287"/>
      <c r="F238" s="287"/>
      <c r="G238" s="289"/>
      <c r="H238" s="290" t="s">
        <v>37</v>
      </c>
      <c r="I238" s="291">
        <f ca="1">IFERROR(__xludf.DUMMYFUNCTION("IMPORTRANGE(""https://docs.google.com/spreadsheets/d/1SX6NBoVAgQJ6U1MVXOaj8PK2l7WJ3RER9xtqwdhxkhw/edit?usp=sharing"",""นครปฐม!I158"")"),0)</f>
        <v>0</v>
      </c>
      <c r="J238" s="291">
        <f ca="1">IFERROR(__xludf.DUMMYFUNCTION("IMPORTRANGE(""https://docs.google.com/spreadsheets/d/1SX6NBoVAgQJ6U1MVXOaj8PK2l7WJ3RER9xtqwdhxkhw/edit?usp=sharing"",""นครปฐม!J158"")"),0)</f>
        <v>0</v>
      </c>
      <c r="K238" s="292">
        <f ca="1">IF(I238&gt;0,J238*100/I238,0)</f>
        <v>0</v>
      </c>
      <c r="L238" s="212"/>
      <c r="M238" s="212"/>
      <c r="N238" s="212"/>
      <c r="O238" s="212"/>
      <c r="P238" s="212"/>
    </row>
    <row r="239" spans="1:16" ht="21.75" customHeight="1" x14ac:dyDescent="0.55000000000000004">
      <c r="A239" s="206"/>
      <c r="B239" s="207"/>
      <c r="C239" s="189" t="s">
        <v>16</v>
      </c>
      <c r="D239" s="208" t="s">
        <v>44</v>
      </c>
      <c r="E239" s="209"/>
      <c r="F239" s="209"/>
      <c r="G239" s="210"/>
      <c r="H239" s="211"/>
      <c r="I239" s="194"/>
      <c r="J239" s="194"/>
      <c r="K239" s="195"/>
      <c r="L239" s="212"/>
      <c r="M239" s="212"/>
      <c r="N239" s="212"/>
      <c r="O239" s="212"/>
      <c r="P239" s="212"/>
    </row>
    <row r="240" spans="1:16" ht="21.75" customHeight="1" x14ac:dyDescent="0.55000000000000004">
      <c r="A240" s="206"/>
      <c r="B240" s="207"/>
      <c r="C240" s="207"/>
      <c r="D240" s="213">
        <v>1</v>
      </c>
      <c r="E240" s="214" t="s">
        <v>45</v>
      </c>
      <c r="F240" s="215"/>
      <c r="G240" s="216"/>
      <c r="H240" s="217"/>
      <c r="I240" s="218"/>
      <c r="J240" s="218" t="str">
        <f ca="1">IFERROR(__xludf.DUMMYFUNCTION("IMPORTRANGE(""https://docs.google.com/spreadsheets/d/1SX6NBoVAgQJ6U1MVXOaj8PK2l7WJ3RER9xtqwdhxkhw/edit?usp=sharing"",""นครปฐม!J159"")"),"")</f>
        <v/>
      </c>
      <c r="K240" s="195"/>
      <c r="L240" s="212"/>
      <c r="M240" s="212"/>
      <c r="N240" s="212"/>
      <c r="O240" s="212"/>
      <c r="P240" s="212"/>
    </row>
    <row r="241" spans="1:16" ht="21.75" customHeight="1" x14ac:dyDescent="0.55000000000000004">
      <c r="A241" s="206"/>
      <c r="B241" s="207"/>
      <c r="C241" s="207"/>
      <c r="D241" s="220">
        <v>2</v>
      </c>
      <c r="E241" s="221" t="s">
        <v>46</v>
      </c>
      <c r="F241" s="222"/>
      <c r="G241" s="223"/>
      <c r="H241" s="217"/>
      <c r="I241" s="218"/>
      <c r="J241" s="218">
        <f ca="1">IFERROR(__xludf.DUMMYFUNCTION("IMPORTRANGE(""https://docs.google.com/spreadsheets/d/1SX6NBoVAgQJ6U1MVXOaj8PK2l7WJ3RER9xtqwdhxkhw/edit?usp=sharing"",""นครปฐม!J161"")"),0)</f>
        <v>0</v>
      </c>
      <c r="K241" s="195"/>
      <c r="L241" s="212" t="s">
        <v>40</v>
      </c>
      <c r="M241" s="212"/>
      <c r="N241" s="212" t="s">
        <v>40</v>
      </c>
      <c r="O241" s="212"/>
      <c r="P241" s="212"/>
    </row>
    <row r="242" spans="1:16" ht="21.75" customHeight="1" x14ac:dyDescent="0.55000000000000004">
      <c r="A242" s="206"/>
      <c r="B242" s="207"/>
      <c r="C242" s="207"/>
      <c r="D242" s="224"/>
      <c r="E242" s="225" t="s">
        <v>47</v>
      </c>
      <c r="F242" s="226"/>
      <c r="G242" s="227"/>
      <c r="H242" s="217"/>
      <c r="I242" s="218"/>
      <c r="J242" s="218">
        <f ca="1">IFERROR(__xludf.DUMMYFUNCTION("IMPORTRANGE(""https://docs.google.com/spreadsheets/d/1SX6NBoVAgQJ6U1MVXOaj8PK2l7WJ3RER9xtqwdhxkhw/edit?usp=sharing"",""นครปฐม!J162"")"),0)</f>
        <v>0</v>
      </c>
      <c r="K242" s="195"/>
      <c r="L242" s="212"/>
      <c r="M242" s="212"/>
      <c r="N242" s="212"/>
      <c r="O242" s="212"/>
      <c r="P242" s="212"/>
    </row>
    <row r="243" spans="1:16" ht="21.75" customHeight="1" x14ac:dyDescent="0.55000000000000004">
      <c r="A243" s="206"/>
      <c r="B243" s="207"/>
      <c r="C243" s="207"/>
      <c r="D243" s="224"/>
      <c r="E243" s="225" t="s">
        <v>48</v>
      </c>
      <c r="F243" s="226"/>
      <c r="G243" s="227"/>
      <c r="H243" s="217"/>
      <c r="I243" s="218"/>
      <c r="J243" s="218">
        <f ca="1">IFERROR(__xludf.DUMMYFUNCTION("IMPORTRANGE(""https://docs.google.com/spreadsheets/d/1SX6NBoVAgQJ6U1MVXOaj8PK2l7WJ3RER9xtqwdhxkhw/edit?usp=sharing"",""นครปฐม!J163"")"),0)</f>
        <v>0</v>
      </c>
      <c r="K243" s="195"/>
      <c r="L243" s="212"/>
      <c r="M243" s="212"/>
      <c r="N243" s="212"/>
      <c r="O243" s="212"/>
      <c r="P243" s="212"/>
    </row>
    <row r="244" spans="1:16" ht="21.75" customHeight="1" x14ac:dyDescent="0.55000000000000004">
      <c r="A244" s="206"/>
      <c r="B244" s="207"/>
      <c r="C244" s="207"/>
      <c r="D244" s="224"/>
      <c r="E244" s="226"/>
      <c r="F244" s="225" t="s">
        <v>100</v>
      </c>
      <c r="G244" s="226"/>
      <c r="H244" s="217" t="s">
        <v>37</v>
      </c>
      <c r="I244" s="218">
        <f ca="1">IFERROR(__xludf.DUMMYFUNCTION("IMPORTRANGE(""https://docs.google.com/spreadsheets/d/1SX6NBoVAgQJ6U1MVXOaj8PK2l7WJ3RER9xtqwdhxkhw/edit?usp=sharing"",""นครปฐม!I164"")"),0)</f>
        <v>0</v>
      </c>
      <c r="J244" s="218">
        <f ca="1">IFERROR(__xludf.DUMMYFUNCTION("IMPORTRANGE(""https://docs.google.com/spreadsheets/d/1SX6NBoVAgQJ6U1MVXOaj8PK2l7WJ3RER9xtqwdhxkhw/edit?usp=sharing"",""นครปฐม!J164"")"),0)</f>
        <v>0</v>
      </c>
      <c r="K244" s="195">
        <f ca="1">IF(I244&gt;0,J244*100/I244,0)</f>
        <v>0</v>
      </c>
      <c r="L244" s="212"/>
      <c r="M244" s="212"/>
      <c r="N244" s="212"/>
      <c r="O244" s="212"/>
      <c r="P244" s="212"/>
    </row>
    <row r="245" spans="1:16" ht="21.75" customHeight="1" x14ac:dyDescent="0.55000000000000004">
      <c r="A245" s="206"/>
      <c r="B245" s="207"/>
      <c r="C245" s="207"/>
      <c r="D245" s="224"/>
      <c r="E245" s="225" t="s">
        <v>54</v>
      </c>
      <c r="F245" s="226"/>
      <c r="G245" s="227"/>
      <c r="H245" s="217"/>
      <c r="I245" s="218"/>
      <c r="J245" s="218">
        <f ca="1">IFERROR(__xludf.DUMMYFUNCTION("IMPORTRANGE(""https://docs.google.com/spreadsheets/d/1SX6NBoVAgQJ6U1MVXOaj8PK2l7WJ3RER9xtqwdhxkhw/edit?usp=sharing"",""นครปฐม!J165"")"),0)</f>
        <v>0</v>
      </c>
      <c r="K245" s="195"/>
      <c r="L245" s="212"/>
      <c r="M245" s="212"/>
      <c r="N245" s="212"/>
      <c r="O245" s="212"/>
      <c r="P245" s="212"/>
    </row>
    <row r="246" spans="1:16" ht="21.75" customHeight="1" x14ac:dyDescent="0.55000000000000004">
      <c r="A246" s="258"/>
      <c r="B246" s="259"/>
      <c r="C246" s="259"/>
      <c r="D246" s="260">
        <v>3</v>
      </c>
      <c r="E246" s="261" t="s">
        <v>55</v>
      </c>
      <c r="F246" s="262"/>
      <c r="G246" s="263"/>
      <c r="H246" s="264"/>
      <c r="I246" s="265"/>
      <c r="J246" s="266">
        <f ca="1">IFERROR(__xludf.DUMMYFUNCTION("IMPORTRANGE(""https://docs.google.com/spreadsheets/d/1SX6NBoVAgQJ6U1MVXOaj8PK2l7WJ3RER9xtqwdhxkhw/edit?usp=sharing"",""นครปฐม!J166"")"),0)</f>
        <v>0</v>
      </c>
      <c r="K246" s="308"/>
      <c r="L246" s="269"/>
      <c r="M246" s="269"/>
      <c r="N246" s="269"/>
      <c r="O246" s="269"/>
      <c r="P246" s="269"/>
    </row>
    <row r="247" spans="1:16" ht="21.75" customHeight="1" x14ac:dyDescent="0.55000000000000004">
      <c r="A247" s="314" t="s">
        <v>101</v>
      </c>
      <c r="B247" s="315"/>
      <c r="C247" s="315"/>
      <c r="D247" s="315"/>
      <c r="E247" s="316"/>
      <c r="F247" s="316"/>
      <c r="G247" s="317"/>
      <c r="H247" s="318"/>
      <c r="I247" s="319"/>
      <c r="J247" s="319"/>
      <c r="K247" s="320"/>
      <c r="L247" s="321"/>
      <c r="M247" s="321"/>
      <c r="N247" s="321"/>
      <c r="O247" s="322"/>
      <c r="P247" s="322"/>
    </row>
    <row r="248" spans="1:16" ht="21.75" customHeight="1" x14ac:dyDescent="0.55000000000000004">
      <c r="A248" s="323" t="s">
        <v>102</v>
      </c>
      <c r="B248" s="324"/>
      <c r="C248" s="324"/>
      <c r="D248" s="325"/>
      <c r="E248" s="325"/>
      <c r="F248" s="325"/>
      <c r="G248" s="326"/>
      <c r="H248" s="327"/>
      <c r="I248" s="328"/>
      <c r="J248" s="328"/>
      <c r="K248" s="329"/>
      <c r="L248" s="329"/>
      <c r="M248" s="329"/>
      <c r="N248" s="329"/>
      <c r="O248" s="330"/>
      <c r="P248" s="330"/>
    </row>
    <row r="249" spans="1:16" ht="21.75" customHeight="1" x14ac:dyDescent="0.55000000000000004">
      <c r="A249" s="331"/>
      <c r="B249" s="332" t="s">
        <v>103</v>
      </c>
      <c r="C249" s="332"/>
      <c r="D249" s="332"/>
      <c r="E249" s="332"/>
      <c r="F249" s="332"/>
      <c r="G249" s="333"/>
      <c r="H249" s="334" t="s">
        <v>37</v>
      </c>
      <c r="I249" s="335">
        <f ca="1">IFERROR(__xludf.DUMMYFUNCTION("IMPORTRANGE(""https://docs.google.com/spreadsheets/d/1SX6NBoVAgQJ6U1MVXOaj8PK2l7WJ3RER9xtqwdhxkhw/edit?usp=sharing"",""นครปฐม!I169"")"),0)</f>
        <v>0</v>
      </c>
      <c r="J249" s="335">
        <f ca="1">IFERROR(__xludf.DUMMYFUNCTION("IMPORTRANGE(""https://docs.google.com/spreadsheets/d/1SX6NBoVAgQJ6U1MVXOaj8PK2l7WJ3RER9xtqwdhxkhw/edit?usp=sharing"",""นครปฐม!J169"")"),0)</f>
        <v>0</v>
      </c>
      <c r="K249" s="336">
        <f ca="1">IF(I249&gt;0,J249*100/I249,0)</f>
        <v>0</v>
      </c>
      <c r="L249" s="337"/>
      <c r="M249" s="337"/>
      <c r="N249" s="337"/>
      <c r="O249" s="336"/>
      <c r="P249" s="336"/>
    </row>
    <row r="250" spans="1:16" ht="21.75" customHeight="1" x14ac:dyDescent="0.55000000000000004">
      <c r="A250" s="175"/>
      <c r="B250" s="176"/>
      <c r="C250" s="177" t="s">
        <v>16</v>
      </c>
      <c r="D250" s="178" t="s">
        <v>17</v>
      </c>
      <c r="E250" s="39"/>
      <c r="F250" s="39"/>
      <c r="G250" s="39"/>
      <c r="H250" s="179" t="s">
        <v>12</v>
      </c>
      <c r="I250" s="194"/>
      <c r="J250" s="194"/>
      <c r="K250" s="195"/>
      <c r="L250" s="182">
        <f t="shared" ref="L250:N250" ca="1" si="77">L251+L252</f>
        <v>0</v>
      </c>
      <c r="M250" s="182">
        <f t="shared" ca="1" si="77"/>
        <v>0</v>
      </c>
      <c r="N250" s="182">
        <f t="shared" ca="1" si="77"/>
        <v>0</v>
      </c>
      <c r="O250" s="181">
        <f t="shared" ref="O250:O252" ca="1" si="78">IF(L250&gt;0,N250*100/L250,0)</f>
        <v>0</v>
      </c>
      <c r="P250" s="181">
        <f t="shared" ref="P250:P252" ca="1" si="79">IF(M250&gt;0,N250*100/M250,0)</f>
        <v>0</v>
      </c>
    </row>
    <row r="251" spans="1:16" ht="21.75" customHeight="1" x14ac:dyDescent="0.55000000000000004">
      <c r="A251" s="183"/>
      <c r="B251" s="52"/>
      <c r="C251" s="52"/>
      <c r="D251" s="52"/>
      <c r="E251" s="52"/>
      <c r="F251" s="52"/>
      <c r="G251" s="53" t="s">
        <v>18</v>
      </c>
      <c r="H251" s="184" t="s">
        <v>12</v>
      </c>
      <c r="I251" s="194"/>
      <c r="J251" s="194"/>
      <c r="K251" s="195"/>
      <c r="L251" s="187">
        <f t="shared" ref="L251:N251" si="80">L253+L257</f>
        <v>0</v>
      </c>
      <c r="M251" s="187">
        <f t="shared" si="80"/>
        <v>0</v>
      </c>
      <c r="N251" s="187">
        <f t="shared" si="80"/>
        <v>0</v>
      </c>
      <c r="O251" s="186">
        <f t="shared" si="78"/>
        <v>0</v>
      </c>
      <c r="P251" s="186">
        <f t="shared" si="79"/>
        <v>0</v>
      </c>
    </row>
    <row r="252" spans="1:16" ht="21.75" customHeight="1" x14ac:dyDescent="0.55000000000000004">
      <c r="A252" s="183"/>
      <c r="B252" s="52"/>
      <c r="C252" s="52"/>
      <c r="D252" s="52"/>
      <c r="E252" s="52"/>
      <c r="F252" s="52"/>
      <c r="G252" s="53" t="s">
        <v>19</v>
      </c>
      <c r="H252" s="184" t="s">
        <v>12</v>
      </c>
      <c r="I252" s="194"/>
      <c r="J252" s="194"/>
      <c r="K252" s="195"/>
      <c r="L252" s="187">
        <f t="shared" ref="L252:N252" ca="1" si="81">L254+L258</f>
        <v>0</v>
      </c>
      <c r="M252" s="187">
        <f t="shared" ca="1" si="81"/>
        <v>0</v>
      </c>
      <c r="N252" s="187">
        <f t="shared" ca="1" si="81"/>
        <v>0</v>
      </c>
      <c r="O252" s="186">
        <f t="shared" ca="1" si="78"/>
        <v>0</v>
      </c>
      <c r="P252" s="186">
        <f t="shared" ca="1" si="79"/>
        <v>0</v>
      </c>
    </row>
    <row r="253" spans="1:16" ht="21.75" customHeight="1" x14ac:dyDescent="0.55000000000000004">
      <c r="A253" s="188"/>
      <c r="B253" s="189"/>
      <c r="C253" s="189" t="s">
        <v>16</v>
      </c>
      <c r="D253" s="190" t="s">
        <v>38</v>
      </c>
      <c r="E253" s="191"/>
      <c r="F253" s="191"/>
      <c r="G253" s="192" t="s">
        <v>39</v>
      </c>
      <c r="H253" s="193" t="s">
        <v>12</v>
      </c>
      <c r="I253" s="194" t="s">
        <v>40</v>
      </c>
      <c r="J253" s="194"/>
      <c r="K253" s="195"/>
      <c r="L253" s="196">
        <v>0</v>
      </c>
      <c r="M253" s="196"/>
      <c r="N253" s="196">
        <v>0</v>
      </c>
      <c r="O253" s="196">
        <f>+IF(L253&gt;0,N253*100/L253,0)</f>
        <v>0</v>
      </c>
      <c r="P253" s="196"/>
    </row>
    <row r="254" spans="1:16" ht="21.75" customHeight="1" x14ac:dyDescent="0.55000000000000004">
      <c r="A254" s="188"/>
      <c r="B254" s="189"/>
      <c r="C254" s="189"/>
      <c r="D254" s="197"/>
      <c r="E254" s="191"/>
      <c r="F254" s="191" t="s">
        <v>40</v>
      </c>
      <c r="G254" s="192" t="s">
        <v>41</v>
      </c>
      <c r="H254" s="193" t="s">
        <v>12</v>
      </c>
      <c r="I254" s="194"/>
      <c r="J254" s="194"/>
      <c r="K254" s="195"/>
      <c r="L254" s="198">
        <f ca="1">L255+L256</f>
        <v>0</v>
      </c>
      <c r="M254" s="198">
        <f ca="1">IFERROR(__xludf.DUMMYFUNCTION("IMPORTRANGE(""https://docs.google.com/spreadsheets/d/1Yj_ptqi66GCucihVvJfMjLAmec39IyEx_6qawtMGysU/edit?usp=sharing"",""สบก!CB66"")"),0)</f>
        <v>0</v>
      </c>
      <c r="N254" s="198">
        <f ca="1">IFERROR(__xludf.DUMMYFUNCTION("IMPORTRANGE(""https://docs.google.com/spreadsheets/d/1Yj_ptqi66GCucihVvJfMjLAmec39IyEx_6qawtMGysU/edit?usp=sharing"",""สบก!CC66"")"),0)</f>
        <v>0</v>
      </c>
      <c r="O254" s="198">
        <f ca="1">IF(L254&gt;0,N254*100/L254,0)</f>
        <v>0</v>
      </c>
      <c r="P254" s="198">
        <f ca="1">IF(M254&gt;0,N254*100/M254,0)</f>
        <v>0</v>
      </c>
    </row>
    <row r="255" spans="1:16" ht="21.75" customHeight="1" x14ac:dyDescent="0.55000000000000004">
      <c r="A255" s="188"/>
      <c r="B255" s="189"/>
      <c r="C255" s="189"/>
      <c r="D255" s="197"/>
      <c r="E255" s="191"/>
      <c r="F255" s="191"/>
      <c r="G255" s="200" t="s">
        <v>42</v>
      </c>
      <c r="H255" s="193" t="s">
        <v>12</v>
      </c>
      <c r="I255" s="194"/>
      <c r="J255" s="194"/>
      <c r="K255" s="195"/>
      <c r="L255" s="198">
        <f ca="1">IFERROR(__xludf.DUMMYFUNCTION("IMPORTRANGE(""https://docs.google.com/spreadsheets/d/1Yj_ptqi66GCucihVvJfMjLAmec39IyEx_6qawtMGysU/edit?usp=sharing"",""สบก!BX66"")"),0)</f>
        <v>0</v>
      </c>
      <c r="M255" s="198"/>
      <c r="N255" s="198"/>
      <c r="O255" s="198"/>
      <c r="P255" s="198"/>
    </row>
    <row r="256" spans="1:16" ht="21.75" customHeight="1" x14ac:dyDescent="0.55000000000000004">
      <c r="A256" s="188"/>
      <c r="B256" s="189"/>
      <c r="C256" s="189"/>
      <c r="D256" s="197"/>
      <c r="E256" s="191"/>
      <c r="F256" s="191"/>
      <c r="G256" s="200" t="s">
        <v>43</v>
      </c>
      <c r="H256" s="193" t="s">
        <v>12</v>
      </c>
      <c r="I256" s="194"/>
      <c r="J256" s="194"/>
      <c r="K256" s="195"/>
      <c r="L256" s="198">
        <f ca="1">IFERROR(__xludf.DUMMYFUNCTION("IMPORTRANGE(""https://docs.google.com/spreadsheets/d/1Yj_ptqi66GCucihVvJfMjLAmec39IyEx_6qawtMGysU/edit?usp=sharing"",""สบก!BY66"")"),0)</f>
        <v>0</v>
      </c>
      <c r="M256" s="198"/>
      <c r="N256" s="198"/>
      <c r="O256" s="198"/>
      <c r="P256" s="198"/>
    </row>
    <row r="257" spans="1:16" ht="21.75" customHeight="1" x14ac:dyDescent="0.55000000000000004">
      <c r="A257" s="201"/>
      <c r="B257" s="104"/>
      <c r="C257" s="105" t="s">
        <v>16</v>
      </c>
      <c r="D257" s="106" t="s">
        <v>23</v>
      </c>
      <c r="E257" s="55"/>
      <c r="F257" s="113"/>
      <c r="G257" s="107" t="s">
        <v>18</v>
      </c>
      <c r="H257" s="202" t="s">
        <v>12</v>
      </c>
      <c r="I257" s="194"/>
      <c r="J257" s="194"/>
      <c r="K257" s="195"/>
      <c r="L257" s="64">
        <v>0</v>
      </c>
      <c r="M257" s="64"/>
      <c r="N257" s="64"/>
      <c r="O257" s="64"/>
      <c r="P257" s="64"/>
    </row>
    <row r="258" spans="1:16" ht="21.75" customHeight="1" x14ac:dyDescent="0.55000000000000004">
      <c r="A258" s="203"/>
      <c r="B258" s="119"/>
      <c r="C258" s="119"/>
      <c r="D258" s="204"/>
      <c r="E258" s="120"/>
      <c r="F258" s="120"/>
      <c r="G258" s="121" t="s">
        <v>19</v>
      </c>
      <c r="H258" s="205" t="s">
        <v>12</v>
      </c>
      <c r="I258" s="194"/>
      <c r="J258" s="194"/>
      <c r="K258" s="195"/>
      <c r="L258" s="72">
        <f ca="1">IFERROR(__xludf.DUMMYFUNCTION("IMPORTRANGE(""https://docs.google.com/spreadsheets/d/1Yj_ptqi66GCucihVvJfMjLAmec39IyEx_6qawtMGysU/edit?usp=sharing"",""สบก!BZ66"")"),0)</f>
        <v>0</v>
      </c>
      <c r="M258" s="72"/>
      <c r="N258" s="72">
        <f ca="1">IFERROR(__xludf.DUMMYFUNCTION("IMPORTRANGE(""https://docs.google.com/spreadsheets/d/1Yj_ptqi66GCucihVvJfMjLAmec39IyEx_6qawtMGysU/edit?usp=sharing"",""สบก!CD66"")"),0)</f>
        <v>0</v>
      </c>
      <c r="O258" s="72">
        <f ca="1">IF(L258&gt;0,N258*100/L258,0)</f>
        <v>0</v>
      </c>
      <c r="P258" s="72"/>
    </row>
    <row r="259" spans="1:16" ht="21.75" customHeight="1" x14ac:dyDescent="0.55000000000000004">
      <c r="A259" s="206"/>
      <c r="B259" s="207"/>
      <c r="C259" s="189" t="s">
        <v>16</v>
      </c>
      <c r="D259" s="208" t="s">
        <v>44</v>
      </c>
      <c r="E259" s="209"/>
      <c r="F259" s="209"/>
      <c r="G259" s="210"/>
      <c r="H259" s="211"/>
      <c r="I259" s="194"/>
      <c r="J259" s="194"/>
      <c r="K259" s="195"/>
      <c r="L259" s="212"/>
      <c r="M259" s="212"/>
      <c r="N259" s="212"/>
      <c r="O259" s="212"/>
      <c r="P259" s="212"/>
    </row>
    <row r="260" spans="1:16" ht="21.75" customHeight="1" x14ac:dyDescent="0.55000000000000004">
      <c r="A260" s="206"/>
      <c r="B260" s="207"/>
      <c r="C260" s="207"/>
      <c r="D260" s="213">
        <v>1</v>
      </c>
      <c r="E260" s="214" t="s">
        <v>45</v>
      </c>
      <c r="F260" s="215"/>
      <c r="G260" s="216"/>
      <c r="H260" s="217"/>
      <c r="I260" s="218"/>
      <c r="J260" s="219">
        <f ca="1">IFERROR(__xludf.DUMMYFUNCTION("IMPORTRANGE(""https://docs.google.com/spreadsheets/d/1SX6NBoVAgQJ6U1MVXOaj8PK2l7WJ3RER9xtqwdhxkhw/edit?usp=sharing"",""นครปฐม!J175"")"),0)</f>
        <v>0</v>
      </c>
      <c r="K260" s="195"/>
      <c r="L260" s="212"/>
      <c r="M260" s="212"/>
      <c r="N260" s="212"/>
      <c r="O260" s="212"/>
      <c r="P260" s="212"/>
    </row>
    <row r="261" spans="1:16" ht="21.75" customHeight="1" x14ac:dyDescent="0.55000000000000004">
      <c r="A261" s="206"/>
      <c r="B261" s="207"/>
      <c r="C261" s="207"/>
      <c r="D261" s="220">
        <v>2</v>
      </c>
      <c r="E261" s="221" t="s">
        <v>46</v>
      </c>
      <c r="F261" s="222"/>
      <c r="G261" s="223"/>
      <c r="H261" s="217"/>
      <c r="I261" s="218"/>
      <c r="J261" s="219">
        <f ca="1">IFERROR(__xludf.DUMMYFUNCTION("IMPORTRANGE(""https://docs.google.com/spreadsheets/d/1SX6NBoVAgQJ6U1MVXOaj8PK2l7WJ3RER9xtqwdhxkhw/edit?usp=sharing"",""นครปฐม!J176"")"),0)</f>
        <v>0</v>
      </c>
      <c r="K261" s="195"/>
      <c r="L261" s="212" t="s">
        <v>40</v>
      </c>
      <c r="M261" s="212"/>
      <c r="N261" s="212" t="s">
        <v>40</v>
      </c>
      <c r="O261" s="212"/>
      <c r="P261" s="212"/>
    </row>
    <row r="262" spans="1:16" ht="21.75" customHeight="1" x14ac:dyDescent="0.55000000000000004">
      <c r="A262" s="206"/>
      <c r="B262" s="207"/>
      <c r="C262" s="207"/>
      <c r="D262" s="224"/>
      <c r="E262" s="225" t="s">
        <v>47</v>
      </c>
      <c r="F262" s="226"/>
      <c r="G262" s="227"/>
      <c r="H262" s="217"/>
      <c r="I262" s="218"/>
      <c r="J262" s="219">
        <f ca="1">IFERROR(__xludf.DUMMYFUNCTION("IMPORTRANGE(""https://docs.google.com/spreadsheets/d/1SX6NBoVAgQJ6U1MVXOaj8PK2l7WJ3RER9xtqwdhxkhw/edit?usp=sharing"",""นครปฐม!J177"")"),0)</f>
        <v>0</v>
      </c>
      <c r="K262" s="195"/>
      <c r="L262" s="212"/>
      <c r="M262" s="212"/>
      <c r="N262" s="212"/>
      <c r="O262" s="212"/>
      <c r="P262" s="212"/>
    </row>
    <row r="263" spans="1:16" ht="21.75" customHeight="1" x14ac:dyDescent="0.55000000000000004">
      <c r="A263" s="206"/>
      <c r="B263" s="207"/>
      <c r="C263" s="207"/>
      <c r="D263" s="224"/>
      <c r="E263" s="225" t="s">
        <v>48</v>
      </c>
      <c r="F263" s="226"/>
      <c r="G263" s="227"/>
      <c r="H263" s="217"/>
      <c r="I263" s="218"/>
      <c r="J263" s="219">
        <f ca="1">IFERROR(__xludf.DUMMYFUNCTION("IMPORTRANGE(""https://docs.google.com/spreadsheets/d/1SX6NBoVAgQJ6U1MVXOaj8PK2l7WJ3RER9xtqwdhxkhw/edit?usp=sharing"",""นครปฐม!J178"")"),0)</f>
        <v>0</v>
      </c>
      <c r="K263" s="195"/>
      <c r="L263" s="212"/>
      <c r="M263" s="212"/>
      <c r="N263" s="212"/>
      <c r="O263" s="212"/>
      <c r="P263" s="212"/>
    </row>
    <row r="264" spans="1:16" ht="21.75" customHeight="1" x14ac:dyDescent="0.55000000000000004">
      <c r="A264" s="206"/>
      <c r="B264" s="207"/>
      <c r="C264" s="207"/>
      <c r="D264" s="224"/>
      <c r="E264" s="228"/>
      <c r="F264" s="225" t="s">
        <v>104</v>
      </c>
      <c r="G264" s="227"/>
      <c r="H264" s="211" t="s">
        <v>59</v>
      </c>
      <c r="I264" s="218">
        <f ca="1">IFERROR(__xludf.DUMMYFUNCTION("IMPORTRANGE(""https://docs.google.com/spreadsheets/d/1SX6NBoVAgQJ6U1MVXOaj8PK2l7WJ3RER9xtqwdhxkhw/edit?usp=sharing"",""นครปฐม!I179"")"),0)</f>
        <v>0</v>
      </c>
      <c r="J264" s="219">
        <f ca="1">IFERROR(__xludf.DUMMYFUNCTION("IMPORTRANGE(""https://docs.google.com/spreadsheets/d/1SX6NBoVAgQJ6U1MVXOaj8PK2l7WJ3RER9xtqwdhxkhw/edit?usp=sharing"",""นครปฐม!J179"")"),0)</f>
        <v>0</v>
      </c>
      <c r="K264" s="195">
        <f t="shared" ref="K264:K267" ca="1" si="82">IF(I264&gt;0,J264*100/I264,0)</f>
        <v>0</v>
      </c>
      <c r="L264" s="212"/>
      <c r="M264" s="212"/>
      <c r="N264" s="212"/>
      <c r="O264" s="212"/>
      <c r="P264" s="212"/>
    </row>
    <row r="265" spans="1:16" ht="21.75" customHeight="1" x14ac:dyDescent="0.55000000000000004">
      <c r="A265" s="206"/>
      <c r="B265" s="207"/>
      <c r="C265" s="207"/>
      <c r="D265" s="224"/>
      <c r="E265" s="228"/>
      <c r="F265" s="225" t="s">
        <v>105</v>
      </c>
      <c r="G265" s="227"/>
      <c r="H265" s="211" t="s">
        <v>37</v>
      </c>
      <c r="I265" s="218">
        <f ca="1">IFERROR(__xludf.DUMMYFUNCTION("IMPORTRANGE(""https://docs.google.com/spreadsheets/d/1SX6NBoVAgQJ6U1MVXOaj8PK2l7WJ3RER9xtqwdhxkhw/edit?usp=sharing"",""นครปฐม!I180"")"),0)</f>
        <v>0</v>
      </c>
      <c r="J265" s="219">
        <f ca="1">IFERROR(__xludf.DUMMYFUNCTION("IMPORTRANGE(""https://docs.google.com/spreadsheets/d/1SX6NBoVAgQJ6U1MVXOaj8PK2l7WJ3RER9xtqwdhxkhw/edit?usp=sharing"",""นครปฐม!J180"")"),0)</f>
        <v>0</v>
      </c>
      <c r="K265" s="195">
        <f t="shared" ca="1" si="82"/>
        <v>0</v>
      </c>
      <c r="L265" s="212"/>
      <c r="M265" s="212"/>
      <c r="N265" s="212"/>
      <c r="O265" s="212"/>
      <c r="P265" s="212"/>
    </row>
    <row r="266" spans="1:16" ht="21.75" customHeight="1" x14ac:dyDescent="0.55000000000000004">
      <c r="A266" s="206"/>
      <c r="B266" s="207"/>
      <c r="C266" s="207"/>
      <c r="D266" s="224"/>
      <c r="E266" s="228"/>
      <c r="F266" s="225" t="s">
        <v>106</v>
      </c>
      <c r="G266" s="227"/>
      <c r="H266" s="211" t="s">
        <v>37</v>
      </c>
      <c r="I266" s="218">
        <f ca="1">IFERROR(__xludf.DUMMYFUNCTION("IMPORTRANGE(""https://docs.google.com/spreadsheets/d/1SX6NBoVAgQJ6U1MVXOaj8PK2l7WJ3RER9xtqwdhxkhw/edit?usp=sharing"",""นครปฐม!I181"")"),0)</f>
        <v>0</v>
      </c>
      <c r="J266" s="219">
        <f ca="1">IFERROR(__xludf.DUMMYFUNCTION("IMPORTRANGE(""https://docs.google.com/spreadsheets/d/1SX6NBoVAgQJ6U1MVXOaj8PK2l7WJ3RER9xtqwdhxkhw/edit?usp=sharing"",""นครปฐม!J181"")"),0)</f>
        <v>0</v>
      </c>
      <c r="K266" s="195">
        <f t="shared" ca="1" si="82"/>
        <v>0</v>
      </c>
      <c r="L266" s="212"/>
      <c r="M266" s="212"/>
      <c r="N266" s="212"/>
      <c r="O266" s="212"/>
      <c r="P266" s="212"/>
    </row>
    <row r="267" spans="1:16" ht="21.75" customHeight="1" x14ac:dyDescent="0.55000000000000004">
      <c r="A267" s="206"/>
      <c r="B267" s="207"/>
      <c r="C267" s="207"/>
      <c r="D267" s="224"/>
      <c r="E267" s="228"/>
      <c r="F267" s="225" t="s">
        <v>107</v>
      </c>
      <c r="G267" s="227"/>
      <c r="H267" s="211" t="s">
        <v>37</v>
      </c>
      <c r="I267" s="218">
        <f ca="1">IFERROR(__xludf.DUMMYFUNCTION("IMPORTRANGE(""https://docs.google.com/spreadsheets/d/1SX6NBoVAgQJ6U1MVXOaj8PK2l7WJ3RER9xtqwdhxkhw/edit?usp=sharing"",""นครปฐม!I182"")"),0)</f>
        <v>0</v>
      </c>
      <c r="J267" s="219">
        <f ca="1">IFERROR(__xludf.DUMMYFUNCTION("IMPORTRANGE(""https://docs.google.com/spreadsheets/d/1SX6NBoVAgQJ6U1MVXOaj8PK2l7WJ3RER9xtqwdhxkhw/edit?usp=sharing"",""นครปฐม!J182"")"),0)</f>
        <v>0</v>
      </c>
      <c r="K267" s="195">
        <f t="shared" ca="1" si="82"/>
        <v>0</v>
      </c>
      <c r="L267" s="212"/>
      <c r="M267" s="212"/>
      <c r="N267" s="212"/>
      <c r="O267" s="212"/>
      <c r="P267" s="212"/>
    </row>
    <row r="268" spans="1:16" ht="21.75" customHeight="1" x14ac:dyDescent="0.55000000000000004">
      <c r="A268" s="206"/>
      <c r="B268" s="207"/>
      <c r="C268" s="207"/>
      <c r="D268" s="224"/>
      <c r="E268" s="225" t="s">
        <v>54</v>
      </c>
      <c r="F268" s="226"/>
      <c r="G268" s="227"/>
      <c r="H268" s="217"/>
      <c r="I268" s="218"/>
      <c r="J268" s="219">
        <f ca="1">IFERROR(__xludf.DUMMYFUNCTION("IMPORTRANGE(""https://docs.google.com/spreadsheets/d/1SX6NBoVAgQJ6U1MVXOaj8PK2l7WJ3RER9xtqwdhxkhw/edit?usp=sharing"",""นครปฐม!J183"")"),0)</f>
        <v>0</v>
      </c>
      <c r="K268" s="195"/>
      <c r="L268" s="212"/>
      <c r="M268" s="212"/>
      <c r="N268" s="212"/>
      <c r="O268" s="212"/>
      <c r="P268" s="212"/>
    </row>
    <row r="269" spans="1:16" ht="21.75" customHeight="1" x14ac:dyDescent="0.55000000000000004">
      <c r="A269" s="258"/>
      <c r="B269" s="259"/>
      <c r="C269" s="259"/>
      <c r="D269" s="260">
        <v>3</v>
      </c>
      <c r="E269" s="261" t="s">
        <v>55</v>
      </c>
      <c r="F269" s="262"/>
      <c r="G269" s="263"/>
      <c r="H269" s="264"/>
      <c r="I269" s="265"/>
      <c r="J269" s="307">
        <f ca="1">IFERROR(__xludf.DUMMYFUNCTION("IMPORTRANGE(""https://docs.google.com/spreadsheets/d/1SX6NBoVAgQJ6U1MVXOaj8PK2l7WJ3RER9xtqwdhxkhw/edit?usp=sharing"",""นครปฐม!J184"")"),0)</f>
        <v>0</v>
      </c>
      <c r="K269" s="308"/>
      <c r="L269" s="269"/>
      <c r="M269" s="269"/>
      <c r="N269" s="269"/>
      <c r="O269" s="269"/>
      <c r="P269" s="269"/>
    </row>
    <row r="270" spans="1:16" ht="21.75" customHeight="1" x14ac:dyDescent="0.55000000000000004">
      <c r="A270" s="331"/>
      <c r="B270" s="332" t="s">
        <v>108</v>
      </c>
      <c r="C270" s="332"/>
      <c r="D270" s="332"/>
      <c r="E270" s="332"/>
      <c r="F270" s="332"/>
      <c r="G270" s="333"/>
      <c r="H270" s="334" t="s">
        <v>37</v>
      </c>
      <c r="I270" s="335">
        <f ca="1">IFERROR(__xludf.DUMMYFUNCTION("IMPORTRANGE(""https://docs.google.com/spreadsheets/d/1SX6NBoVAgQJ6U1MVXOaj8PK2l7WJ3RER9xtqwdhxkhw/edit?usp=sharing"",""นครปฐม!I185"")"),0)</f>
        <v>0</v>
      </c>
      <c r="J270" s="335">
        <f ca="1">IFERROR(__xludf.DUMMYFUNCTION("IMPORTRANGE(""https://docs.google.com/spreadsheets/d/1SX6NBoVAgQJ6U1MVXOaj8PK2l7WJ3RER9xtqwdhxkhw/edit?usp=sharing"",""นครปฐม!J185"")"),0)</f>
        <v>0</v>
      </c>
      <c r="K270" s="336">
        <f ca="1">IF(I270&gt;0,J270*100/I270,0)</f>
        <v>0</v>
      </c>
      <c r="L270" s="337"/>
      <c r="M270" s="337"/>
      <c r="N270" s="337"/>
      <c r="O270" s="336"/>
      <c r="P270" s="336"/>
    </row>
    <row r="271" spans="1:16" ht="21.75" customHeight="1" x14ac:dyDescent="0.55000000000000004">
      <c r="A271" s="175"/>
      <c r="B271" s="176"/>
      <c r="C271" s="177" t="s">
        <v>16</v>
      </c>
      <c r="D271" s="178" t="s">
        <v>17</v>
      </c>
      <c r="E271" s="39"/>
      <c r="F271" s="39"/>
      <c r="G271" s="39"/>
      <c r="H271" s="179" t="s">
        <v>12</v>
      </c>
      <c r="I271" s="194"/>
      <c r="J271" s="194"/>
      <c r="K271" s="195"/>
      <c r="L271" s="182">
        <f t="shared" ref="L271:N271" ca="1" si="83">L272+L273</f>
        <v>0</v>
      </c>
      <c r="M271" s="182">
        <f t="shared" ca="1" si="83"/>
        <v>0</v>
      </c>
      <c r="N271" s="182">
        <f t="shared" ca="1" si="83"/>
        <v>0</v>
      </c>
      <c r="O271" s="181">
        <f t="shared" ref="O271:O273" ca="1" si="84">IF(L271&gt;0,N271*100/L271,0)</f>
        <v>0</v>
      </c>
      <c r="P271" s="181">
        <f t="shared" ref="P271:P273" ca="1" si="85">IF(M271&gt;0,N271*100/M271,0)</f>
        <v>0</v>
      </c>
    </row>
    <row r="272" spans="1:16" ht="21.75" customHeight="1" x14ac:dyDescent="0.55000000000000004">
      <c r="A272" s="183"/>
      <c r="B272" s="52"/>
      <c r="C272" s="52"/>
      <c r="D272" s="52"/>
      <c r="E272" s="52"/>
      <c r="F272" s="52"/>
      <c r="G272" s="53" t="s">
        <v>18</v>
      </c>
      <c r="H272" s="184" t="s">
        <v>12</v>
      </c>
      <c r="I272" s="194"/>
      <c r="J272" s="194"/>
      <c r="K272" s="195"/>
      <c r="L272" s="187">
        <f t="shared" ref="L272:N272" si="86">L274+L278</f>
        <v>0</v>
      </c>
      <c r="M272" s="187">
        <f t="shared" si="86"/>
        <v>0</v>
      </c>
      <c r="N272" s="187">
        <f t="shared" si="86"/>
        <v>0</v>
      </c>
      <c r="O272" s="186">
        <f t="shared" si="84"/>
        <v>0</v>
      </c>
      <c r="P272" s="186">
        <f t="shared" si="85"/>
        <v>0</v>
      </c>
    </row>
    <row r="273" spans="1:16" ht="21.75" customHeight="1" x14ac:dyDescent="0.55000000000000004">
      <c r="A273" s="183"/>
      <c r="B273" s="52"/>
      <c r="C273" s="52"/>
      <c r="D273" s="52"/>
      <c r="E273" s="52"/>
      <c r="F273" s="52"/>
      <c r="G273" s="53" t="s">
        <v>19</v>
      </c>
      <c r="H273" s="184" t="s">
        <v>12</v>
      </c>
      <c r="I273" s="194"/>
      <c r="J273" s="194"/>
      <c r="K273" s="195"/>
      <c r="L273" s="187">
        <f t="shared" ref="L273:N273" ca="1" si="87">L275+L279</f>
        <v>0</v>
      </c>
      <c r="M273" s="187">
        <f t="shared" ca="1" si="87"/>
        <v>0</v>
      </c>
      <c r="N273" s="187">
        <f t="shared" ca="1" si="87"/>
        <v>0</v>
      </c>
      <c r="O273" s="186">
        <f t="shared" ca="1" si="84"/>
        <v>0</v>
      </c>
      <c r="P273" s="186">
        <f t="shared" ca="1" si="85"/>
        <v>0</v>
      </c>
    </row>
    <row r="274" spans="1:16" ht="21.75" customHeight="1" x14ac:dyDescent="0.55000000000000004">
      <c r="A274" s="188"/>
      <c r="B274" s="189"/>
      <c r="C274" s="189" t="s">
        <v>16</v>
      </c>
      <c r="D274" s="190" t="s">
        <v>38</v>
      </c>
      <c r="E274" s="191"/>
      <c r="F274" s="191"/>
      <c r="G274" s="192" t="s">
        <v>39</v>
      </c>
      <c r="H274" s="193" t="s">
        <v>12</v>
      </c>
      <c r="I274" s="194" t="s">
        <v>40</v>
      </c>
      <c r="J274" s="194"/>
      <c r="K274" s="195"/>
      <c r="L274" s="196">
        <v>0</v>
      </c>
      <c r="M274" s="196"/>
      <c r="N274" s="196">
        <v>0</v>
      </c>
      <c r="O274" s="196">
        <f>+IF(L274&gt;0,N274*100/L274,0)</f>
        <v>0</v>
      </c>
      <c r="P274" s="196"/>
    </row>
    <row r="275" spans="1:16" ht="21.75" customHeight="1" x14ac:dyDescent="0.55000000000000004">
      <c r="A275" s="188"/>
      <c r="B275" s="189"/>
      <c r="C275" s="189"/>
      <c r="D275" s="197"/>
      <c r="E275" s="191"/>
      <c r="F275" s="191" t="s">
        <v>40</v>
      </c>
      <c r="G275" s="192" t="s">
        <v>41</v>
      </c>
      <c r="H275" s="193" t="s">
        <v>12</v>
      </c>
      <c r="I275" s="194"/>
      <c r="J275" s="194"/>
      <c r="K275" s="195"/>
      <c r="L275" s="198">
        <f ca="1">L276+L277</f>
        <v>0</v>
      </c>
      <c r="M275" s="198">
        <f ca="1">IFERROR(__xludf.DUMMYFUNCTION("IMPORTRANGE(""https://docs.google.com/spreadsheets/d/1Yj_ptqi66GCucihVvJfMjLAmec39IyEx_6qawtMGysU/edit?usp=sharing"",""สบก!CK66"")"),0)</f>
        <v>0</v>
      </c>
      <c r="N275" s="198">
        <f ca="1">IFERROR(__xludf.DUMMYFUNCTION("IMPORTRANGE(""https://docs.google.com/spreadsheets/d/1Yj_ptqi66GCucihVvJfMjLAmec39IyEx_6qawtMGysU/edit?usp=sharing"",""สบก!CL66"")"),0)</f>
        <v>0</v>
      </c>
      <c r="O275" s="198">
        <f ca="1">IF(L275&gt;0,N275*100/L275,0)</f>
        <v>0</v>
      </c>
      <c r="P275" s="198">
        <f ca="1">IF(M275&gt;0,N275*100/M275,0)</f>
        <v>0</v>
      </c>
    </row>
    <row r="276" spans="1:16" ht="21.75" customHeight="1" x14ac:dyDescent="0.55000000000000004">
      <c r="A276" s="188"/>
      <c r="B276" s="189"/>
      <c r="C276" s="189"/>
      <c r="D276" s="197"/>
      <c r="E276" s="191"/>
      <c r="F276" s="191"/>
      <c r="G276" s="200" t="s">
        <v>42</v>
      </c>
      <c r="H276" s="193" t="s">
        <v>12</v>
      </c>
      <c r="I276" s="194"/>
      <c r="J276" s="194"/>
      <c r="K276" s="195"/>
      <c r="L276" s="198">
        <f ca="1">IFERROR(__xludf.DUMMYFUNCTION("IMPORTRANGE(""https://docs.google.com/spreadsheets/d/1Yj_ptqi66GCucihVvJfMjLAmec39IyEx_6qawtMGysU/edit?usp=sharing"",""สบก!CG66"")"),0)</f>
        <v>0</v>
      </c>
      <c r="M276" s="198"/>
      <c r="N276" s="198"/>
      <c r="O276" s="198"/>
      <c r="P276" s="198"/>
    </row>
    <row r="277" spans="1:16" ht="21.75" customHeight="1" x14ac:dyDescent="0.55000000000000004">
      <c r="A277" s="188"/>
      <c r="B277" s="189"/>
      <c r="C277" s="189"/>
      <c r="D277" s="197"/>
      <c r="E277" s="191"/>
      <c r="F277" s="191"/>
      <c r="G277" s="200" t="s">
        <v>43</v>
      </c>
      <c r="H277" s="193" t="s">
        <v>12</v>
      </c>
      <c r="I277" s="194"/>
      <c r="J277" s="194"/>
      <c r="K277" s="195"/>
      <c r="L277" s="198">
        <f ca="1">IFERROR(__xludf.DUMMYFUNCTION("IMPORTRANGE(""https://docs.google.com/spreadsheets/d/1Yj_ptqi66GCucihVvJfMjLAmec39IyEx_6qawtMGysU/edit?usp=sharing"",""สบก!CH66"")"),0)</f>
        <v>0</v>
      </c>
      <c r="M277" s="198"/>
      <c r="N277" s="198"/>
      <c r="O277" s="198"/>
      <c r="P277" s="198"/>
    </row>
    <row r="278" spans="1:16" ht="21.75" customHeight="1" x14ac:dyDescent="0.55000000000000004">
      <c r="A278" s="201"/>
      <c r="B278" s="104"/>
      <c r="C278" s="105" t="s">
        <v>16</v>
      </c>
      <c r="D278" s="106" t="s">
        <v>23</v>
      </c>
      <c r="E278" s="55"/>
      <c r="F278" s="113"/>
      <c r="G278" s="107" t="s">
        <v>18</v>
      </c>
      <c r="H278" s="202" t="s">
        <v>12</v>
      </c>
      <c r="I278" s="194"/>
      <c r="J278" s="194"/>
      <c r="K278" s="195"/>
      <c r="L278" s="64">
        <v>0</v>
      </c>
      <c r="M278" s="64"/>
      <c r="N278" s="64"/>
      <c r="O278" s="64"/>
      <c r="P278" s="64"/>
    </row>
    <row r="279" spans="1:16" ht="21.75" customHeight="1" x14ac:dyDescent="0.55000000000000004">
      <c r="A279" s="203"/>
      <c r="B279" s="119"/>
      <c r="C279" s="119"/>
      <c r="D279" s="204"/>
      <c r="E279" s="120"/>
      <c r="F279" s="120"/>
      <c r="G279" s="121" t="s">
        <v>19</v>
      </c>
      <c r="H279" s="205" t="s">
        <v>12</v>
      </c>
      <c r="I279" s="194"/>
      <c r="J279" s="194"/>
      <c r="K279" s="195"/>
      <c r="L279" s="72">
        <f ca="1">IFERROR(__xludf.DUMMYFUNCTION("IMPORTRANGE(""https://docs.google.com/spreadsheets/d/1Yj_ptqi66GCucihVvJfMjLAmec39IyEx_6qawtMGysU/edit?usp=sharing"",""สบก!CI66"")"),0)</f>
        <v>0</v>
      </c>
      <c r="M279" s="72"/>
      <c r="N279" s="72">
        <f ca="1">IFERROR(__xludf.DUMMYFUNCTION("IMPORTRANGE(""https://docs.google.com/spreadsheets/d/1Yj_ptqi66GCucihVvJfMjLAmec39IyEx_6qawtMGysU/edit?usp=sharing"",""สบก!CM66"")"),0)</f>
        <v>0</v>
      </c>
      <c r="O279" s="72">
        <f ca="1">IF(L279&gt;0,N279*100/L279,0)</f>
        <v>0</v>
      </c>
      <c r="P279" s="72"/>
    </row>
    <row r="280" spans="1:16" ht="21.75" customHeight="1" x14ac:dyDescent="0.55000000000000004">
      <c r="A280" s="206"/>
      <c r="B280" s="207"/>
      <c r="C280" s="189" t="s">
        <v>16</v>
      </c>
      <c r="D280" s="208" t="s">
        <v>44</v>
      </c>
      <c r="E280" s="209"/>
      <c r="F280" s="209"/>
      <c r="G280" s="210"/>
      <c r="H280" s="211"/>
      <c r="I280" s="194"/>
      <c r="J280" s="194"/>
      <c r="K280" s="195"/>
      <c r="L280" s="212"/>
      <c r="M280" s="212"/>
      <c r="N280" s="212"/>
      <c r="O280" s="212"/>
      <c r="P280" s="212"/>
    </row>
    <row r="281" spans="1:16" ht="21.75" customHeight="1" x14ac:dyDescent="0.55000000000000004">
      <c r="A281" s="206"/>
      <c r="B281" s="207"/>
      <c r="C281" s="207"/>
      <c r="D281" s="213">
        <v>1</v>
      </c>
      <c r="E281" s="214" t="s">
        <v>45</v>
      </c>
      <c r="F281" s="215"/>
      <c r="G281" s="216"/>
      <c r="H281" s="217"/>
      <c r="I281" s="218"/>
      <c r="J281" s="219">
        <f ca="1">IFERROR(__xludf.DUMMYFUNCTION("IMPORTRANGE(""https://docs.google.com/spreadsheets/d/1SX6NBoVAgQJ6U1MVXOaj8PK2l7WJ3RER9xtqwdhxkhw/edit?usp=sharing"",""นครปฐม!J191"")"),0)</f>
        <v>0</v>
      </c>
      <c r="K281" s="195"/>
      <c r="L281" s="212"/>
      <c r="M281" s="212"/>
      <c r="N281" s="212"/>
      <c r="O281" s="212"/>
      <c r="P281" s="212"/>
    </row>
    <row r="282" spans="1:16" ht="21.75" customHeight="1" x14ac:dyDescent="0.55000000000000004">
      <c r="A282" s="206"/>
      <c r="B282" s="207"/>
      <c r="C282" s="207"/>
      <c r="D282" s="220">
        <v>2</v>
      </c>
      <c r="E282" s="221" t="s">
        <v>46</v>
      </c>
      <c r="F282" s="222"/>
      <c r="G282" s="223"/>
      <c r="H282" s="217"/>
      <c r="I282" s="218"/>
      <c r="J282" s="219">
        <f ca="1">IFERROR(__xludf.DUMMYFUNCTION("IMPORTRANGE(""https://docs.google.com/spreadsheets/d/1SX6NBoVAgQJ6U1MVXOaj8PK2l7WJ3RER9xtqwdhxkhw/edit?usp=sharing"",""นครปฐม!J192"")"),0)</f>
        <v>0</v>
      </c>
      <c r="K282" s="195"/>
      <c r="L282" s="212"/>
      <c r="M282" s="212"/>
      <c r="N282" s="212"/>
      <c r="O282" s="212"/>
      <c r="P282" s="212"/>
    </row>
    <row r="283" spans="1:16" ht="21.75" customHeight="1" x14ac:dyDescent="0.55000000000000004">
      <c r="A283" s="206"/>
      <c r="B283" s="207"/>
      <c r="C283" s="207"/>
      <c r="D283" s="224"/>
      <c r="E283" s="225" t="s">
        <v>47</v>
      </c>
      <c r="F283" s="226"/>
      <c r="G283" s="227"/>
      <c r="H283" s="217"/>
      <c r="I283" s="218"/>
      <c r="J283" s="219">
        <f ca="1">IFERROR(__xludf.DUMMYFUNCTION("IMPORTRANGE(""https://docs.google.com/spreadsheets/d/1SX6NBoVAgQJ6U1MVXOaj8PK2l7WJ3RER9xtqwdhxkhw/edit?usp=sharing"",""นครปฐม!J193"")"),0)</f>
        <v>0</v>
      </c>
      <c r="K283" s="195"/>
      <c r="L283" s="212"/>
      <c r="M283" s="212"/>
      <c r="N283" s="212"/>
      <c r="O283" s="212"/>
      <c r="P283" s="212"/>
    </row>
    <row r="284" spans="1:16" ht="21.75" customHeight="1" x14ac:dyDescent="0.55000000000000004">
      <c r="A284" s="206"/>
      <c r="B284" s="207"/>
      <c r="C284" s="207"/>
      <c r="D284" s="224"/>
      <c r="E284" s="225" t="s">
        <v>48</v>
      </c>
      <c r="F284" s="226"/>
      <c r="G284" s="227"/>
      <c r="H284" s="217"/>
      <c r="I284" s="218"/>
      <c r="J284" s="219">
        <f ca="1">IFERROR(__xludf.DUMMYFUNCTION("IMPORTRANGE(""https://docs.google.com/spreadsheets/d/1SX6NBoVAgQJ6U1MVXOaj8PK2l7WJ3RER9xtqwdhxkhw/edit?usp=sharing"",""นครปฐม!J194"")"),0)</f>
        <v>0</v>
      </c>
      <c r="K284" s="195"/>
      <c r="L284" s="212"/>
      <c r="M284" s="212"/>
      <c r="N284" s="212"/>
      <c r="O284" s="212"/>
      <c r="P284" s="212"/>
    </row>
    <row r="285" spans="1:16" ht="21.75" customHeight="1" x14ac:dyDescent="0.55000000000000004">
      <c r="A285" s="206"/>
      <c r="B285" s="207"/>
      <c r="C285" s="207"/>
      <c r="D285" s="224"/>
      <c r="E285" s="226"/>
      <c r="F285" s="225" t="s">
        <v>109</v>
      </c>
      <c r="G285" s="227"/>
      <c r="H285" s="217" t="s">
        <v>37</v>
      </c>
      <c r="I285" s="218">
        <f ca="1">IFERROR(__xludf.DUMMYFUNCTION("IMPORTRANGE(""https://docs.google.com/spreadsheets/d/1SX6NBoVAgQJ6U1MVXOaj8PK2l7WJ3RER9xtqwdhxkhw/edit?usp=sharing"",""นครปฐม!I195"")"),0)</f>
        <v>0</v>
      </c>
      <c r="J285" s="219">
        <f ca="1">IFERROR(__xludf.DUMMYFUNCTION("IMPORTRANGE(""https://docs.google.com/spreadsheets/d/1SX6NBoVAgQJ6U1MVXOaj8PK2l7WJ3RER9xtqwdhxkhw/edit?usp=sharing"",""นครปฐม!J195"")"),0)</f>
        <v>0</v>
      </c>
      <c r="K285" s="195">
        <f ca="1">IF(I285&gt;0,J285*100/I285,0)</f>
        <v>0</v>
      </c>
      <c r="L285" s="212"/>
      <c r="M285" s="212"/>
      <c r="N285" s="212"/>
      <c r="O285" s="212"/>
      <c r="P285" s="212"/>
    </row>
    <row r="286" spans="1:16" ht="21.75" customHeight="1" x14ac:dyDescent="0.55000000000000004">
      <c r="A286" s="206"/>
      <c r="B286" s="207"/>
      <c r="C286" s="207"/>
      <c r="D286" s="224"/>
      <c r="E286" s="225" t="s">
        <v>54</v>
      </c>
      <c r="F286" s="226"/>
      <c r="G286" s="227"/>
      <c r="H286" s="217"/>
      <c r="I286" s="218"/>
      <c r="J286" s="219">
        <f ca="1">IFERROR(__xludf.DUMMYFUNCTION("IMPORTRANGE(""https://docs.google.com/spreadsheets/d/1SX6NBoVAgQJ6U1MVXOaj8PK2l7WJ3RER9xtqwdhxkhw/edit?usp=sharing"",""นครปฐม!J196"")"),0)</f>
        <v>0</v>
      </c>
      <c r="K286" s="195"/>
      <c r="L286" s="212"/>
      <c r="M286" s="212"/>
      <c r="N286" s="212"/>
      <c r="O286" s="212"/>
      <c r="P286" s="212"/>
    </row>
    <row r="287" spans="1:16" ht="21.75" customHeight="1" x14ac:dyDescent="0.55000000000000004">
      <c r="A287" s="206"/>
      <c r="B287" s="207"/>
      <c r="C287" s="207"/>
      <c r="D287" s="232">
        <v>3</v>
      </c>
      <c r="E287" s="233" t="s">
        <v>55</v>
      </c>
      <c r="F287" s="234"/>
      <c r="G287" s="235"/>
      <c r="H287" s="217"/>
      <c r="I287" s="218"/>
      <c r="J287" s="236">
        <f ca="1">IFERROR(__xludf.DUMMYFUNCTION("IMPORTRANGE(""https://docs.google.com/spreadsheets/d/1SX6NBoVAgQJ6U1MVXOaj8PK2l7WJ3RER9xtqwdhxkhw/edit?usp=sharing"",""นครปฐม!J197"")"),0)</f>
        <v>0</v>
      </c>
      <c r="K287" s="195"/>
      <c r="L287" s="212"/>
      <c r="M287" s="212"/>
      <c r="N287" s="212"/>
      <c r="O287" s="212"/>
      <c r="P287" s="212"/>
    </row>
    <row r="288" spans="1:16" ht="21.75" customHeight="1" x14ac:dyDescent="0.55000000000000004">
      <c r="A288" s="323" t="s">
        <v>110</v>
      </c>
      <c r="B288" s="324"/>
      <c r="C288" s="324"/>
      <c r="D288" s="325"/>
      <c r="E288" s="324"/>
      <c r="F288" s="324"/>
      <c r="G288" s="338"/>
      <c r="H288" s="339"/>
      <c r="I288" s="340"/>
      <c r="J288" s="340"/>
      <c r="K288" s="341"/>
      <c r="L288" s="341"/>
      <c r="M288" s="341"/>
      <c r="N288" s="341"/>
      <c r="O288" s="330"/>
      <c r="P288" s="330"/>
    </row>
    <row r="289" spans="1:16" ht="21.75" customHeight="1" x14ac:dyDescent="0.55000000000000004">
      <c r="A289" s="342"/>
      <c r="B289" s="332" t="s">
        <v>111</v>
      </c>
      <c r="C289" s="343"/>
      <c r="D289" s="344"/>
      <c r="E289" s="332"/>
      <c r="F289" s="332"/>
      <c r="G289" s="333"/>
      <c r="H289" s="334" t="s">
        <v>37</v>
      </c>
      <c r="I289" s="335">
        <f ca="1">IFERROR(__xludf.DUMMYFUNCTION("IMPORTRANGE(""https://docs.google.com/spreadsheets/d/1SX6NBoVAgQJ6U1MVXOaj8PK2l7WJ3RER9xtqwdhxkhw/edit?usp=sharing"",""นครปฐม!I199"")"),0)</f>
        <v>0</v>
      </c>
      <c r="J289" s="335">
        <f ca="1">IFERROR(__xludf.DUMMYFUNCTION("IMPORTRANGE(""https://docs.google.com/spreadsheets/d/1SX6NBoVAgQJ6U1MVXOaj8PK2l7WJ3RER9xtqwdhxkhw/edit?usp=sharing"",""นครปฐม!J199"")"),0)</f>
        <v>0</v>
      </c>
      <c r="K289" s="336">
        <f ca="1">IF(I289&gt;0,J289*100/I289,0)</f>
        <v>0</v>
      </c>
      <c r="L289" s="337"/>
      <c r="M289" s="337"/>
      <c r="N289" s="337"/>
      <c r="O289" s="336"/>
      <c r="P289" s="336"/>
    </row>
    <row r="290" spans="1:16" ht="21.75" customHeight="1" x14ac:dyDescent="0.55000000000000004">
      <c r="A290" s="175"/>
      <c r="B290" s="176"/>
      <c r="C290" s="177" t="s">
        <v>16</v>
      </c>
      <c r="D290" s="178" t="s">
        <v>17</v>
      </c>
      <c r="E290" s="39"/>
      <c r="F290" s="39"/>
      <c r="G290" s="39"/>
      <c r="H290" s="179" t="s">
        <v>12</v>
      </c>
      <c r="I290" s="218"/>
      <c r="J290" s="218"/>
      <c r="K290" s="249"/>
      <c r="L290" s="182">
        <f t="shared" ref="L290:N290" ca="1" si="88">L291+L292</f>
        <v>0</v>
      </c>
      <c r="M290" s="182">
        <f t="shared" ca="1" si="88"/>
        <v>0</v>
      </c>
      <c r="N290" s="182">
        <f t="shared" ca="1" si="88"/>
        <v>0</v>
      </c>
      <c r="O290" s="181">
        <f t="shared" ref="O290:O292" ca="1" si="89">IF(L290&gt;0,N290*100/L290,0)</f>
        <v>0</v>
      </c>
      <c r="P290" s="181">
        <f t="shared" ref="P290:P292" ca="1" si="90">IF(M290&gt;0,N290*100/M290,0)</f>
        <v>0</v>
      </c>
    </row>
    <row r="291" spans="1:16" ht="21.75" customHeight="1" x14ac:dyDescent="0.55000000000000004">
      <c r="A291" s="183"/>
      <c r="B291" s="52"/>
      <c r="C291" s="52"/>
      <c r="D291" s="52"/>
      <c r="E291" s="52"/>
      <c r="F291" s="52"/>
      <c r="G291" s="53" t="s">
        <v>18</v>
      </c>
      <c r="H291" s="184" t="s">
        <v>12</v>
      </c>
      <c r="I291" s="218"/>
      <c r="J291" s="218"/>
      <c r="K291" s="249"/>
      <c r="L291" s="187">
        <f t="shared" ref="L291:N291" si="91">L293+L297</f>
        <v>0</v>
      </c>
      <c r="M291" s="187">
        <f t="shared" si="91"/>
        <v>0</v>
      </c>
      <c r="N291" s="187">
        <f t="shared" si="91"/>
        <v>0</v>
      </c>
      <c r="O291" s="186">
        <f t="shared" si="89"/>
        <v>0</v>
      </c>
      <c r="P291" s="186">
        <f t="shared" si="90"/>
        <v>0</v>
      </c>
    </row>
    <row r="292" spans="1:16" ht="21.75" customHeight="1" x14ac:dyDescent="0.55000000000000004">
      <c r="A292" s="183"/>
      <c r="B292" s="52"/>
      <c r="C292" s="52"/>
      <c r="D292" s="52"/>
      <c r="E292" s="52"/>
      <c r="F292" s="52"/>
      <c r="G292" s="53" t="s">
        <v>19</v>
      </c>
      <c r="H292" s="184" t="s">
        <v>12</v>
      </c>
      <c r="I292" s="218"/>
      <c r="J292" s="218"/>
      <c r="K292" s="249"/>
      <c r="L292" s="187">
        <f t="shared" ref="L292:N292" ca="1" si="92">L294+L298</f>
        <v>0</v>
      </c>
      <c r="M292" s="187">
        <f t="shared" ca="1" si="92"/>
        <v>0</v>
      </c>
      <c r="N292" s="187">
        <f t="shared" ca="1" si="92"/>
        <v>0</v>
      </c>
      <c r="O292" s="186">
        <f t="shared" ca="1" si="89"/>
        <v>0</v>
      </c>
      <c r="P292" s="186">
        <f t="shared" ca="1" si="90"/>
        <v>0</v>
      </c>
    </row>
    <row r="293" spans="1:16" ht="21.75" customHeight="1" x14ac:dyDescent="0.55000000000000004">
      <c r="A293" s="188"/>
      <c r="B293" s="189"/>
      <c r="C293" s="189" t="s">
        <v>16</v>
      </c>
      <c r="D293" s="190" t="s">
        <v>38</v>
      </c>
      <c r="E293" s="191"/>
      <c r="F293" s="191"/>
      <c r="G293" s="192" t="s">
        <v>39</v>
      </c>
      <c r="H293" s="193" t="s">
        <v>12</v>
      </c>
      <c r="I293" s="218" t="s">
        <v>40</v>
      </c>
      <c r="J293" s="218"/>
      <c r="K293" s="249"/>
      <c r="L293" s="196">
        <v>0</v>
      </c>
      <c r="M293" s="196"/>
      <c r="N293" s="196">
        <v>0</v>
      </c>
      <c r="O293" s="196">
        <f>+IF(L293&gt;0,N293*100/L293,0)</f>
        <v>0</v>
      </c>
      <c r="P293" s="196"/>
    </row>
    <row r="294" spans="1:16" ht="21.75" customHeight="1" x14ac:dyDescent="0.55000000000000004">
      <c r="A294" s="188"/>
      <c r="B294" s="189"/>
      <c r="C294" s="189"/>
      <c r="D294" s="197"/>
      <c r="E294" s="191"/>
      <c r="F294" s="191" t="s">
        <v>40</v>
      </c>
      <c r="G294" s="192" t="s">
        <v>41</v>
      </c>
      <c r="H294" s="193" t="s">
        <v>12</v>
      </c>
      <c r="I294" s="218"/>
      <c r="J294" s="218"/>
      <c r="K294" s="249"/>
      <c r="L294" s="198">
        <f ca="1">L295+L296</f>
        <v>0</v>
      </c>
      <c r="M294" s="198">
        <f ca="1">IFERROR(__xludf.DUMMYFUNCTION("IMPORTRANGE(""https://docs.google.com/spreadsheets/d/1Yj_ptqi66GCucihVvJfMjLAmec39IyEx_6qawtMGysU/edit?usp=sharing"",""สบก!CT66"")"),0)</f>
        <v>0</v>
      </c>
      <c r="N294" s="198">
        <f ca="1">IFERROR(__xludf.DUMMYFUNCTION("IMPORTRANGE(""https://docs.google.com/spreadsheets/d/1Yj_ptqi66GCucihVvJfMjLAmec39IyEx_6qawtMGysU/edit?usp=sharing"",""สบก!CU66"")"),0)</f>
        <v>0</v>
      </c>
      <c r="O294" s="198">
        <f ca="1">IF(L294&gt;0,N294*100/L294,0)</f>
        <v>0</v>
      </c>
      <c r="P294" s="198">
        <f ca="1">IF(M294&gt;0,N294*100/M294,0)</f>
        <v>0</v>
      </c>
    </row>
    <row r="295" spans="1:16" ht="21.75" customHeight="1" x14ac:dyDescent="0.55000000000000004">
      <c r="A295" s="188"/>
      <c r="B295" s="189"/>
      <c r="C295" s="189"/>
      <c r="D295" s="197"/>
      <c r="E295" s="191"/>
      <c r="F295" s="191"/>
      <c r="G295" s="200" t="s">
        <v>42</v>
      </c>
      <c r="H295" s="193" t="s">
        <v>12</v>
      </c>
      <c r="I295" s="218"/>
      <c r="J295" s="218"/>
      <c r="K295" s="249"/>
      <c r="L295" s="198">
        <f ca="1">IFERROR(__xludf.DUMMYFUNCTION("IMPORTRANGE(""https://docs.google.com/spreadsheets/d/1Yj_ptqi66GCucihVvJfMjLAmec39IyEx_6qawtMGysU/edit?usp=sharing"",""สบก!CP66"")"),0)</f>
        <v>0</v>
      </c>
      <c r="M295" s="198"/>
      <c r="N295" s="198"/>
      <c r="O295" s="198"/>
      <c r="P295" s="198"/>
    </row>
    <row r="296" spans="1:16" ht="21.75" customHeight="1" x14ac:dyDescent="0.55000000000000004">
      <c r="A296" s="188"/>
      <c r="B296" s="189"/>
      <c r="C296" s="189"/>
      <c r="D296" s="197"/>
      <c r="E296" s="191"/>
      <c r="F296" s="191"/>
      <c r="G296" s="200" t="s">
        <v>43</v>
      </c>
      <c r="H296" s="193" t="s">
        <v>12</v>
      </c>
      <c r="I296" s="218"/>
      <c r="J296" s="218"/>
      <c r="K296" s="249"/>
      <c r="L296" s="198">
        <f ca="1">IFERROR(__xludf.DUMMYFUNCTION("IMPORTRANGE(""https://docs.google.com/spreadsheets/d/1Yj_ptqi66GCucihVvJfMjLAmec39IyEx_6qawtMGysU/edit?usp=sharing"",""สบก!CQ66"")"),0)</f>
        <v>0</v>
      </c>
      <c r="M296" s="198"/>
      <c r="N296" s="198"/>
      <c r="O296" s="198"/>
      <c r="P296" s="198"/>
    </row>
    <row r="297" spans="1:16" ht="21.75" customHeight="1" x14ac:dyDescent="0.55000000000000004">
      <c r="A297" s="201"/>
      <c r="B297" s="104"/>
      <c r="C297" s="105" t="s">
        <v>16</v>
      </c>
      <c r="D297" s="106" t="s">
        <v>23</v>
      </c>
      <c r="E297" s="55"/>
      <c r="F297" s="113"/>
      <c r="G297" s="107" t="s">
        <v>18</v>
      </c>
      <c r="H297" s="202" t="s">
        <v>12</v>
      </c>
      <c r="I297" s="218"/>
      <c r="J297" s="218"/>
      <c r="K297" s="249"/>
      <c r="L297" s="64">
        <v>0</v>
      </c>
      <c r="M297" s="64"/>
      <c r="N297" s="64"/>
      <c r="O297" s="64"/>
      <c r="P297" s="64"/>
    </row>
    <row r="298" spans="1:16" ht="21.75" customHeight="1" x14ac:dyDescent="0.55000000000000004">
      <c r="A298" s="203"/>
      <c r="B298" s="119"/>
      <c r="C298" s="119"/>
      <c r="D298" s="204"/>
      <c r="E298" s="120"/>
      <c r="F298" s="120"/>
      <c r="G298" s="121" t="s">
        <v>19</v>
      </c>
      <c r="H298" s="205" t="s">
        <v>12</v>
      </c>
      <c r="I298" s="218"/>
      <c r="J298" s="218"/>
      <c r="K298" s="249"/>
      <c r="L298" s="72">
        <f ca="1">IFERROR(__xludf.DUMMYFUNCTION("IMPORTRANGE(""https://docs.google.com/spreadsheets/d/1Yj_ptqi66GCucihVvJfMjLAmec39IyEx_6qawtMGysU/edit?usp=sharing"",""สบก!CR66"")"),0)</f>
        <v>0</v>
      </c>
      <c r="M298" s="72"/>
      <c r="N298" s="72">
        <f ca="1">IFERROR(__xludf.DUMMYFUNCTION("IMPORTRANGE(""https://docs.google.com/spreadsheets/d/1Yj_ptqi66GCucihVvJfMjLAmec39IyEx_6qawtMGysU/edit?usp=sharing"",""สบก!CV66"")"),0)</f>
        <v>0</v>
      </c>
      <c r="O298" s="72">
        <f ca="1">IF(L298&gt;0,N298*100/L298,0)</f>
        <v>0</v>
      </c>
      <c r="P298" s="72"/>
    </row>
    <row r="299" spans="1:16" ht="21.75" customHeight="1" x14ac:dyDescent="0.55000000000000004">
      <c r="A299" s="206"/>
      <c r="B299" s="207"/>
      <c r="C299" s="189" t="s">
        <v>16</v>
      </c>
      <c r="D299" s="208" t="s">
        <v>44</v>
      </c>
      <c r="E299" s="209"/>
      <c r="F299" s="209"/>
      <c r="G299" s="210"/>
      <c r="H299" s="211"/>
      <c r="I299" s="218"/>
      <c r="J299" s="218"/>
      <c r="K299" s="249"/>
      <c r="L299" s="198"/>
      <c r="M299" s="198"/>
      <c r="N299" s="198"/>
      <c r="O299" s="212"/>
      <c r="P299" s="212"/>
    </row>
    <row r="300" spans="1:16" ht="21.75" customHeight="1" x14ac:dyDescent="0.55000000000000004">
      <c r="A300" s="206"/>
      <c r="B300" s="207"/>
      <c r="C300" s="207"/>
      <c r="D300" s="213">
        <v>1</v>
      </c>
      <c r="E300" s="214" t="s">
        <v>45</v>
      </c>
      <c r="F300" s="215"/>
      <c r="G300" s="216"/>
      <c r="H300" s="217"/>
      <c r="I300" s="218"/>
      <c r="J300" s="218">
        <f ca="1">IFERROR(__xludf.DUMMYFUNCTION("IMPORTRANGE(""https://docs.google.com/spreadsheets/d/1SX6NBoVAgQJ6U1MVXOaj8PK2l7WJ3RER9xtqwdhxkhw/edit?usp=sharing"",""นครปฐม!J205"")"),0)</f>
        <v>0</v>
      </c>
      <c r="K300" s="249"/>
      <c r="L300" s="198"/>
      <c r="M300" s="198"/>
      <c r="N300" s="198"/>
      <c r="O300" s="212"/>
      <c r="P300" s="212"/>
    </row>
    <row r="301" spans="1:16" ht="21.75" customHeight="1" x14ac:dyDescent="0.55000000000000004">
      <c r="A301" s="206"/>
      <c r="B301" s="207"/>
      <c r="C301" s="207"/>
      <c r="D301" s="220">
        <v>2</v>
      </c>
      <c r="E301" s="221" t="s">
        <v>46</v>
      </c>
      <c r="F301" s="222"/>
      <c r="G301" s="223"/>
      <c r="H301" s="217"/>
      <c r="I301" s="218"/>
      <c r="J301" s="218">
        <f ca="1">IFERROR(__xludf.DUMMYFUNCTION("IMPORTRANGE(""https://docs.google.com/spreadsheets/d/1SX6NBoVAgQJ6U1MVXOaj8PK2l7WJ3RER9xtqwdhxkhw/edit?usp=sharing"",""นครปฐม!J206"")"),0)</f>
        <v>0</v>
      </c>
      <c r="K301" s="249"/>
      <c r="L301" s="198" t="s">
        <v>40</v>
      </c>
      <c r="M301" s="198"/>
      <c r="N301" s="198" t="s">
        <v>40</v>
      </c>
      <c r="O301" s="212"/>
      <c r="P301" s="212"/>
    </row>
    <row r="302" spans="1:16" ht="21.75" customHeight="1" x14ac:dyDescent="0.55000000000000004">
      <c r="A302" s="206"/>
      <c r="B302" s="207"/>
      <c r="C302" s="207"/>
      <c r="D302" s="224"/>
      <c r="E302" s="225" t="s">
        <v>47</v>
      </c>
      <c r="F302" s="226"/>
      <c r="G302" s="227"/>
      <c r="H302" s="217"/>
      <c r="I302" s="218"/>
      <c r="J302" s="218">
        <f ca="1">IFERROR(__xludf.DUMMYFUNCTION("IMPORTRANGE(""https://docs.google.com/spreadsheets/d/1SX6NBoVAgQJ6U1MVXOaj8PK2l7WJ3RER9xtqwdhxkhw/edit?usp=sharing"",""นครปฐม!J207"")"),0)</f>
        <v>0</v>
      </c>
      <c r="K302" s="249"/>
      <c r="L302" s="198"/>
      <c r="M302" s="198"/>
      <c r="N302" s="198"/>
      <c r="O302" s="212"/>
      <c r="P302" s="212"/>
    </row>
    <row r="303" spans="1:16" ht="21.75" customHeight="1" x14ac:dyDescent="0.55000000000000004">
      <c r="A303" s="206"/>
      <c r="B303" s="207"/>
      <c r="C303" s="207"/>
      <c r="D303" s="224"/>
      <c r="E303" s="225" t="s">
        <v>48</v>
      </c>
      <c r="F303" s="226"/>
      <c r="G303" s="227"/>
      <c r="H303" s="217"/>
      <c r="I303" s="218"/>
      <c r="J303" s="218">
        <f ca="1">IFERROR(__xludf.DUMMYFUNCTION("IMPORTRANGE(""https://docs.google.com/spreadsheets/d/1SX6NBoVAgQJ6U1MVXOaj8PK2l7WJ3RER9xtqwdhxkhw/edit?usp=sharing"",""นครปฐม!J208"")"),0)</f>
        <v>0</v>
      </c>
      <c r="K303" s="249"/>
      <c r="L303" s="198"/>
      <c r="M303" s="198"/>
      <c r="N303" s="198"/>
      <c r="O303" s="212"/>
      <c r="P303" s="212"/>
    </row>
    <row r="304" spans="1:16" ht="21.75" customHeight="1" x14ac:dyDescent="0.55000000000000004">
      <c r="A304" s="206"/>
      <c r="B304" s="207"/>
      <c r="C304" s="207"/>
      <c r="D304" s="224"/>
      <c r="E304" s="228"/>
      <c r="F304" s="225" t="s">
        <v>112</v>
      </c>
      <c r="G304" s="227"/>
      <c r="H304" s="211" t="s">
        <v>37</v>
      </c>
      <c r="I304" s="218">
        <f ca="1">IFERROR(__xludf.DUMMYFUNCTION("IMPORTRANGE(""https://docs.google.com/spreadsheets/d/1SX6NBoVAgQJ6U1MVXOaj8PK2l7WJ3RER9xtqwdhxkhw/edit?usp=sharing"",""นครปฐม!I209"")"),0)</f>
        <v>0</v>
      </c>
      <c r="J304" s="218">
        <f ca="1">IFERROR(__xludf.DUMMYFUNCTION("IMPORTRANGE(""https://docs.google.com/spreadsheets/d/1SX6NBoVAgQJ6U1MVXOaj8PK2l7WJ3RER9xtqwdhxkhw/edit?usp=sharing"",""นครปฐม!J209"")"),0)</f>
        <v>0</v>
      </c>
      <c r="K304" s="249">
        <f ca="1">IF(I304&gt;0,J304*100/I304,0)</f>
        <v>0</v>
      </c>
      <c r="L304" s="198"/>
      <c r="M304" s="198"/>
      <c r="N304" s="198"/>
      <c r="O304" s="212"/>
      <c r="P304" s="212"/>
    </row>
    <row r="305" spans="1:16" ht="21.75" customHeight="1" x14ac:dyDescent="0.55000000000000004">
      <c r="A305" s="206"/>
      <c r="B305" s="207"/>
      <c r="C305" s="207"/>
      <c r="D305" s="224"/>
      <c r="E305" s="228"/>
      <c r="F305" s="225" t="s">
        <v>113</v>
      </c>
      <c r="G305" s="227"/>
      <c r="H305" s="211"/>
      <c r="I305" s="218"/>
      <c r="J305" s="218"/>
      <c r="K305" s="249"/>
      <c r="L305" s="198"/>
      <c r="M305" s="198"/>
      <c r="N305" s="198"/>
      <c r="O305" s="212"/>
      <c r="P305" s="212"/>
    </row>
    <row r="306" spans="1:16" ht="21.75" customHeight="1" x14ac:dyDescent="0.55000000000000004">
      <c r="A306" s="206"/>
      <c r="B306" s="207"/>
      <c r="C306" s="207"/>
      <c r="D306" s="224"/>
      <c r="E306" s="228"/>
      <c r="F306" s="226" t="s">
        <v>53</v>
      </c>
      <c r="G306" s="227"/>
      <c r="H306" s="211" t="s">
        <v>37</v>
      </c>
      <c r="I306" s="218">
        <f ca="1">IFERROR(__xludf.DUMMYFUNCTION("IMPORTRANGE(""https://docs.google.com/spreadsheets/d/1SX6NBoVAgQJ6U1MVXOaj8PK2l7WJ3RER9xtqwdhxkhw/edit?usp=sharing"",""นครปฐม!I211"")"),0)</f>
        <v>0</v>
      </c>
      <c r="J306" s="218">
        <f ca="1">IFERROR(__xludf.DUMMYFUNCTION("IMPORTRANGE(""https://docs.google.com/spreadsheets/d/1SX6NBoVAgQJ6U1MVXOaj8PK2l7WJ3RER9xtqwdhxkhw/edit?usp=sharing"",""นครปฐม!J211"")"),0)</f>
        <v>0</v>
      </c>
      <c r="K306" s="249">
        <f ca="1">IF(I306&gt;0,J306*100/I306,0)</f>
        <v>0</v>
      </c>
      <c r="L306" s="198"/>
      <c r="M306" s="198"/>
      <c r="N306" s="198"/>
      <c r="O306" s="212"/>
      <c r="P306" s="212"/>
    </row>
    <row r="307" spans="1:16" ht="21.75" customHeight="1" x14ac:dyDescent="0.55000000000000004">
      <c r="A307" s="206"/>
      <c r="B307" s="207"/>
      <c r="C307" s="207"/>
      <c r="D307" s="224"/>
      <c r="E307" s="225" t="s">
        <v>54</v>
      </c>
      <c r="F307" s="226"/>
      <c r="G307" s="227"/>
      <c r="H307" s="217"/>
      <c r="I307" s="218"/>
      <c r="J307" s="218">
        <f ca="1">IFERROR(__xludf.DUMMYFUNCTION("IMPORTRANGE(""https://docs.google.com/spreadsheets/d/1SX6NBoVAgQJ6U1MVXOaj8PK2l7WJ3RER9xtqwdhxkhw/edit?usp=sharing"",""นครปฐม!J212"")"),0)</f>
        <v>0</v>
      </c>
      <c r="K307" s="249"/>
      <c r="L307" s="198"/>
      <c r="M307" s="198"/>
      <c r="N307" s="198"/>
      <c r="O307" s="212"/>
      <c r="P307" s="212"/>
    </row>
    <row r="308" spans="1:16" ht="21.75" customHeight="1" x14ac:dyDescent="0.55000000000000004">
      <c r="A308" s="206"/>
      <c r="B308" s="207"/>
      <c r="C308" s="207"/>
      <c r="D308" s="232">
        <v>3</v>
      </c>
      <c r="E308" s="233" t="s">
        <v>55</v>
      </c>
      <c r="F308" s="234"/>
      <c r="G308" s="235"/>
      <c r="H308" s="217"/>
      <c r="I308" s="218"/>
      <c r="J308" s="345">
        <f ca="1">IFERROR(__xludf.DUMMYFUNCTION("IMPORTRANGE(""https://docs.google.com/spreadsheets/d/1SX6NBoVAgQJ6U1MVXOaj8PK2l7WJ3RER9xtqwdhxkhw/edit?usp=sharing"",""นครปฐม!J213"")"),0)</f>
        <v>0</v>
      </c>
      <c r="K308" s="249"/>
      <c r="L308" s="198"/>
      <c r="M308" s="198"/>
      <c r="N308" s="198"/>
      <c r="O308" s="212"/>
      <c r="P308" s="212"/>
    </row>
    <row r="309" spans="1:16" ht="21.75" customHeight="1" x14ac:dyDescent="0.55000000000000004">
      <c r="A309" s="346"/>
      <c r="B309" s="347" t="s">
        <v>114</v>
      </c>
      <c r="C309" s="348"/>
      <c r="D309" s="349"/>
      <c r="E309" s="347"/>
      <c r="F309" s="347"/>
      <c r="G309" s="350"/>
      <c r="H309" s="351" t="s">
        <v>115</v>
      </c>
      <c r="I309" s="352">
        <f ca="1">IFERROR(__xludf.DUMMYFUNCTION("IMPORTRANGE(""https://docs.google.com/spreadsheets/d/1SX6NBoVAgQJ6U1MVXOaj8PK2l7WJ3RER9xtqwdhxkhw/edit?usp=sharing"",""นครปฐม!I214"")"),0)</f>
        <v>0</v>
      </c>
      <c r="J309" s="352">
        <f ca="1">IFERROR(__xludf.DUMMYFUNCTION("IMPORTRANGE(""https://docs.google.com/spreadsheets/d/1SX6NBoVAgQJ6U1MVXOaj8PK2l7WJ3RER9xtqwdhxkhw/edit?usp=sharing"",""นครปฐม!J214"")"),0)</f>
        <v>0</v>
      </c>
      <c r="K309" s="353">
        <f ca="1">IF(I309&gt;0,J309*100/I309,0)</f>
        <v>0</v>
      </c>
      <c r="L309" s="354"/>
      <c r="M309" s="354"/>
      <c r="N309" s="354"/>
      <c r="O309" s="353"/>
      <c r="P309" s="353"/>
    </row>
    <row r="310" spans="1:16" ht="21.75" customHeight="1" x14ac:dyDescent="0.55000000000000004">
      <c r="A310" s="175"/>
      <c r="B310" s="176"/>
      <c r="C310" s="177" t="s">
        <v>16</v>
      </c>
      <c r="D310" s="178" t="s">
        <v>17</v>
      </c>
      <c r="E310" s="39"/>
      <c r="F310" s="39"/>
      <c r="G310" s="39"/>
      <c r="H310" s="179" t="s">
        <v>12</v>
      </c>
      <c r="I310" s="355"/>
      <c r="J310" s="355"/>
      <c r="K310" s="356"/>
      <c r="L310" s="182">
        <f t="shared" ref="L310:N310" ca="1" si="93">L311+L312</f>
        <v>0</v>
      </c>
      <c r="M310" s="182">
        <f t="shared" ca="1" si="93"/>
        <v>0</v>
      </c>
      <c r="N310" s="182">
        <f t="shared" ca="1" si="93"/>
        <v>0</v>
      </c>
      <c r="O310" s="181">
        <f t="shared" ref="O310:O312" ca="1" si="94">IF(L310&gt;0,N310*100/L310,0)</f>
        <v>0</v>
      </c>
      <c r="P310" s="181">
        <f t="shared" ref="P310:P312" ca="1" si="95">IF(M310&gt;0,N310*100/M310,0)</f>
        <v>0</v>
      </c>
    </row>
    <row r="311" spans="1:16" ht="21.75" customHeight="1" x14ac:dyDescent="0.55000000000000004">
      <c r="A311" s="183"/>
      <c r="B311" s="52"/>
      <c r="C311" s="52"/>
      <c r="D311" s="52"/>
      <c r="E311" s="52"/>
      <c r="F311" s="52"/>
      <c r="G311" s="53" t="s">
        <v>18</v>
      </c>
      <c r="H311" s="184" t="s">
        <v>12</v>
      </c>
      <c r="I311" s="355"/>
      <c r="J311" s="355"/>
      <c r="K311" s="356"/>
      <c r="L311" s="187">
        <f t="shared" ref="L311:N311" si="96">L313+L317</f>
        <v>0</v>
      </c>
      <c r="M311" s="187">
        <f t="shared" si="96"/>
        <v>0</v>
      </c>
      <c r="N311" s="187">
        <f t="shared" si="96"/>
        <v>0</v>
      </c>
      <c r="O311" s="186">
        <f t="shared" si="94"/>
        <v>0</v>
      </c>
      <c r="P311" s="186">
        <f t="shared" si="95"/>
        <v>0</v>
      </c>
    </row>
    <row r="312" spans="1:16" ht="21.75" customHeight="1" x14ac:dyDescent="0.55000000000000004">
      <c r="A312" s="183"/>
      <c r="B312" s="52"/>
      <c r="C312" s="52"/>
      <c r="D312" s="52"/>
      <c r="E312" s="52"/>
      <c r="F312" s="52"/>
      <c r="G312" s="53" t="s">
        <v>19</v>
      </c>
      <c r="H312" s="184" t="s">
        <v>12</v>
      </c>
      <c r="I312" s="355"/>
      <c r="J312" s="355"/>
      <c r="K312" s="356"/>
      <c r="L312" s="187">
        <f t="shared" ref="L312:N312" ca="1" si="97">L314+L318</f>
        <v>0</v>
      </c>
      <c r="M312" s="187">
        <f t="shared" ca="1" si="97"/>
        <v>0</v>
      </c>
      <c r="N312" s="187">
        <f t="shared" ca="1" si="97"/>
        <v>0</v>
      </c>
      <c r="O312" s="186">
        <f t="shared" ca="1" si="94"/>
        <v>0</v>
      </c>
      <c r="P312" s="186">
        <f t="shared" ca="1" si="95"/>
        <v>0</v>
      </c>
    </row>
    <row r="313" spans="1:16" ht="21.75" customHeight="1" x14ac:dyDescent="0.55000000000000004">
      <c r="A313" s="188"/>
      <c r="B313" s="189"/>
      <c r="C313" s="189" t="s">
        <v>16</v>
      </c>
      <c r="D313" s="190" t="s">
        <v>38</v>
      </c>
      <c r="E313" s="191"/>
      <c r="F313" s="191"/>
      <c r="G313" s="192" t="s">
        <v>39</v>
      </c>
      <c r="H313" s="193" t="s">
        <v>12</v>
      </c>
      <c r="I313" s="194" t="s">
        <v>40</v>
      </c>
      <c r="J313" s="194"/>
      <c r="K313" s="195"/>
      <c r="L313" s="196">
        <v>0</v>
      </c>
      <c r="M313" s="196"/>
      <c r="N313" s="196">
        <v>0</v>
      </c>
      <c r="O313" s="196">
        <f>+IF(L313&gt;0,N313*100/L313,0)</f>
        <v>0</v>
      </c>
      <c r="P313" s="196"/>
    </row>
    <row r="314" spans="1:16" ht="21.75" customHeight="1" x14ac:dyDescent="0.55000000000000004">
      <c r="A314" s="188"/>
      <c r="B314" s="189"/>
      <c r="C314" s="189"/>
      <c r="D314" s="197"/>
      <c r="E314" s="191"/>
      <c r="F314" s="191" t="s">
        <v>40</v>
      </c>
      <c r="G314" s="192" t="s">
        <v>41</v>
      </c>
      <c r="H314" s="193" t="s">
        <v>12</v>
      </c>
      <c r="I314" s="194"/>
      <c r="J314" s="194"/>
      <c r="K314" s="195"/>
      <c r="L314" s="198">
        <f ca="1">L315+L316</f>
        <v>0</v>
      </c>
      <c r="M314" s="198">
        <f ca="1">IFERROR(__xludf.DUMMYFUNCTION("IMPORTRANGE(""https://docs.google.com/spreadsheets/d/1Yj_ptqi66GCucihVvJfMjLAmec39IyEx_6qawtMGysU/edit?usp=sharing"",""สบก!DC66"")"),0)</f>
        <v>0</v>
      </c>
      <c r="N314" s="198">
        <f ca="1">IFERROR(__xludf.DUMMYFUNCTION("IMPORTRANGE(""https://docs.google.com/spreadsheets/d/1Yj_ptqi66GCucihVvJfMjLAmec39IyEx_6qawtMGysU/edit?usp=sharing"",""สบก!DD66"")"),0)</f>
        <v>0</v>
      </c>
      <c r="O314" s="198">
        <f ca="1">IF(L314&gt;0,N314*100/L314,0)</f>
        <v>0</v>
      </c>
      <c r="P314" s="198">
        <f ca="1">IF(M314&gt;0,N314*100/M314,0)</f>
        <v>0</v>
      </c>
    </row>
    <row r="315" spans="1:16" ht="21.75" customHeight="1" x14ac:dyDescent="0.55000000000000004">
      <c r="A315" s="188"/>
      <c r="B315" s="189"/>
      <c r="C315" s="189"/>
      <c r="D315" s="197"/>
      <c r="E315" s="191"/>
      <c r="F315" s="191"/>
      <c r="G315" s="200" t="s">
        <v>42</v>
      </c>
      <c r="H315" s="193" t="s">
        <v>12</v>
      </c>
      <c r="I315" s="194"/>
      <c r="J315" s="194"/>
      <c r="K315" s="195"/>
      <c r="L315" s="198">
        <f ca="1">IFERROR(__xludf.DUMMYFUNCTION("IMPORTRANGE(""https://docs.google.com/spreadsheets/d/1Yj_ptqi66GCucihVvJfMjLAmec39IyEx_6qawtMGysU/edit?usp=sharing"",""สบก!CY66"")"),0)</f>
        <v>0</v>
      </c>
      <c r="M315" s="198"/>
      <c r="N315" s="198"/>
      <c r="O315" s="198"/>
      <c r="P315" s="198"/>
    </row>
    <row r="316" spans="1:16" ht="21.75" customHeight="1" x14ac:dyDescent="0.55000000000000004">
      <c r="A316" s="188"/>
      <c r="B316" s="189"/>
      <c r="C316" s="189"/>
      <c r="D316" s="197"/>
      <c r="E316" s="191"/>
      <c r="F316" s="191"/>
      <c r="G316" s="200" t="s">
        <v>43</v>
      </c>
      <c r="H316" s="193" t="s">
        <v>12</v>
      </c>
      <c r="I316" s="194"/>
      <c r="J316" s="218"/>
      <c r="K316" s="249"/>
      <c r="L316" s="198">
        <f ca="1">IFERROR(__xludf.DUMMYFUNCTION("IMPORTRANGE(""https://docs.google.com/spreadsheets/d/1Yj_ptqi66GCucihVvJfMjLAmec39IyEx_6qawtMGysU/edit?usp=sharing"",""สบก!CZ66"")"),0)</f>
        <v>0</v>
      </c>
      <c r="M316" s="198"/>
      <c r="N316" s="198"/>
      <c r="O316" s="198"/>
      <c r="P316" s="198"/>
    </row>
    <row r="317" spans="1:16" ht="21.75" customHeight="1" x14ac:dyDescent="0.55000000000000004">
      <c r="A317" s="201"/>
      <c r="B317" s="104"/>
      <c r="C317" s="105" t="s">
        <v>16</v>
      </c>
      <c r="D317" s="106" t="s">
        <v>23</v>
      </c>
      <c r="E317" s="55"/>
      <c r="F317" s="113"/>
      <c r="G317" s="107" t="s">
        <v>18</v>
      </c>
      <c r="H317" s="202" t="s">
        <v>12</v>
      </c>
      <c r="I317" s="194"/>
      <c r="J317" s="218"/>
      <c r="K317" s="249"/>
      <c r="L317" s="64">
        <v>0</v>
      </c>
      <c r="M317" s="64"/>
      <c r="N317" s="64"/>
      <c r="O317" s="64"/>
      <c r="P317" s="64"/>
    </row>
    <row r="318" spans="1:16" ht="21.75" customHeight="1" x14ac:dyDescent="0.55000000000000004">
      <c r="A318" s="203"/>
      <c r="B318" s="119"/>
      <c r="C318" s="119"/>
      <c r="D318" s="204"/>
      <c r="E318" s="120"/>
      <c r="F318" s="120"/>
      <c r="G318" s="121" t="s">
        <v>19</v>
      </c>
      <c r="H318" s="205" t="s">
        <v>12</v>
      </c>
      <c r="I318" s="194"/>
      <c r="J318" s="218"/>
      <c r="K318" s="249"/>
      <c r="L318" s="72">
        <f ca="1">IFERROR(__xludf.DUMMYFUNCTION("IMPORTRANGE(""https://docs.google.com/spreadsheets/d/1Yj_ptqi66GCucihVvJfMjLAmec39IyEx_6qawtMGysU/edit?usp=sharing"",""สบก!DA66"")"),0)</f>
        <v>0</v>
      </c>
      <c r="M318" s="72"/>
      <c r="N318" s="72">
        <f ca="1">IFERROR(__xludf.DUMMYFUNCTION("IMPORTRANGE(""https://docs.google.com/spreadsheets/d/1Yj_ptqi66GCucihVvJfMjLAmec39IyEx_6qawtMGysU/edit?usp=sharing"",""สบก!DE66"")"),0)</f>
        <v>0</v>
      </c>
      <c r="O318" s="72">
        <f ca="1">IF(L318&gt;0,N318*100/L318,0)</f>
        <v>0</v>
      </c>
      <c r="P318" s="72"/>
    </row>
    <row r="319" spans="1:16" ht="21.75" customHeight="1" x14ac:dyDescent="0.55000000000000004">
      <c r="A319" s="206"/>
      <c r="B319" s="207"/>
      <c r="C319" s="189" t="s">
        <v>16</v>
      </c>
      <c r="D319" s="208" t="s">
        <v>44</v>
      </c>
      <c r="E319" s="209"/>
      <c r="F319" s="209"/>
      <c r="G319" s="210"/>
      <c r="H319" s="211"/>
      <c r="I319" s="194"/>
      <c r="J319" s="218"/>
      <c r="K319" s="249"/>
      <c r="L319" s="198"/>
      <c r="M319" s="198"/>
      <c r="N319" s="198"/>
      <c r="O319" s="212"/>
      <c r="P319" s="212"/>
    </row>
    <row r="320" spans="1:16" ht="21.75" customHeight="1" x14ac:dyDescent="0.55000000000000004">
      <c r="A320" s="206"/>
      <c r="B320" s="207"/>
      <c r="C320" s="207"/>
      <c r="D320" s="213">
        <v>1</v>
      </c>
      <c r="E320" s="214" t="s">
        <v>45</v>
      </c>
      <c r="F320" s="215"/>
      <c r="G320" s="216"/>
      <c r="H320" s="217"/>
      <c r="I320" s="218"/>
      <c r="J320" s="218">
        <f ca="1">IFERROR(__xludf.DUMMYFUNCTION("IMPORTRANGE(""https://docs.google.com/spreadsheets/d/1SX6NBoVAgQJ6U1MVXOaj8PK2l7WJ3RER9xtqwdhxkhw/edit?usp=sharing"",""นครปฐม!J220"")"),0)</f>
        <v>0</v>
      </c>
      <c r="K320" s="249"/>
      <c r="L320" s="198"/>
      <c r="M320" s="198"/>
      <c r="N320" s="198"/>
      <c r="O320" s="212"/>
      <c r="P320" s="212"/>
    </row>
    <row r="321" spans="1:16" ht="21.75" customHeight="1" x14ac:dyDescent="0.55000000000000004">
      <c r="A321" s="206"/>
      <c r="B321" s="207"/>
      <c r="C321" s="207"/>
      <c r="D321" s="220">
        <v>2</v>
      </c>
      <c r="E321" s="221" t="s">
        <v>46</v>
      </c>
      <c r="F321" s="222"/>
      <c r="G321" s="223"/>
      <c r="H321" s="217"/>
      <c r="I321" s="218"/>
      <c r="J321" s="218">
        <f ca="1">IFERROR(__xludf.DUMMYFUNCTION("IMPORTRANGE(""https://docs.google.com/spreadsheets/d/1SX6NBoVAgQJ6U1MVXOaj8PK2l7WJ3RER9xtqwdhxkhw/edit?usp=sharing"",""นครปฐม!J221"")"),0)</f>
        <v>0</v>
      </c>
      <c r="K321" s="249"/>
      <c r="L321" s="198" t="s">
        <v>40</v>
      </c>
      <c r="M321" s="198"/>
      <c r="N321" s="198" t="s">
        <v>40</v>
      </c>
      <c r="O321" s="212"/>
      <c r="P321" s="212"/>
    </row>
    <row r="322" spans="1:16" ht="21.75" customHeight="1" x14ac:dyDescent="0.55000000000000004">
      <c r="A322" s="206"/>
      <c r="B322" s="207"/>
      <c r="C322" s="207"/>
      <c r="D322" s="224"/>
      <c r="E322" s="225" t="s">
        <v>47</v>
      </c>
      <c r="F322" s="226"/>
      <c r="G322" s="227"/>
      <c r="H322" s="217"/>
      <c r="I322" s="218"/>
      <c r="J322" s="218">
        <f ca="1">IFERROR(__xludf.DUMMYFUNCTION("IMPORTRANGE(""https://docs.google.com/spreadsheets/d/1SX6NBoVAgQJ6U1MVXOaj8PK2l7WJ3RER9xtqwdhxkhw/edit?usp=sharing"",""นครปฐม!J222"")"),0)</f>
        <v>0</v>
      </c>
      <c r="K322" s="249"/>
      <c r="L322" s="198"/>
      <c r="M322" s="198"/>
      <c r="N322" s="198"/>
      <c r="O322" s="212"/>
      <c r="P322" s="212"/>
    </row>
    <row r="323" spans="1:16" ht="21.75" customHeight="1" x14ac:dyDescent="0.55000000000000004">
      <c r="A323" s="206"/>
      <c r="B323" s="207"/>
      <c r="C323" s="207"/>
      <c r="D323" s="224"/>
      <c r="E323" s="225" t="s">
        <v>48</v>
      </c>
      <c r="F323" s="226"/>
      <c r="G323" s="227"/>
      <c r="H323" s="217"/>
      <c r="I323" s="218"/>
      <c r="J323" s="218">
        <f ca="1">IFERROR(__xludf.DUMMYFUNCTION("IMPORTRANGE(""https://docs.google.com/spreadsheets/d/1SX6NBoVAgQJ6U1MVXOaj8PK2l7WJ3RER9xtqwdhxkhw/edit?usp=sharing"",""นครปฐม!J223"")"),0)</f>
        <v>0</v>
      </c>
      <c r="K323" s="249"/>
      <c r="L323" s="198"/>
      <c r="M323" s="198"/>
      <c r="N323" s="198"/>
      <c r="O323" s="212"/>
      <c r="P323" s="212"/>
    </row>
    <row r="324" spans="1:16" ht="21.75" customHeight="1" x14ac:dyDescent="0.55000000000000004">
      <c r="A324" s="206"/>
      <c r="B324" s="207"/>
      <c r="C324" s="207"/>
      <c r="D324" s="224"/>
      <c r="E324" s="228"/>
      <c r="F324" s="225" t="s">
        <v>116</v>
      </c>
      <c r="G324" s="227"/>
      <c r="H324" s="217" t="s">
        <v>115</v>
      </c>
      <c r="I324" s="218">
        <f ca="1">IFERROR(__xludf.DUMMYFUNCTION("IMPORTRANGE(""https://docs.google.com/spreadsheets/d/1SX6NBoVAgQJ6U1MVXOaj8PK2l7WJ3RER9xtqwdhxkhw/edit?usp=sharing"",""นครปฐม!I224"")"),0)</f>
        <v>0</v>
      </c>
      <c r="J324" s="218">
        <f ca="1">IFERROR(__xludf.DUMMYFUNCTION("IMPORTRANGE(""https://docs.google.com/spreadsheets/d/1SX6NBoVAgQJ6U1MVXOaj8PK2l7WJ3RER9xtqwdhxkhw/edit?usp=sharing"",""นครปฐม!J224"")"),0)</f>
        <v>0</v>
      </c>
      <c r="K324" s="249">
        <f ca="1">IF(I324&gt;0,J324*100/I324,0)</f>
        <v>0</v>
      </c>
      <c r="L324" s="198"/>
      <c r="M324" s="198"/>
      <c r="N324" s="198"/>
      <c r="O324" s="212"/>
      <c r="P324" s="212"/>
    </row>
    <row r="325" spans="1:16" ht="21.75" customHeight="1" x14ac:dyDescent="0.55000000000000004">
      <c r="A325" s="206"/>
      <c r="B325" s="207"/>
      <c r="C325" s="207"/>
      <c r="D325" s="224"/>
      <c r="E325" s="225" t="s">
        <v>54</v>
      </c>
      <c r="F325" s="226"/>
      <c r="G325" s="227"/>
      <c r="H325" s="217"/>
      <c r="I325" s="218"/>
      <c r="J325" s="218">
        <f ca="1">IFERROR(__xludf.DUMMYFUNCTION("IMPORTRANGE(""https://docs.google.com/spreadsheets/d/1SX6NBoVAgQJ6U1MVXOaj8PK2l7WJ3RER9xtqwdhxkhw/edit?usp=sharing"",""นครปฐม!J225"")"),0)</f>
        <v>0</v>
      </c>
      <c r="K325" s="249"/>
      <c r="L325" s="198"/>
      <c r="M325" s="198"/>
      <c r="N325" s="198"/>
      <c r="O325" s="212"/>
      <c r="P325" s="212"/>
    </row>
    <row r="326" spans="1:16" ht="21.75" customHeight="1" x14ac:dyDescent="0.55000000000000004">
      <c r="A326" s="206"/>
      <c r="B326" s="207"/>
      <c r="C326" s="207"/>
      <c r="D326" s="232">
        <v>3</v>
      </c>
      <c r="E326" s="233" t="s">
        <v>55</v>
      </c>
      <c r="F326" s="234"/>
      <c r="G326" s="235"/>
      <c r="H326" s="217"/>
      <c r="I326" s="218"/>
      <c r="J326" s="252">
        <f ca="1">IFERROR(__xludf.DUMMYFUNCTION("IMPORTRANGE(""https://docs.google.com/spreadsheets/d/1SX6NBoVAgQJ6U1MVXOaj8PK2l7WJ3RER9xtqwdhxkhw/edit?usp=sharing"",""นครปฐม!J226"")"),0)</f>
        <v>0</v>
      </c>
      <c r="K326" s="249"/>
      <c r="L326" s="198"/>
      <c r="M326" s="198"/>
      <c r="N326" s="198"/>
      <c r="O326" s="212"/>
      <c r="P326" s="212"/>
    </row>
    <row r="327" spans="1:16" ht="21.75" customHeight="1" x14ac:dyDescent="0.55000000000000004">
      <c r="A327" s="323" t="s">
        <v>117</v>
      </c>
      <c r="B327" s="324"/>
      <c r="C327" s="324"/>
      <c r="D327" s="325"/>
      <c r="E327" s="324"/>
      <c r="F327" s="324"/>
      <c r="G327" s="338"/>
      <c r="H327" s="327"/>
      <c r="I327" s="328"/>
      <c r="J327" s="328"/>
      <c r="K327" s="329"/>
      <c r="L327" s="329"/>
      <c r="M327" s="329"/>
      <c r="N327" s="329"/>
      <c r="O327" s="330"/>
      <c r="P327" s="330"/>
    </row>
    <row r="328" spans="1:16" ht="21.75" customHeight="1" x14ac:dyDescent="0.55000000000000004">
      <c r="A328" s="331"/>
      <c r="B328" s="332" t="s">
        <v>118</v>
      </c>
      <c r="C328" s="344"/>
      <c r="D328" s="332"/>
      <c r="E328" s="332"/>
      <c r="F328" s="332"/>
      <c r="G328" s="333"/>
      <c r="H328" s="334" t="s">
        <v>37</v>
      </c>
      <c r="I328" s="357">
        <f ca="1">IFERROR(__xludf.DUMMYFUNCTION("IMPORTRANGE(""https://docs.google.com/spreadsheets/d/1SX6NBoVAgQJ6U1MVXOaj8PK2l7WJ3RER9xtqwdhxkhw/edit?usp=sharing"",""นครปฐม!I228"")"),0)</f>
        <v>0</v>
      </c>
      <c r="J328" s="357">
        <f ca="1">IFERROR(__xludf.DUMMYFUNCTION("IMPORTRANGE(""https://docs.google.com/spreadsheets/d/1SX6NBoVAgQJ6U1MVXOaj8PK2l7WJ3RER9xtqwdhxkhw/edit?usp=sharing"",""นครปฐม!J228"")"),0)</f>
        <v>0</v>
      </c>
      <c r="K328" s="336">
        <f ca="1">IF(I328&gt;0,J328*100/I328,0)</f>
        <v>0</v>
      </c>
      <c r="L328" s="337"/>
      <c r="M328" s="337"/>
      <c r="N328" s="337"/>
      <c r="O328" s="336"/>
      <c r="P328" s="336"/>
    </row>
    <row r="329" spans="1:16" ht="21.75" customHeight="1" x14ac:dyDescent="0.55000000000000004">
      <c r="A329" s="175"/>
      <c r="B329" s="176"/>
      <c r="C329" s="177" t="s">
        <v>16</v>
      </c>
      <c r="D329" s="178" t="s">
        <v>17</v>
      </c>
      <c r="E329" s="39"/>
      <c r="F329" s="39"/>
      <c r="G329" s="39"/>
      <c r="H329" s="179" t="s">
        <v>12</v>
      </c>
      <c r="I329" s="194"/>
      <c r="J329" s="194"/>
      <c r="K329" s="195"/>
      <c r="L329" s="182">
        <f t="shared" ref="L329:N329" ca="1" si="98">L330+L331</f>
        <v>633110</v>
      </c>
      <c r="M329" s="182">
        <f t="shared" ca="1" si="98"/>
        <v>243060</v>
      </c>
      <c r="N329" s="182">
        <f t="shared" ca="1" si="98"/>
        <v>254750</v>
      </c>
      <c r="O329" s="181">
        <f t="shared" ref="O329:O331" ca="1" si="99">IF(L329&gt;0,N329*100/L329,0)</f>
        <v>40.237873355341094</v>
      </c>
      <c r="P329" s="181">
        <f t="shared" ref="P329:P331" ca="1" si="100">IF(M329&gt;0,N329*100/M329,0)</f>
        <v>104.80951205463671</v>
      </c>
    </row>
    <row r="330" spans="1:16" ht="21.75" customHeight="1" x14ac:dyDescent="0.55000000000000004">
      <c r="A330" s="183"/>
      <c r="B330" s="52"/>
      <c r="C330" s="52"/>
      <c r="D330" s="52"/>
      <c r="E330" s="52"/>
      <c r="F330" s="52"/>
      <c r="G330" s="53" t="s">
        <v>18</v>
      </c>
      <c r="H330" s="184" t="s">
        <v>12</v>
      </c>
      <c r="I330" s="194"/>
      <c r="J330" s="194"/>
      <c r="K330" s="195"/>
      <c r="L330" s="187">
        <f t="shared" ref="L330:N330" si="101">L332+L336</f>
        <v>0</v>
      </c>
      <c r="M330" s="187">
        <f t="shared" si="101"/>
        <v>0</v>
      </c>
      <c r="N330" s="187">
        <f t="shared" si="101"/>
        <v>0</v>
      </c>
      <c r="O330" s="186">
        <f t="shared" si="99"/>
        <v>0</v>
      </c>
      <c r="P330" s="186">
        <f t="shared" si="100"/>
        <v>0</v>
      </c>
    </row>
    <row r="331" spans="1:16" ht="21.75" customHeight="1" x14ac:dyDescent="0.55000000000000004">
      <c r="A331" s="183"/>
      <c r="B331" s="52"/>
      <c r="C331" s="52"/>
      <c r="D331" s="52"/>
      <c r="E331" s="52"/>
      <c r="F331" s="52"/>
      <c r="G331" s="53" t="s">
        <v>19</v>
      </c>
      <c r="H331" s="184" t="s">
        <v>12</v>
      </c>
      <c r="I331" s="194"/>
      <c r="J331" s="194"/>
      <c r="K331" s="195"/>
      <c r="L331" s="187">
        <f t="shared" ref="L331:N331" ca="1" si="102">L333+L337</f>
        <v>633110</v>
      </c>
      <c r="M331" s="187">
        <f t="shared" ca="1" si="102"/>
        <v>243060</v>
      </c>
      <c r="N331" s="187">
        <f t="shared" ca="1" si="102"/>
        <v>254750</v>
      </c>
      <c r="O331" s="186">
        <f t="shared" ca="1" si="99"/>
        <v>40.237873355341094</v>
      </c>
      <c r="P331" s="186">
        <f t="shared" ca="1" si="100"/>
        <v>104.80951205463671</v>
      </c>
    </row>
    <row r="332" spans="1:16" ht="21.75" customHeight="1" x14ac:dyDescent="0.55000000000000004">
      <c r="A332" s="188"/>
      <c r="B332" s="189"/>
      <c r="C332" s="189" t="s">
        <v>16</v>
      </c>
      <c r="D332" s="190" t="s">
        <v>38</v>
      </c>
      <c r="E332" s="191"/>
      <c r="F332" s="191"/>
      <c r="G332" s="192" t="s">
        <v>39</v>
      </c>
      <c r="H332" s="193" t="s">
        <v>12</v>
      </c>
      <c r="I332" s="194" t="s">
        <v>40</v>
      </c>
      <c r="J332" s="194"/>
      <c r="K332" s="195"/>
      <c r="L332" s="196">
        <v>0</v>
      </c>
      <c r="M332" s="196"/>
      <c r="N332" s="196">
        <v>0</v>
      </c>
      <c r="O332" s="196">
        <f>+IF(L332&gt;0,N332*100/L332,0)</f>
        <v>0</v>
      </c>
      <c r="P332" s="196"/>
    </row>
    <row r="333" spans="1:16" ht="21.75" customHeight="1" x14ac:dyDescent="0.55000000000000004">
      <c r="A333" s="188"/>
      <c r="B333" s="189"/>
      <c r="C333" s="189"/>
      <c r="D333" s="197"/>
      <c r="E333" s="191"/>
      <c r="F333" s="191" t="s">
        <v>40</v>
      </c>
      <c r="G333" s="192" t="s">
        <v>41</v>
      </c>
      <c r="H333" s="193" t="s">
        <v>12</v>
      </c>
      <c r="I333" s="194"/>
      <c r="J333" s="194"/>
      <c r="K333" s="195"/>
      <c r="L333" s="198">
        <f ca="1">L334+L335</f>
        <v>486110</v>
      </c>
      <c r="M333" s="198">
        <f ca="1">IFERROR(__xludf.DUMMYFUNCTION("IMPORTRANGE(""https://docs.google.com/spreadsheets/d/1Yj_ptqi66GCucihVvJfMjLAmec39IyEx_6qawtMGysU/edit?usp=sharing"",""สบก!DL66"")"),243060)</f>
        <v>243060</v>
      </c>
      <c r="N333" s="198">
        <f ca="1">IFERROR(__xludf.DUMMYFUNCTION("IMPORTRANGE(""https://docs.google.com/spreadsheets/d/1Yj_ptqi66GCucihVvJfMjLAmec39IyEx_6qawtMGysU/edit?usp=sharing"",""สบก!DM66"")"),112200)</f>
        <v>112200</v>
      </c>
      <c r="O333" s="198">
        <f ca="1">IF(L333&gt;0,N333*100/L333,0)</f>
        <v>23.081195614161405</v>
      </c>
      <c r="P333" s="198">
        <f ca="1">IF(M333&gt;0,N333*100/M333,0)</f>
        <v>46.161441619353248</v>
      </c>
    </row>
    <row r="334" spans="1:16" ht="21.75" customHeight="1" x14ac:dyDescent="0.55000000000000004">
      <c r="A334" s="188"/>
      <c r="B334" s="189"/>
      <c r="C334" s="189"/>
      <c r="D334" s="197"/>
      <c r="E334" s="191"/>
      <c r="F334" s="191"/>
      <c r="G334" s="200" t="s">
        <v>42</v>
      </c>
      <c r="H334" s="193" t="s">
        <v>12</v>
      </c>
      <c r="I334" s="194"/>
      <c r="J334" s="194"/>
      <c r="K334" s="195"/>
      <c r="L334" s="198">
        <f ca="1">IFERROR(__xludf.DUMMYFUNCTION("IMPORTRANGE(""https://docs.google.com/spreadsheets/d/1Yj_ptqi66GCucihVvJfMjLAmec39IyEx_6qawtMGysU/edit?usp=sharing"",""สบก!DH66"")"),306000)</f>
        <v>306000</v>
      </c>
      <c r="M334" s="198"/>
      <c r="N334" s="198"/>
      <c r="O334" s="198"/>
      <c r="P334" s="198"/>
    </row>
    <row r="335" spans="1:16" ht="21.75" customHeight="1" x14ac:dyDescent="0.55000000000000004">
      <c r="A335" s="188"/>
      <c r="B335" s="189"/>
      <c r="C335" s="189"/>
      <c r="D335" s="197"/>
      <c r="E335" s="191"/>
      <c r="F335" s="191"/>
      <c r="G335" s="200" t="s">
        <v>43</v>
      </c>
      <c r="H335" s="193" t="s">
        <v>12</v>
      </c>
      <c r="I335" s="194"/>
      <c r="J335" s="194"/>
      <c r="K335" s="195"/>
      <c r="L335" s="198">
        <f ca="1">IFERROR(__xludf.DUMMYFUNCTION("IMPORTRANGE(""https://docs.google.com/spreadsheets/d/1Yj_ptqi66GCucihVvJfMjLAmec39IyEx_6qawtMGysU/edit?usp=sharing"",""สบก!DI66"")"),180110)</f>
        <v>180110</v>
      </c>
      <c r="M335" s="198"/>
      <c r="N335" s="198"/>
      <c r="O335" s="198"/>
      <c r="P335" s="198"/>
    </row>
    <row r="336" spans="1:16" ht="21.75" customHeight="1" x14ac:dyDescent="0.55000000000000004">
      <c r="A336" s="201"/>
      <c r="B336" s="104"/>
      <c r="C336" s="105" t="s">
        <v>16</v>
      </c>
      <c r="D336" s="106" t="s">
        <v>23</v>
      </c>
      <c r="E336" s="55"/>
      <c r="F336" s="113"/>
      <c r="G336" s="107" t="s">
        <v>18</v>
      </c>
      <c r="H336" s="202" t="s">
        <v>12</v>
      </c>
      <c r="I336" s="194"/>
      <c r="J336" s="194"/>
      <c r="K336" s="195"/>
      <c r="L336" s="64">
        <v>0</v>
      </c>
      <c r="M336" s="64"/>
      <c r="N336" s="64"/>
      <c r="O336" s="64"/>
      <c r="P336" s="64"/>
    </row>
    <row r="337" spans="1:16" ht="21.75" customHeight="1" x14ac:dyDescent="0.55000000000000004">
      <c r="A337" s="203"/>
      <c r="B337" s="119"/>
      <c r="C337" s="119"/>
      <c r="D337" s="204"/>
      <c r="E337" s="120"/>
      <c r="F337" s="120"/>
      <c r="G337" s="121" t="s">
        <v>19</v>
      </c>
      <c r="H337" s="205" t="s">
        <v>12</v>
      </c>
      <c r="I337" s="194"/>
      <c r="J337" s="194"/>
      <c r="K337" s="195"/>
      <c r="L337" s="72">
        <f ca="1">IFERROR(__xludf.DUMMYFUNCTION("IMPORTRANGE(""https://docs.google.com/spreadsheets/d/1Yj_ptqi66GCucihVvJfMjLAmec39IyEx_6qawtMGysU/edit?usp=sharing"",""สบก!DJ66"")"),147000)</f>
        <v>147000</v>
      </c>
      <c r="M337" s="72"/>
      <c r="N337" s="72">
        <f ca="1">IFERROR(__xludf.DUMMYFUNCTION("IMPORTRANGE(""https://docs.google.com/spreadsheets/d/1Yj_ptqi66GCucihVvJfMjLAmec39IyEx_6qawtMGysU/edit?usp=sharing"",""สบก!DN66"")"),142550)</f>
        <v>142550</v>
      </c>
      <c r="O337" s="72">
        <f ca="1">IF(L337&gt;0,N337*100/L337,0)</f>
        <v>96.972789115646265</v>
      </c>
      <c r="P337" s="72"/>
    </row>
    <row r="338" spans="1:16" ht="21.75" customHeight="1" x14ac:dyDescent="0.55000000000000004">
      <c r="A338" s="206"/>
      <c r="B338" s="311"/>
      <c r="C338" s="358" t="s">
        <v>119</v>
      </c>
      <c r="D338" s="226"/>
      <c r="E338" s="226"/>
      <c r="F338" s="226"/>
      <c r="G338" s="227"/>
      <c r="H338" s="211"/>
      <c r="I338" s="359"/>
      <c r="J338" s="359"/>
      <c r="K338" s="360"/>
      <c r="L338" s="212"/>
      <c r="M338" s="212"/>
      <c r="N338" s="212"/>
      <c r="O338" s="361"/>
      <c r="P338" s="361"/>
    </row>
    <row r="339" spans="1:16" ht="21.75" customHeight="1" x14ac:dyDescent="0.55000000000000004">
      <c r="A339" s="206"/>
      <c r="B339" s="311"/>
      <c r="C339" s="207"/>
      <c r="D339" s="226"/>
      <c r="E339" s="225" t="s">
        <v>120</v>
      </c>
      <c r="F339" s="226"/>
      <c r="G339" s="227"/>
      <c r="H339" s="211" t="s">
        <v>37</v>
      </c>
      <c r="I339" s="218">
        <f ca="1">IFERROR(__xludf.DUMMYFUNCTION("IMPORTRANGE(""https://docs.google.com/spreadsheets/d/1SX6NBoVAgQJ6U1MVXOaj8PK2l7WJ3RER9xtqwdhxkhw/edit?usp=sharing"",""นครปฐม!I234"")"),0)</f>
        <v>0</v>
      </c>
      <c r="J339" s="218">
        <f ca="1">IFERROR(__xludf.DUMMYFUNCTION("IMPORTRANGE(""https://docs.google.com/spreadsheets/d/1SX6NBoVAgQJ6U1MVXOaj8PK2l7WJ3RER9xtqwdhxkhw/edit?usp=sharing"",""นครปฐม!J234"")"),0)</f>
        <v>0</v>
      </c>
      <c r="K339" s="360">
        <f t="shared" ref="K339:K346" ca="1" si="103">IF(I339&gt;0,J339*100/I339,0)</f>
        <v>0</v>
      </c>
      <c r="L339" s="212"/>
      <c r="M339" s="212"/>
      <c r="N339" s="212"/>
      <c r="O339" s="361"/>
      <c r="P339" s="361"/>
    </row>
    <row r="340" spans="1:16" ht="21.75" customHeight="1" x14ac:dyDescent="0.55000000000000004">
      <c r="A340" s="206"/>
      <c r="B340" s="311"/>
      <c r="C340" s="207"/>
      <c r="D340" s="226"/>
      <c r="E340" s="226"/>
      <c r="F340" s="226"/>
      <c r="G340" s="227"/>
      <c r="H340" s="211" t="s">
        <v>121</v>
      </c>
      <c r="I340" s="218">
        <f ca="1">IFERROR(__xludf.DUMMYFUNCTION("IMPORTRANGE(""https://docs.google.com/spreadsheets/d/1SX6NBoVAgQJ6U1MVXOaj8PK2l7WJ3RER9xtqwdhxkhw/edit?usp=sharing"",""นครปฐม!I235"")"),0)</f>
        <v>0</v>
      </c>
      <c r="J340" s="218">
        <f ca="1">IFERROR(__xludf.DUMMYFUNCTION("IMPORTRANGE(""https://docs.google.com/spreadsheets/d/1SX6NBoVAgQJ6U1MVXOaj8PK2l7WJ3RER9xtqwdhxkhw/edit?usp=sharing"",""นครปฐม!J235"")"),0)</f>
        <v>0</v>
      </c>
      <c r="K340" s="360">
        <f t="shared" ca="1" si="103"/>
        <v>0</v>
      </c>
      <c r="L340" s="212"/>
      <c r="M340" s="212"/>
      <c r="N340" s="212"/>
      <c r="O340" s="361"/>
      <c r="P340" s="361"/>
    </row>
    <row r="341" spans="1:16" ht="21.75" customHeight="1" x14ac:dyDescent="0.55000000000000004">
      <c r="A341" s="206"/>
      <c r="B341" s="311"/>
      <c r="C341" s="207"/>
      <c r="D341" s="226"/>
      <c r="E341" s="225" t="s">
        <v>122</v>
      </c>
      <c r="F341" s="226"/>
      <c r="G341" s="227"/>
      <c r="H341" s="211" t="s">
        <v>37</v>
      </c>
      <c r="I341" s="218">
        <f ca="1">IFERROR(__xludf.DUMMYFUNCTION("IMPORTRANGE(""https://docs.google.com/spreadsheets/d/1SX6NBoVAgQJ6U1MVXOaj8PK2l7WJ3RER9xtqwdhxkhw/edit?usp=sharing"",""นครปฐม!I236"")"),0)</f>
        <v>0</v>
      </c>
      <c r="J341" s="218">
        <f ca="1">IFERROR(__xludf.DUMMYFUNCTION("IMPORTRANGE(""https://docs.google.com/spreadsheets/d/1SX6NBoVAgQJ6U1MVXOaj8PK2l7WJ3RER9xtqwdhxkhw/edit?usp=sharing"",""นครปฐม!J236"")"),0)</f>
        <v>0</v>
      </c>
      <c r="K341" s="360">
        <f t="shared" ca="1" si="103"/>
        <v>0</v>
      </c>
      <c r="L341" s="212"/>
      <c r="M341" s="212"/>
      <c r="N341" s="212"/>
      <c r="O341" s="361"/>
      <c r="P341" s="361"/>
    </row>
    <row r="342" spans="1:16" ht="21.75" customHeight="1" x14ac:dyDescent="0.55000000000000004">
      <c r="A342" s="206"/>
      <c r="B342" s="311"/>
      <c r="C342" s="207"/>
      <c r="D342" s="226"/>
      <c r="E342" s="226"/>
      <c r="F342" s="226"/>
      <c r="G342" s="227"/>
      <c r="H342" s="211" t="s">
        <v>121</v>
      </c>
      <c r="I342" s="359">
        <f ca="1">IFERROR(__xludf.DUMMYFUNCTION("IMPORTRANGE(""https://docs.google.com/spreadsheets/d/1SX6NBoVAgQJ6U1MVXOaj8PK2l7WJ3RER9xtqwdhxkhw/edit?usp=sharing"",""นครปฐม!I237"")"),0)</f>
        <v>0</v>
      </c>
      <c r="J342" s="218">
        <f ca="1">IFERROR(__xludf.DUMMYFUNCTION("IMPORTRANGE(""https://docs.google.com/spreadsheets/d/1SX6NBoVAgQJ6U1MVXOaj8PK2l7WJ3RER9xtqwdhxkhw/edit?usp=sharing"",""นครปฐม!J237"")"),0)</f>
        <v>0</v>
      </c>
      <c r="K342" s="360">
        <f t="shared" ca="1" si="103"/>
        <v>0</v>
      </c>
      <c r="L342" s="212"/>
      <c r="M342" s="212"/>
      <c r="N342" s="212"/>
      <c r="O342" s="361"/>
      <c r="P342" s="361"/>
    </row>
    <row r="343" spans="1:16" ht="21.75" customHeight="1" x14ac:dyDescent="0.55000000000000004">
      <c r="A343" s="206"/>
      <c r="B343" s="311"/>
      <c r="C343" s="207"/>
      <c r="D343" s="226"/>
      <c r="E343" s="225" t="s">
        <v>123</v>
      </c>
      <c r="F343" s="226"/>
      <c r="G343" s="227"/>
      <c r="H343" s="211" t="s">
        <v>37</v>
      </c>
      <c r="I343" s="218">
        <f ca="1">IFERROR(__xludf.DUMMYFUNCTION("IMPORTRANGE(""https://docs.google.com/spreadsheets/d/1SX6NBoVAgQJ6U1MVXOaj8PK2l7WJ3RER9xtqwdhxkhw/edit?usp=sharing"",""นครปฐม!I238"")"),0)</f>
        <v>0</v>
      </c>
      <c r="J343" s="218">
        <f ca="1">IFERROR(__xludf.DUMMYFUNCTION("IMPORTRANGE(""https://docs.google.com/spreadsheets/d/1SX6NBoVAgQJ6U1MVXOaj8PK2l7WJ3RER9xtqwdhxkhw/edit?usp=sharing"",""นครปฐม!J238"")"),0)</f>
        <v>0</v>
      </c>
      <c r="K343" s="360">
        <f t="shared" ca="1" si="103"/>
        <v>0</v>
      </c>
      <c r="L343" s="212"/>
      <c r="M343" s="212"/>
      <c r="N343" s="212"/>
      <c r="O343" s="361"/>
      <c r="P343" s="361"/>
    </row>
    <row r="344" spans="1:16" ht="21.75" customHeight="1" x14ac:dyDescent="0.55000000000000004">
      <c r="A344" s="206"/>
      <c r="B344" s="311"/>
      <c r="C344" s="207"/>
      <c r="D344" s="226"/>
      <c r="E344" s="226"/>
      <c r="F344" s="226"/>
      <c r="G344" s="227"/>
      <c r="H344" s="211" t="s">
        <v>121</v>
      </c>
      <c r="I344" s="359">
        <f ca="1">IFERROR(__xludf.DUMMYFUNCTION("IMPORTRANGE(""https://docs.google.com/spreadsheets/d/1SX6NBoVAgQJ6U1MVXOaj8PK2l7WJ3RER9xtqwdhxkhw/edit?usp=sharing"",""นครปฐม!I239"")"),0)</f>
        <v>0</v>
      </c>
      <c r="J344" s="218">
        <f ca="1">IFERROR(__xludf.DUMMYFUNCTION("IMPORTRANGE(""https://docs.google.com/spreadsheets/d/1SX6NBoVAgQJ6U1MVXOaj8PK2l7WJ3RER9xtqwdhxkhw/edit?usp=sharing"",""นครปฐม!J239"")"),0)</f>
        <v>0</v>
      </c>
      <c r="K344" s="360">
        <f t="shared" ca="1" si="103"/>
        <v>0</v>
      </c>
      <c r="L344" s="212"/>
      <c r="M344" s="212"/>
      <c r="N344" s="212"/>
      <c r="O344" s="361"/>
      <c r="P344" s="361"/>
    </row>
    <row r="345" spans="1:16" ht="21.75" customHeight="1" x14ac:dyDescent="0.55000000000000004">
      <c r="A345" s="206"/>
      <c r="B345" s="311"/>
      <c r="C345" s="207"/>
      <c r="D345" s="226"/>
      <c r="E345" s="225" t="s">
        <v>124</v>
      </c>
      <c r="F345" s="226"/>
      <c r="G345" s="227"/>
      <c r="H345" s="211" t="s">
        <v>37</v>
      </c>
      <c r="I345" s="218">
        <f ca="1">IFERROR(__xludf.DUMMYFUNCTION("IMPORTRANGE(""https://docs.google.com/spreadsheets/d/1SX6NBoVAgQJ6U1MVXOaj8PK2l7WJ3RER9xtqwdhxkhw/edit?usp=sharing"",""นครปฐม!I240"")"),0)</f>
        <v>0</v>
      </c>
      <c r="J345" s="218">
        <f ca="1">IFERROR(__xludf.DUMMYFUNCTION("IMPORTRANGE(""https://docs.google.com/spreadsheets/d/1SX6NBoVAgQJ6U1MVXOaj8PK2l7WJ3RER9xtqwdhxkhw/edit?usp=sharing"",""นครปฐม!J240"")"),0)</f>
        <v>0</v>
      </c>
      <c r="K345" s="360">
        <f t="shared" ca="1" si="103"/>
        <v>0</v>
      </c>
      <c r="L345" s="212"/>
      <c r="M345" s="212"/>
      <c r="N345" s="212"/>
      <c r="O345" s="361"/>
      <c r="P345" s="361"/>
    </row>
    <row r="346" spans="1:16" ht="21.75" customHeight="1" x14ac:dyDescent="0.55000000000000004">
      <c r="A346" s="258"/>
      <c r="B346" s="362"/>
      <c r="C346" s="259"/>
      <c r="D346" s="362"/>
      <c r="E346" s="363"/>
      <c r="F346" s="363"/>
      <c r="G346" s="364"/>
      <c r="H346" s="365" t="s">
        <v>121</v>
      </c>
      <c r="I346" s="366">
        <f ca="1">IFERROR(__xludf.DUMMYFUNCTION("IMPORTRANGE(""https://docs.google.com/spreadsheets/d/1SX6NBoVAgQJ6U1MVXOaj8PK2l7WJ3RER9xtqwdhxkhw/edit?usp=sharing"",""นครปฐม!I241"")"),0)</f>
        <v>0</v>
      </c>
      <c r="J346" s="218">
        <f ca="1">IFERROR(__xludf.DUMMYFUNCTION("IMPORTRANGE(""https://docs.google.com/spreadsheets/d/1SX6NBoVAgQJ6U1MVXOaj8PK2l7WJ3RER9xtqwdhxkhw/edit?usp=sharing"",""นครปฐม!J241"")"),0)</f>
        <v>0</v>
      </c>
      <c r="K346" s="367">
        <f t="shared" ca="1" si="103"/>
        <v>0</v>
      </c>
      <c r="L346" s="269"/>
      <c r="M346" s="269"/>
      <c r="N346" s="269"/>
      <c r="O346" s="368"/>
      <c r="P346" s="368"/>
    </row>
    <row r="347" spans="1:16" ht="21.75" customHeight="1" x14ac:dyDescent="0.55000000000000004">
      <c r="A347" s="369" t="s">
        <v>125</v>
      </c>
      <c r="B347" s="370"/>
      <c r="C347" s="370"/>
      <c r="D347" s="370"/>
      <c r="E347" s="370"/>
      <c r="F347" s="370"/>
      <c r="G347" s="371"/>
      <c r="H347" s="372"/>
      <c r="I347" s="373"/>
      <c r="J347" s="373"/>
      <c r="K347" s="374"/>
      <c r="L347" s="374">
        <f ca="1">IFERROR(__xludf.DUMMYFUNCTION("IMPORTRANGE(""https://docs.google.com/spreadsheets/d/1SX6NBoVAgQJ6U1MVXOaj8PK2l7WJ3RER9xtqwdhxkhw/edit?usp=sharing"",""นครปฐม!L242"")"),354600)</f>
        <v>354600</v>
      </c>
      <c r="M347" s="374"/>
      <c r="N347" s="374">
        <f ca="1">IFERROR(__xludf.DUMMYFUNCTION("IMPORTRANGE(""https://docs.google.com/spreadsheets/d/1SX6NBoVAgQJ6U1MVXOaj8PK2l7WJ3RER9xtqwdhxkhw/edit?usp=sharing"",""นครปฐม!M242"")"),108471.7)</f>
        <v>108471.7</v>
      </c>
      <c r="O347" s="374">
        <f ca="1">+IF(L347&gt;0,N347*100/L347,0)</f>
        <v>30.589875916525664</v>
      </c>
      <c r="P347" s="374"/>
    </row>
    <row r="348" spans="1:16" ht="21.75" customHeight="1" x14ac:dyDescent="0.55000000000000004">
      <c r="A348" s="375" t="s">
        <v>126</v>
      </c>
      <c r="B348" s="376"/>
      <c r="C348" s="376"/>
      <c r="D348" s="376"/>
      <c r="E348" s="376"/>
      <c r="F348" s="376"/>
      <c r="G348" s="377"/>
      <c r="H348" s="378"/>
      <c r="I348" s="379"/>
      <c r="J348" s="379"/>
      <c r="K348" s="380"/>
      <c r="L348" s="380"/>
      <c r="M348" s="380"/>
      <c r="N348" s="380"/>
      <c r="O348" s="381"/>
      <c r="P348" s="381"/>
    </row>
    <row r="349" spans="1:16" ht="21.75" customHeight="1" x14ac:dyDescent="0.55000000000000004">
      <c r="A349" s="382"/>
      <c r="B349" s="383">
        <v>1</v>
      </c>
      <c r="C349" s="384" t="s">
        <v>127</v>
      </c>
      <c r="D349" s="384"/>
      <c r="E349" s="384"/>
      <c r="F349" s="384"/>
      <c r="G349" s="385"/>
      <c r="H349" s="386" t="s">
        <v>121</v>
      </c>
      <c r="I349" s="387">
        <f ca="1">IFERROR(__xludf.DUMMYFUNCTION("IMPORTRANGE(""https://docs.google.com/spreadsheets/d/1SX6NBoVAgQJ6U1MVXOaj8PK2l7WJ3RER9xtqwdhxkhw/edit?usp=sharing"",""นครปฐม!I244"")"),0)</f>
        <v>0</v>
      </c>
      <c r="J349" s="387">
        <f ca="1">IFERROR(__xludf.DUMMYFUNCTION("IMPORTRANGE(""https://docs.google.com/spreadsheets/d/1SX6NBoVAgQJ6U1MVXOaj8PK2l7WJ3RER9xtqwdhxkhw/edit?usp=sharing"",""นครปฐม!J244"")"),0)</f>
        <v>0</v>
      </c>
      <c r="K349" s="388">
        <f t="shared" ref="K349:K350" ca="1" si="104">IF(I349&gt;0,J349*100/I349,0)</f>
        <v>0</v>
      </c>
      <c r="L349" s="389">
        <f ca="1">IFERROR(__xludf.DUMMYFUNCTION("IMPORTRANGE(""https://docs.google.com/spreadsheets/d/1SX6NBoVAgQJ6U1MVXOaj8PK2l7WJ3RER9xtqwdhxkhw/edit?usp=sharing"",""นครปฐม!L244"")"),0)</f>
        <v>0</v>
      </c>
      <c r="M349" s="389"/>
      <c r="N349" s="389">
        <f ca="1">IFERROR(__xludf.DUMMYFUNCTION("IMPORTRANGE(""https://docs.google.com/spreadsheets/d/1SX6NBoVAgQJ6U1MVXOaj8PK2l7WJ3RER9xtqwdhxkhw/edit?usp=sharing"",""นครปฐม!M244"")"),0)</f>
        <v>0</v>
      </c>
      <c r="O349" s="389">
        <f ca="1">+IF(L349&gt;0,N349*100/L349,0)</f>
        <v>0</v>
      </c>
      <c r="P349" s="389"/>
    </row>
    <row r="350" spans="1:16" ht="21.75" customHeight="1" x14ac:dyDescent="0.55000000000000004">
      <c r="A350" s="382"/>
      <c r="B350" s="383"/>
      <c r="C350" s="384"/>
      <c r="D350" s="384"/>
      <c r="E350" s="384"/>
      <c r="F350" s="384"/>
      <c r="G350" s="385"/>
      <c r="H350" s="386" t="s">
        <v>37</v>
      </c>
      <c r="I350" s="387">
        <f ca="1">IFERROR(__xludf.DUMMYFUNCTION("IMPORTRANGE(""https://docs.google.com/spreadsheets/d/1SX6NBoVAgQJ6U1MVXOaj8PK2l7WJ3RER9xtqwdhxkhw/edit?usp=sharing"",""นครปฐม!I245"")"),0)</f>
        <v>0</v>
      </c>
      <c r="J350" s="387">
        <f ca="1">IFERROR(__xludf.DUMMYFUNCTION("IMPORTRANGE(""https://docs.google.com/spreadsheets/d/1SX6NBoVAgQJ6U1MVXOaj8PK2l7WJ3RER9xtqwdhxkhw/edit?usp=sharing"",""นครปฐม!J245"")"),0)</f>
        <v>0</v>
      </c>
      <c r="K350" s="388">
        <f t="shared" ca="1" si="104"/>
        <v>0</v>
      </c>
      <c r="L350" s="389"/>
      <c r="M350" s="389"/>
      <c r="N350" s="389"/>
      <c r="O350" s="389"/>
      <c r="P350" s="389"/>
    </row>
    <row r="351" spans="1:16" ht="21.75" customHeight="1" x14ac:dyDescent="0.55000000000000004">
      <c r="A351" s="188"/>
      <c r="B351" s="189"/>
      <c r="C351" s="189" t="s">
        <v>16</v>
      </c>
      <c r="D351" s="190" t="s">
        <v>38</v>
      </c>
      <c r="E351" s="191"/>
      <c r="F351" s="191"/>
      <c r="G351" s="192" t="s">
        <v>39</v>
      </c>
      <c r="H351" s="193" t="s">
        <v>12</v>
      </c>
      <c r="I351" s="194" t="s">
        <v>40</v>
      </c>
      <c r="J351" s="194"/>
      <c r="K351" s="195"/>
      <c r="L351" s="196">
        <f ca="1">IFERROR(__xludf.DUMMYFUNCTION("IMPORTRANGE(""https://docs.google.com/spreadsheets/d/1SX6NBoVAgQJ6U1MVXOaj8PK2l7WJ3RER9xtqwdhxkhw/edit?usp=sharing"",""นครปฐม!L246"")"),0)</f>
        <v>0</v>
      </c>
      <c r="M351" s="196"/>
      <c r="N351" s="196">
        <f ca="1">IFERROR(__xludf.DUMMYFUNCTION("IMPORTRANGE(""https://docs.google.com/spreadsheets/d/1SX6NBoVAgQJ6U1MVXOaj8PK2l7WJ3RER9xtqwdhxkhw/edit?usp=sharing"",""นครปฐม!M246"")"),0)</f>
        <v>0</v>
      </c>
      <c r="O351" s="196">
        <f t="shared" ref="O351:O354" ca="1" si="105">+IF(L351&gt;0,N351*100/L351,0)</f>
        <v>0</v>
      </c>
      <c r="P351" s="196"/>
    </row>
    <row r="352" spans="1:16" ht="21.75" customHeight="1" x14ac:dyDescent="0.55000000000000004">
      <c r="A352" s="188"/>
      <c r="B352" s="189"/>
      <c r="C352" s="189"/>
      <c r="D352" s="197"/>
      <c r="E352" s="191"/>
      <c r="F352" s="191" t="s">
        <v>40</v>
      </c>
      <c r="G352" s="192" t="s">
        <v>41</v>
      </c>
      <c r="H352" s="193" t="s">
        <v>12</v>
      </c>
      <c r="I352" s="194"/>
      <c r="J352" s="194"/>
      <c r="K352" s="195"/>
      <c r="L352" s="196">
        <f ca="1">IFERROR(__xludf.DUMMYFUNCTION("IMPORTRANGE(""https://docs.google.com/spreadsheets/d/1SX6NBoVAgQJ6U1MVXOaj8PK2l7WJ3RER9xtqwdhxkhw/edit?usp=sharing"",""นครปฐม!L247"")"),0)</f>
        <v>0</v>
      </c>
      <c r="M352" s="196"/>
      <c r="N352" s="196">
        <f ca="1">IFERROR(__xludf.DUMMYFUNCTION("IMPORTRANGE(""https://docs.google.com/spreadsheets/d/1SX6NBoVAgQJ6U1MVXOaj8PK2l7WJ3RER9xtqwdhxkhw/edit?usp=sharing"",""นครปฐม!M247"")"),0)</f>
        <v>0</v>
      </c>
      <c r="O352" s="196">
        <f t="shared" ca="1" si="105"/>
        <v>0</v>
      </c>
      <c r="P352" s="196"/>
    </row>
    <row r="353" spans="1:16" ht="21.75" customHeight="1" x14ac:dyDescent="0.55000000000000004">
      <c r="A353" s="188"/>
      <c r="B353" s="189"/>
      <c r="C353" s="189"/>
      <c r="D353" s="197"/>
      <c r="E353" s="191"/>
      <c r="F353" s="191"/>
      <c r="G353" s="200" t="s">
        <v>128</v>
      </c>
      <c r="H353" s="193" t="s">
        <v>12</v>
      </c>
      <c r="I353" s="194"/>
      <c r="J353" s="194"/>
      <c r="K353" s="195"/>
      <c r="L353" s="198">
        <f ca="1">IFERROR(__xludf.DUMMYFUNCTION("IMPORTRANGE(""https://docs.google.com/spreadsheets/d/1SX6NBoVAgQJ6U1MVXOaj8PK2l7WJ3RER9xtqwdhxkhw/edit?usp=sharing"",""นครปฐม!L248"")"),0)</f>
        <v>0</v>
      </c>
      <c r="M353" s="198"/>
      <c r="N353" s="198">
        <f ca="1">IFERROR(__xludf.DUMMYFUNCTION("IMPORTRANGE(""https://docs.google.com/spreadsheets/d/1SX6NBoVAgQJ6U1MVXOaj8PK2l7WJ3RER9xtqwdhxkhw/edit?usp=sharing"",""นครปฐม!M248"")"),0)</f>
        <v>0</v>
      </c>
      <c r="O353" s="198">
        <f t="shared" ca="1" si="105"/>
        <v>0</v>
      </c>
      <c r="P353" s="198"/>
    </row>
    <row r="354" spans="1:16" ht="21.75" customHeight="1" x14ac:dyDescent="0.55000000000000004">
      <c r="A354" s="188"/>
      <c r="B354" s="189"/>
      <c r="C354" s="189"/>
      <c r="D354" s="197"/>
      <c r="E354" s="191"/>
      <c r="F354" s="191"/>
      <c r="G354" s="200" t="s">
        <v>129</v>
      </c>
      <c r="H354" s="193" t="s">
        <v>12</v>
      </c>
      <c r="I354" s="194"/>
      <c r="J354" s="194"/>
      <c r="K354" s="195"/>
      <c r="L354" s="198">
        <f ca="1">IFERROR(__xludf.DUMMYFUNCTION("IMPORTRANGE(""https://docs.google.com/spreadsheets/d/1SX6NBoVAgQJ6U1MVXOaj8PK2l7WJ3RER9xtqwdhxkhw/edit?usp=sharing"",""นครปฐม!L249"")"),0)</f>
        <v>0</v>
      </c>
      <c r="M354" s="198"/>
      <c r="N354" s="198">
        <f ca="1">IFERROR(__xludf.DUMMYFUNCTION("IMPORTRANGE(""https://docs.google.com/spreadsheets/d/1SX6NBoVAgQJ6U1MVXOaj8PK2l7WJ3RER9xtqwdhxkhw/edit?usp=sharing"",""นครปฐม!M249"")"),0)</f>
        <v>0</v>
      </c>
      <c r="O354" s="198">
        <f t="shared" ca="1" si="105"/>
        <v>0</v>
      </c>
      <c r="P354" s="198"/>
    </row>
    <row r="355" spans="1:16" ht="21.75" customHeight="1" x14ac:dyDescent="0.55000000000000004">
      <c r="A355" s="390"/>
      <c r="B355" s="391"/>
      <c r="C355" s="189"/>
      <c r="D355" s="392"/>
      <c r="E355" s="191"/>
      <c r="F355" s="191"/>
      <c r="G355" s="192" t="s">
        <v>130</v>
      </c>
      <c r="H355" s="193" t="s">
        <v>12</v>
      </c>
      <c r="I355" s="218"/>
      <c r="J355" s="218"/>
      <c r="K355" s="249"/>
      <c r="L355" s="198"/>
      <c r="M355" s="198"/>
      <c r="N355" s="393">
        <f ca="1">IFERROR(__xludf.DUMMYFUNCTION("IMPORTRANGE(""https://docs.google.com/spreadsheets/d/1SX6NBoVAgQJ6U1MVXOaj8PK2l7WJ3RER9xtqwdhxkhw/edit?usp=sharing"",""นครปฐม!M250"")"),0)</f>
        <v>0</v>
      </c>
      <c r="O355" s="198"/>
      <c r="P355" s="198"/>
    </row>
    <row r="356" spans="1:16" ht="21.75" customHeight="1" x14ac:dyDescent="0.55000000000000004">
      <c r="A356" s="390"/>
      <c r="B356" s="391"/>
      <c r="C356" s="189"/>
      <c r="D356" s="392"/>
      <c r="E356" s="191"/>
      <c r="F356" s="191"/>
      <c r="G356" s="192" t="s">
        <v>131</v>
      </c>
      <c r="H356" s="193" t="s">
        <v>12</v>
      </c>
      <c r="I356" s="218"/>
      <c r="J356" s="218"/>
      <c r="K356" s="249"/>
      <c r="L356" s="198"/>
      <c r="M356" s="198"/>
      <c r="N356" s="393">
        <f ca="1">IFERROR(__xludf.DUMMYFUNCTION("IMPORTRANGE(""https://docs.google.com/spreadsheets/d/1SX6NBoVAgQJ6U1MVXOaj8PK2l7WJ3RER9xtqwdhxkhw/edit?usp=sharing"",""นครปฐม!M251"")"),0)</f>
        <v>0</v>
      </c>
      <c r="O356" s="198"/>
      <c r="P356" s="198"/>
    </row>
    <row r="357" spans="1:16" ht="21.75" customHeight="1" x14ac:dyDescent="0.55000000000000004">
      <c r="A357" s="390"/>
      <c r="B357" s="391"/>
      <c r="C357" s="189"/>
      <c r="D357" s="392"/>
      <c r="E357" s="191"/>
      <c r="F357" s="191"/>
      <c r="G357" s="192" t="s">
        <v>132</v>
      </c>
      <c r="H357" s="193" t="s">
        <v>12</v>
      </c>
      <c r="I357" s="218"/>
      <c r="J357" s="218"/>
      <c r="K357" s="249"/>
      <c r="L357" s="198"/>
      <c r="M357" s="198"/>
      <c r="N357" s="393">
        <f ca="1">IFERROR(__xludf.DUMMYFUNCTION("IMPORTRANGE(""https://docs.google.com/spreadsheets/d/1SX6NBoVAgQJ6U1MVXOaj8PK2l7WJ3RER9xtqwdhxkhw/edit?usp=sharing"",""นครปฐม!M252"")"),0)</f>
        <v>0</v>
      </c>
      <c r="O357" s="198"/>
      <c r="P357" s="198"/>
    </row>
    <row r="358" spans="1:16" ht="21.75" customHeight="1" x14ac:dyDescent="0.55000000000000004">
      <c r="A358" s="390"/>
      <c r="B358" s="391"/>
      <c r="C358" s="189"/>
      <c r="D358" s="392"/>
      <c r="E358" s="191"/>
      <c r="F358" s="191"/>
      <c r="G358" s="192" t="s">
        <v>133</v>
      </c>
      <c r="H358" s="193" t="s">
        <v>12</v>
      </c>
      <c r="I358" s="218"/>
      <c r="J358" s="218"/>
      <c r="K358" s="249"/>
      <c r="L358" s="198"/>
      <c r="M358" s="198"/>
      <c r="N358" s="393">
        <f ca="1">IFERROR(__xludf.DUMMYFUNCTION("IMPORTRANGE(""https://docs.google.com/spreadsheets/d/1SX6NBoVAgQJ6U1MVXOaj8PK2l7WJ3RER9xtqwdhxkhw/edit?usp=sharing"",""นครปฐม!M253"")"),0)</f>
        <v>0</v>
      </c>
      <c r="O358" s="198"/>
      <c r="P358" s="198"/>
    </row>
    <row r="359" spans="1:16" ht="21.75" customHeight="1" x14ac:dyDescent="0.55000000000000004">
      <c r="A359" s="206"/>
      <c r="B359" s="207"/>
      <c r="C359" s="189" t="s">
        <v>16</v>
      </c>
      <c r="D359" s="208" t="s">
        <v>44</v>
      </c>
      <c r="E359" s="209"/>
      <c r="F359" s="209"/>
      <c r="G359" s="210"/>
      <c r="H359" s="211"/>
      <c r="I359" s="194"/>
      <c r="J359" s="194"/>
      <c r="K359" s="195"/>
      <c r="L359" s="212"/>
      <c r="M359" s="212"/>
      <c r="N359" s="212"/>
      <c r="O359" s="212"/>
      <c r="P359" s="212"/>
    </row>
    <row r="360" spans="1:16" ht="21.75" customHeight="1" x14ac:dyDescent="0.55000000000000004">
      <c r="A360" s="206"/>
      <c r="B360" s="207"/>
      <c r="C360" s="207"/>
      <c r="D360" s="213">
        <v>1</v>
      </c>
      <c r="E360" s="214" t="s">
        <v>45</v>
      </c>
      <c r="F360" s="215"/>
      <c r="G360" s="216"/>
      <c r="H360" s="217"/>
      <c r="I360" s="218"/>
      <c r="J360" s="219">
        <f ca="1">IFERROR(__xludf.DUMMYFUNCTION("IMPORTRANGE(""https://docs.google.com/spreadsheets/d/1SX6NBoVAgQJ6U1MVXOaj8PK2l7WJ3RER9xtqwdhxkhw/edit?usp=sharing"",""นครปฐม!J255"")"),0)</f>
        <v>0</v>
      </c>
      <c r="K360" s="195"/>
      <c r="L360" s="212"/>
      <c r="M360" s="212"/>
      <c r="N360" s="212"/>
      <c r="O360" s="212"/>
      <c r="P360" s="212"/>
    </row>
    <row r="361" spans="1:16" ht="21.75" customHeight="1" x14ac:dyDescent="0.55000000000000004">
      <c r="A361" s="206"/>
      <c r="B361" s="207"/>
      <c r="C361" s="207"/>
      <c r="D361" s="220">
        <v>2</v>
      </c>
      <c r="E361" s="221" t="s">
        <v>46</v>
      </c>
      <c r="F361" s="222"/>
      <c r="G361" s="223"/>
      <c r="H361" s="217"/>
      <c r="I361" s="218"/>
      <c r="J361" s="219">
        <f ca="1">IFERROR(__xludf.DUMMYFUNCTION("IMPORTRANGE(""https://docs.google.com/spreadsheets/d/1SX6NBoVAgQJ6U1MVXOaj8PK2l7WJ3RER9xtqwdhxkhw/edit?usp=sharing"",""นครปฐม!J256"")"),0)</f>
        <v>0</v>
      </c>
      <c r="K361" s="195"/>
      <c r="L361" s="212" t="s">
        <v>40</v>
      </c>
      <c r="M361" s="212"/>
      <c r="N361" s="212" t="s">
        <v>40</v>
      </c>
      <c r="O361" s="212"/>
      <c r="P361" s="212"/>
    </row>
    <row r="362" spans="1:16" ht="21.75" customHeight="1" x14ac:dyDescent="0.55000000000000004">
      <c r="A362" s="206"/>
      <c r="B362" s="207"/>
      <c r="C362" s="207"/>
      <c r="D362" s="224"/>
      <c r="E362" s="225" t="s">
        <v>47</v>
      </c>
      <c r="F362" s="226"/>
      <c r="G362" s="227"/>
      <c r="H362" s="217"/>
      <c r="I362" s="218"/>
      <c r="J362" s="219">
        <f ca="1">IFERROR(__xludf.DUMMYFUNCTION("IMPORTRANGE(""https://docs.google.com/spreadsheets/d/1SX6NBoVAgQJ6U1MVXOaj8PK2l7WJ3RER9xtqwdhxkhw/edit?usp=sharing"",""นครปฐม!J257"")"),0)</f>
        <v>0</v>
      </c>
      <c r="K362" s="195"/>
      <c r="L362" s="212"/>
      <c r="M362" s="212"/>
      <c r="N362" s="212"/>
      <c r="O362" s="212"/>
      <c r="P362" s="212"/>
    </row>
    <row r="363" spans="1:16" ht="21.75" customHeight="1" x14ac:dyDescent="0.55000000000000004">
      <c r="A363" s="206"/>
      <c r="B363" s="207"/>
      <c r="C363" s="207"/>
      <c r="D363" s="224"/>
      <c r="E363" s="225" t="s">
        <v>48</v>
      </c>
      <c r="F363" s="226"/>
      <c r="G363" s="227"/>
      <c r="H363" s="217"/>
      <c r="I363" s="218"/>
      <c r="J363" s="219">
        <f ca="1">IFERROR(__xludf.DUMMYFUNCTION("IMPORTRANGE(""https://docs.google.com/spreadsheets/d/1SX6NBoVAgQJ6U1MVXOaj8PK2l7WJ3RER9xtqwdhxkhw/edit?usp=sharing"",""นครปฐม!J258"")"),0)</f>
        <v>0</v>
      </c>
      <c r="K363" s="195"/>
      <c r="L363" s="212"/>
      <c r="M363" s="212"/>
      <c r="N363" s="212"/>
      <c r="O363" s="212"/>
      <c r="P363" s="212"/>
    </row>
    <row r="364" spans="1:16" ht="21.75" hidden="1" customHeight="1" x14ac:dyDescent="0.55000000000000004">
      <c r="A364" s="206"/>
      <c r="B364" s="207"/>
      <c r="C364" s="207"/>
      <c r="D364" s="224"/>
      <c r="E364" s="228"/>
      <c r="F364" s="225" t="s">
        <v>69</v>
      </c>
      <c r="G364" s="227"/>
      <c r="H364" s="211"/>
      <c r="I364" s="218"/>
      <c r="J364" s="218">
        <f ca="1">IFERROR(__xludf.DUMMYFUNCTION("IMPORTRANGE(""https://docs.google.com/spreadsheets/d/1SX6NBoVAgQJ6U1MVXOaj8PK2l7WJ3RER9xtqwdhxkhw/edit?usp=sharing"",""นครปฐม!J166"")"),0)</f>
        <v>0</v>
      </c>
      <c r="K364" s="195"/>
      <c r="L364" s="212"/>
      <c r="M364" s="212"/>
      <c r="N364" s="212"/>
      <c r="O364" s="212"/>
      <c r="P364" s="212"/>
    </row>
    <row r="365" spans="1:16" ht="21.75" hidden="1" customHeight="1" x14ac:dyDescent="0.55000000000000004">
      <c r="A365" s="206"/>
      <c r="B365" s="207"/>
      <c r="C365" s="207"/>
      <c r="D365" s="224"/>
      <c r="E365" s="228"/>
      <c r="F365" s="226"/>
      <c r="G365" s="251" t="s">
        <v>134</v>
      </c>
      <c r="H365" s="211" t="s">
        <v>37</v>
      </c>
      <c r="I365" s="218">
        <f ca="1">IFERROR(__xludf.DUMMYFUNCTION("IMPORTRANGE(""https://docs.google.com/spreadsheets/d/1C3CXT74ZlgGe6_JY_1olB1XN4rF0dxEuIIF-xsYjHgg/edit?usp=sharing"",""งบกองทุน!f63"")"),0)</f>
        <v>0</v>
      </c>
      <c r="J365" s="218">
        <f ca="1">IFERROR(__xludf.DUMMYFUNCTION("IMPORTRANGE(""https://docs.google.com/spreadsheets/d/1SX6NBoVAgQJ6U1MVXOaj8PK2l7WJ3RER9xtqwdhxkhw/edit?usp=sharing"",""นครปฐม!J166"")"),0)</f>
        <v>0</v>
      </c>
      <c r="K365" s="195">
        <f ca="1">IF(I365&gt;0,J365*100/I365,0)</f>
        <v>0</v>
      </c>
      <c r="L365" s="212"/>
      <c r="M365" s="212"/>
      <c r="N365" s="212"/>
      <c r="O365" s="212"/>
      <c r="P365" s="212"/>
    </row>
    <row r="366" spans="1:16" ht="21.75" hidden="1" customHeight="1" x14ac:dyDescent="0.55000000000000004">
      <c r="A366" s="206"/>
      <c r="B366" s="207"/>
      <c r="C366" s="207"/>
      <c r="D366" s="224"/>
      <c r="E366" s="228"/>
      <c r="F366" s="226"/>
      <c r="G366" s="227" t="s">
        <v>135</v>
      </c>
      <c r="H366" s="211"/>
      <c r="I366" s="194"/>
      <c r="J366" s="218">
        <f ca="1">IFERROR(__xludf.DUMMYFUNCTION("IMPORTRANGE(""https://docs.google.com/spreadsheets/d/1SX6NBoVAgQJ6U1MVXOaj8PK2l7WJ3RER9xtqwdhxkhw/edit?usp=sharing"",""นครปฐม!J166"")"),0)</f>
        <v>0</v>
      </c>
      <c r="K366" s="195"/>
      <c r="L366" s="212"/>
      <c r="M366" s="212"/>
      <c r="N366" s="212"/>
      <c r="O366" s="212"/>
      <c r="P366" s="212"/>
    </row>
    <row r="367" spans="1:16" ht="21.75" hidden="1" customHeight="1" x14ac:dyDescent="0.55000000000000004">
      <c r="A367" s="206"/>
      <c r="B367" s="207"/>
      <c r="C367" s="207"/>
      <c r="D367" s="224"/>
      <c r="E367" s="228"/>
      <c r="F367" s="226"/>
      <c r="G367" s="251" t="s">
        <v>136</v>
      </c>
      <c r="H367" s="217" t="s">
        <v>121</v>
      </c>
      <c r="I367" s="218">
        <f ca="1">SUM(I369,I371)</f>
        <v>0</v>
      </c>
      <c r="J367" s="218">
        <f ca="1">IFERROR(__xludf.DUMMYFUNCTION("IMPORTRANGE(""https://docs.google.com/spreadsheets/d/1SX6NBoVAgQJ6U1MVXOaj8PK2l7WJ3RER9xtqwdhxkhw/edit?usp=sharing"",""นครปฐม!J166"")"),0)</f>
        <v>0</v>
      </c>
      <c r="K367" s="195">
        <f t="shared" ref="K367:K373" ca="1" si="106">IF(I367&gt;0,J367*100/I367,0)</f>
        <v>0</v>
      </c>
      <c r="L367" s="212"/>
      <c r="M367" s="212"/>
      <c r="N367" s="212"/>
      <c r="O367" s="212"/>
      <c r="P367" s="212"/>
    </row>
    <row r="368" spans="1:16" ht="21.75" customHeight="1" x14ac:dyDescent="0.55000000000000004">
      <c r="A368" s="206"/>
      <c r="B368" s="207"/>
      <c r="C368" s="207"/>
      <c r="D368" s="224"/>
      <c r="E368" s="228"/>
      <c r="F368" s="394" t="s">
        <v>137</v>
      </c>
      <c r="G368" s="395"/>
      <c r="H368" s="217" t="s">
        <v>37</v>
      </c>
      <c r="I368" s="194">
        <f ca="1">IFERROR(__xludf.DUMMYFUNCTION("IMPORTRANGE(""https://docs.google.com/spreadsheets/d/1SX6NBoVAgQJ6U1MVXOaj8PK2l7WJ3RER9xtqwdhxkhw/edit?usp=sharing"",""นครปฐม!I263"")"),0)</f>
        <v>0</v>
      </c>
      <c r="J368" s="218">
        <f ca="1">IFERROR(__xludf.DUMMYFUNCTION("IMPORTRANGE(""https://docs.google.com/spreadsheets/d/1SX6NBoVAgQJ6U1MVXOaj8PK2l7WJ3RER9xtqwdhxkhw/edit?usp=sharing"",""นครปฐม!J263"")"),0)</f>
        <v>0</v>
      </c>
      <c r="K368" s="195">
        <f t="shared" ca="1" si="106"/>
        <v>0</v>
      </c>
      <c r="L368" s="212"/>
      <c r="M368" s="212"/>
      <c r="N368" s="212"/>
      <c r="O368" s="212"/>
      <c r="P368" s="212"/>
    </row>
    <row r="369" spans="1:16" ht="21.75" hidden="1" customHeight="1" x14ac:dyDescent="0.55000000000000004">
      <c r="A369" s="206"/>
      <c r="B369" s="207"/>
      <c r="C369" s="207"/>
      <c r="D369" s="224"/>
      <c r="E369" s="228"/>
      <c r="F369" s="226"/>
      <c r="G369" s="395"/>
      <c r="H369" s="211" t="s">
        <v>121</v>
      </c>
      <c r="I369" s="194">
        <f ca="1">IFERROR(__xludf.DUMMYFUNCTION("IMPORTRANGE(""https://docs.google.com/spreadsheets/d/1SX6NBoVAgQJ6U1MVXOaj8PK2l7WJ3RER9xtqwdhxkhw/edit?usp=sharing"",""นครปฐม!I164"")"),0)</f>
        <v>0</v>
      </c>
      <c r="J369" s="218">
        <f ca="1">IFERROR(__xludf.DUMMYFUNCTION("IMPORTRANGE(""https://docs.google.com/spreadsheets/d/1SX6NBoVAgQJ6U1MVXOaj8PK2l7WJ3RER9xtqwdhxkhw/edit?usp=sharing"",""นครปฐม!J164"")"),0)</f>
        <v>0</v>
      </c>
      <c r="K369" s="195">
        <f t="shared" ca="1" si="106"/>
        <v>0</v>
      </c>
      <c r="L369" s="212"/>
      <c r="M369" s="212"/>
      <c r="N369" s="212"/>
      <c r="O369" s="212"/>
      <c r="P369" s="212"/>
    </row>
    <row r="370" spans="1:16" ht="21.75" customHeight="1" x14ac:dyDescent="0.55000000000000004">
      <c r="A370" s="206"/>
      <c r="B370" s="207"/>
      <c r="C370" s="207"/>
      <c r="D370" s="224"/>
      <c r="E370" s="228"/>
      <c r="F370" s="226"/>
      <c r="G370" s="394" t="s">
        <v>138</v>
      </c>
      <c r="H370" s="211" t="s">
        <v>37</v>
      </c>
      <c r="I370" s="194">
        <f ca="1">IFERROR(__xludf.DUMMYFUNCTION("IMPORTRANGE(""https://docs.google.com/spreadsheets/d/1SX6NBoVAgQJ6U1MVXOaj8PK2l7WJ3RER9xtqwdhxkhw/edit?usp=sharing"",""นครปฐม!I265"")"),0)</f>
        <v>0</v>
      </c>
      <c r="J370" s="218">
        <f ca="1">IFERROR(__xludf.DUMMYFUNCTION("IMPORTRANGE(""https://docs.google.com/spreadsheets/d/1SX6NBoVAgQJ6U1MVXOaj8PK2l7WJ3RER9xtqwdhxkhw/edit?usp=sharing"",""นครปฐม!J265"")"),0)</f>
        <v>0</v>
      </c>
      <c r="K370" s="195">
        <f t="shared" ca="1" si="106"/>
        <v>0</v>
      </c>
      <c r="L370" s="212"/>
      <c r="M370" s="212"/>
      <c r="N370" s="212"/>
      <c r="O370" s="212"/>
      <c r="P370" s="212"/>
    </row>
    <row r="371" spans="1:16" ht="21.75" hidden="1" customHeight="1" x14ac:dyDescent="0.55000000000000004">
      <c r="A371" s="206"/>
      <c r="B371" s="207"/>
      <c r="C371" s="207"/>
      <c r="D371" s="224"/>
      <c r="E371" s="228"/>
      <c r="F371" s="226"/>
      <c r="G371" s="395"/>
      <c r="H371" s="211" t="s">
        <v>121</v>
      </c>
      <c r="I371" s="194">
        <f ca="1">IFERROR(__xludf.DUMMYFUNCTION("IMPORTRANGE(""https://docs.google.com/spreadsheets/d/1SX6NBoVAgQJ6U1MVXOaj8PK2l7WJ3RER9xtqwdhxkhw/edit?usp=sharing"",""นครปฐม!I164"")"),0)</f>
        <v>0</v>
      </c>
      <c r="J371" s="219">
        <f ca="1">IFERROR(__xludf.DUMMYFUNCTION("IMPORTRANGE(""https://docs.google.com/spreadsheets/d/1SX6NBoVAgQJ6U1MVXOaj8PK2l7WJ3RER9xtqwdhxkhw/edit?usp=sharing"",""นครปฐม!J164"")"),0)</f>
        <v>0</v>
      </c>
      <c r="K371" s="195">
        <f t="shared" ca="1" si="106"/>
        <v>0</v>
      </c>
      <c r="L371" s="212"/>
      <c r="M371" s="212"/>
      <c r="N371" s="212"/>
      <c r="O371" s="212"/>
      <c r="P371" s="212"/>
    </row>
    <row r="372" spans="1:16" ht="21.75" customHeight="1" x14ac:dyDescent="0.55000000000000004">
      <c r="A372" s="206"/>
      <c r="B372" s="207"/>
      <c r="C372" s="207"/>
      <c r="D372" s="224"/>
      <c r="E372" s="228"/>
      <c r="F372" s="226"/>
      <c r="G372" s="394" t="s">
        <v>139</v>
      </c>
      <c r="H372" s="211" t="s">
        <v>37</v>
      </c>
      <c r="I372" s="194">
        <f ca="1">IFERROR(__xludf.DUMMYFUNCTION("IMPORTRANGE(""https://docs.google.com/spreadsheets/d/1SX6NBoVAgQJ6U1MVXOaj8PK2l7WJ3RER9xtqwdhxkhw/edit?usp=sharing"",""นครปฐม!I267"")"),0)</f>
        <v>0</v>
      </c>
      <c r="J372" s="219">
        <f ca="1">IFERROR(__xludf.DUMMYFUNCTION("IMPORTRANGE(""https://docs.google.com/spreadsheets/d/1SX6NBoVAgQJ6U1MVXOaj8PK2l7WJ3RER9xtqwdhxkhw/edit?usp=sharing"",""นครปฐม!J267"")"),0)</f>
        <v>0</v>
      </c>
      <c r="K372" s="195">
        <f t="shared" ca="1" si="106"/>
        <v>0</v>
      </c>
      <c r="L372" s="212"/>
      <c r="M372" s="212"/>
      <c r="N372" s="212"/>
      <c r="O372" s="212"/>
      <c r="P372" s="212"/>
    </row>
    <row r="373" spans="1:16" ht="21.75" hidden="1" customHeight="1" x14ac:dyDescent="0.55000000000000004">
      <c r="A373" s="206"/>
      <c r="B373" s="207"/>
      <c r="C373" s="207"/>
      <c r="D373" s="224"/>
      <c r="E373" s="228"/>
      <c r="F373" s="226"/>
      <c r="G373" s="251" t="s">
        <v>140</v>
      </c>
      <c r="H373" s="211" t="s">
        <v>37</v>
      </c>
      <c r="I373" s="218">
        <f ca="1">IFERROR(__xludf.DUMMYFUNCTION("IMPORTRANGE(""https://docs.google.com/spreadsheets/d/1SX6NBoVAgQJ6U1MVXOaj8PK2l7WJ3RER9xtqwdhxkhw/edit?usp=sharing"",""นครปฐม!I164"")"),0)</f>
        <v>0</v>
      </c>
      <c r="J373" s="218">
        <f ca="1">IFERROR(__xludf.DUMMYFUNCTION("IMPORTRANGE(""https://docs.google.com/spreadsheets/d/1SX6NBoVAgQJ6U1MVXOaj8PK2l7WJ3RER9xtqwdhxkhw/edit?usp=sharing"",""นครปฐม!J164"")"),0)</f>
        <v>0</v>
      </c>
      <c r="K373" s="195">
        <f t="shared" ca="1" si="106"/>
        <v>0</v>
      </c>
      <c r="L373" s="212"/>
      <c r="M373" s="212"/>
      <c r="N373" s="212"/>
      <c r="O373" s="212"/>
      <c r="P373" s="212"/>
    </row>
    <row r="374" spans="1:16" ht="21.75" hidden="1" customHeight="1" x14ac:dyDescent="0.55000000000000004">
      <c r="A374" s="206"/>
      <c r="B374" s="207"/>
      <c r="C374" s="207"/>
      <c r="D374" s="224"/>
      <c r="E374" s="228"/>
      <c r="F374" s="226"/>
      <c r="G374" s="227" t="s">
        <v>141</v>
      </c>
      <c r="H374" s="211"/>
      <c r="I374" s="218">
        <f ca="1">IFERROR(__xludf.DUMMYFUNCTION("IMPORTRANGE(""https://docs.google.com/spreadsheets/d/1SX6NBoVAgQJ6U1MVXOaj8PK2l7WJ3RER9xtqwdhxkhw/edit?usp=sharing"",""นครปฐม!I164"")"),0)</f>
        <v>0</v>
      </c>
      <c r="J374" s="218">
        <f ca="1">IFERROR(__xludf.DUMMYFUNCTION("IMPORTRANGE(""https://docs.google.com/spreadsheets/d/1SX6NBoVAgQJ6U1MVXOaj8PK2l7WJ3RER9xtqwdhxkhw/edit?usp=sharing"",""นครปฐม!J164"")"),0)</f>
        <v>0</v>
      </c>
      <c r="K374" s="195"/>
      <c r="L374" s="212"/>
      <c r="M374" s="212"/>
      <c r="N374" s="212"/>
      <c r="O374" s="212"/>
      <c r="P374" s="212"/>
    </row>
    <row r="375" spans="1:16" ht="21.75" customHeight="1" x14ac:dyDescent="0.55000000000000004">
      <c r="A375" s="206"/>
      <c r="B375" s="207"/>
      <c r="C375" s="207"/>
      <c r="D375" s="224"/>
      <c r="E375" s="226"/>
      <c r="F375" s="225" t="s">
        <v>53</v>
      </c>
      <c r="G375" s="227"/>
      <c r="H375" s="217" t="s">
        <v>121</v>
      </c>
      <c r="I375" s="218">
        <f ca="1">IFERROR(__xludf.DUMMYFUNCTION("IMPORTRANGE(""https://docs.google.com/spreadsheets/d/1SX6NBoVAgQJ6U1MVXOaj8PK2l7WJ3RER9xtqwdhxkhw/edit?usp=sharing"",""นครปฐม!I270"")"),0)</f>
        <v>0</v>
      </c>
      <c r="J375" s="218">
        <f ca="1">IFERROR(__xludf.DUMMYFUNCTION("IMPORTRANGE(""https://docs.google.com/spreadsheets/d/1SX6NBoVAgQJ6U1MVXOaj8PK2l7WJ3RER9xtqwdhxkhw/edit?usp=sharing"",""นครปฐม!J270"")"),0)</f>
        <v>0</v>
      </c>
      <c r="K375" s="195">
        <f t="shared" ref="K375:K377" ca="1" si="107">IF(I375&gt;0,J375*100/I375,0)</f>
        <v>0</v>
      </c>
      <c r="L375" s="212"/>
      <c r="M375" s="212"/>
      <c r="N375" s="212"/>
      <c r="O375" s="212"/>
      <c r="P375" s="212"/>
    </row>
    <row r="376" spans="1:16" ht="21.75" customHeight="1" x14ac:dyDescent="0.55000000000000004">
      <c r="A376" s="206"/>
      <c r="B376" s="207"/>
      <c r="C376" s="207"/>
      <c r="D376" s="224"/>
      <c r="E376" s="226"/>
      <c r="F376" s="226"/>
      <c r="G376" s="227" t="s">
        <v>142</v>
      </c>
      <c r="H376" s="217" t="s">
        <v>121</v>
      </c>
      <c r="I376" s="218">
        <f ca="1">IFERROR(__xludf.DUMMYFUNCTION("IMPORTRANGE(""https://docs.google.com/spreadsheets/d/1SX6NBoVAgQJ6U1MVXOaj8PK2l7WJ3RER9xtqwdhxkhw/edit?usp=sharing"",""นครปฐม!I271"")"),0)</f>
        <v>0</v>
      </c>
      <c r="J376" s="219">
        <f ca="1">IFERROR(__xludf.DUMMYFUNCTION("IMPORTRANGE(""https://docs.google.com/spreadsheets/d/1SX6NBoVAgQJ6U1MVXOaj8PK2l7WJ3RER9xtqwdhxkhw/edit?usp=sharing"",""นครปฐม!J271"")"),0)</f>
        <v>0</v>
      </c>
      <c r="K376" s="195">
        <f t="shared" ca="1" si="107"/>
        <v>0</v>
      </c>
      <c r="L376" s="212"/>
      <c r="M376" s="212"/>
      <c r="N376" s="212"/>
      <c r="O376" s="212"/>
      <c r="P376" s="212"/>
    </row>
    <row r="377" spans="1:16" ht="21.75" customHeight="1" x14ac:dyDescent="0.55000000000000004">
      <c r="A377" s="206"/>
      <c r="B377" s="207"/>
      <c r="C377" s="207"/>
      <c r="D377" s="224"/>
      <c r="E377" s="226"/>
      <c r="F377" s="226"/>
      <c r="G377" s="227" t="s">
        <v>143</v>
      </c>
      <c r="H377" s="217" t="s">
        <v>121</v>
      </c>
      <c r="I377" s="218">
        <f ca="1">IFERROR(__xludf.DUMMYFUNCTION("IMPORTRANGE(""https://docs.google.com/spreadsheets/d/1SX6NBoVAgQJ6U1MVXOaj8PK2l7WJ3RER9xtqwdhxkhw/edit?usp=sharing"",""นครปฐม!I272"")"),0)</f>
        <v>0</v>
      </c>
      <c r="J377" s="218">
        <f ca="1">IFERROR(__xludf.DUMMYFUNCTION("IMPORTRANGE(""https://docs.google.com/spreadsheets/d/1SX6NBoVAgQJ6U1MVXOaj8PK2l7WJ3RER9xtqwdhxkhw/edit?usp=sharing"",""นครปฐม!J272"")"),0)</f>
        <v>0</v>
      </c>
      <c r="K377" s="195">
        <f t="shared" ca="1" si="107"/>
        <v>0</v>
      </c>
      <c r="L377" s="212"/>
      <c r="M377" s="212"/>
      <c r="N377" s="212"/>
      <c r="O377" s="212"/>
      <c r="P377" s="212"/>
    </row>
    <row r="378" spans="1:16" ht="21.75" customHeight="1" x14ac:dyDescent="0.55000000000000004">
      <c r="A378" s="206"/>
      <c r="B378" s="207"/>
      <c r="C378" s="207"/>
      <c r="D378" s="224"/>
      <c r="E378" s="225" t="s">
        <v>54</v>
      </c>
      <c r="F378" s="226"/>
      <c r="G378" s="227"/>
      <c r="H378" s="217"/>
      <c r="I378" s="218"/>
      <c r="J378" s="219">
        <f ca="1">IFERROR(__xludf.DUMMYFUNCTION("IMPORTRANGE(""https://docs.google.com/spreadsheets/d/1SX6NBoVAgQJ6U1MVXOaj8PK2l7WJ3RER9xtqwdhxkhw/edit?usp=sharing"",""นครปฐม!J273"")"),0)</f>
        <v>0</v>
      </c>
      <c r="K378" s="195"/>
      <c r="L378" s="212"/>
      <c r="M378" s="212"/>
      <c r="N378" s="212"/>
      <c r="O378" s="212"/>
      <c r="P378" s="212"/>
    </row>
    <row r="379" spans="1:16" ht="21.75" customHeight="1" x14ac:dyDescent="0.55000000000000004">
      <c r="A379" s="206"/>
      <c r="B379" s="207"/>
      <c r="C379" s="207"/>
      <c r="D379" s="232">
        <v>3</v>
      </c>
      <c r="E379" s="233" t="s">
        <v>55</v>
      </c>
      <c r="F379" s="234"/>
      <c r="G379" s="235"/>
      <c r="H379" s="217"/>
      <c r="I379" s="218"/>
      <c r="J379" s="236">
        <f ca="1">IFERROR(__xludf.DUMMYFUNCTION("IMPORTRANGE(""https://docs.google.com/spreadsheets/d/1SX6NBoVAgQJ6U1MVXOaj8PK2l7WJ3RER9xtqwdhxkhw/edit?usp=sharing"",""นครปฐม!J274"")"),0)</f>
        <v>0</v>
      </c>
      <c r="K379" s="195"/>
      <c r="L379" s="212"/>
      <c r="M379" s="212"/>
      <c r="N379" s="212"/>
      <c r="O379" s="212"/>
      <c r="P379" s="212"/>
    </row>
    <row r="380" spans="1:16" ht="21.75" customHeight="1" x14ac:dyDescent="0.55000000000000004">
      <c r="A380" s="382"/>
      <c r="B380" s="383">
        <v>2</v>
      </c>
      <c r="C380" s="384" t="s">
        <v>144</v>
      </c>
      <c r="D380" s="384"/>
      <c r="E380" s="396"/>
      <c r="F380" s="396"/>
      <c r="G380" s="397"/>
      <c r="H380" s="386" t="s">
        <v>121</v>
      </c>
      <c r="I380" s="387">
        <f ca="1">IFERROR(__xludf.DUMMYFUNCTION("IMPORTRANGE(""https://docs.google.com/spreadsheets/d/1SX6NBoVAgQJ6U1MVXOaj8PK2l7WJ3RER9xtqwdhxkhw/edit?usp=sharing"",""นครปฐม!I275"")"),0)</f>
        <v>0</v>
      </c>
      <c r="J380" s="387">
        <f ca="1">IFERROR(__xludf.DUMMYFUNCTION("IMPORTRANGE(""https://docs.google.com/spreadsheets/d/1SX6NBoVAgQJ6U1MVXOaj8PK2l7WJ3RER9xtqwdhxkhw/edit?usp=sharing"",""นครปฐม!J275"")"),0)</f>
        <v>0</v>
      </c>
      <c r="K380" s="388">
        <f t="shared" ref="K380:K381" ca="1" si="108">IF(I380&gt;0,J380*100/I380,0)</f>
        <v>0</v>
      </c>
      <c r="L380" s="389">
        <f ca="1">IFERROR(__xludf.DUMMYFUNCTION("IMPORTRANGE(""https://docs.google.com/spreadsheets/d/1SX6NBoVAgQJ6U1MVXOaj8PK2l7WJ3RER9xtqwdhxkhw/edit?usp=sharing"",""นครปฐม!L275"")"),0)</f>
        <v>0</v>
      </c>
      <c r="M380" s="389"/>
      <c r="N380" s="389">
        <f ca="1">IFERROR(__xludf.DUMMYFUNCTION("IMPORTRANGE(""https://docs.google.com/spreadsheets/d/1SX6NBoVAgQJ6U1MVXOaj8PK2l7WJ3RER9xtqwdhxkhw/edit?usp=sharing"",""นครปฐม!M275"")"),0)</f>
        <v>0</v>
      </c>
      <c r="O380" s="389">
        <f ca="1">+IF(L380&gt;0,N380*100/L380,0)</f>
        <v>0</v>
      </c>
      <c r="P380" s="389"/>
    </row>
    <row r="381" spans="1:16" ht="21.75" customHeight="1" x14ac:dyDescent="0.55000000000000004">
      <c r="A381" s="382"/>
      <c r="B381" s="383"/>
      <c r="C381" s="384"/>
      <c r="D381" s="398"/>
      <c r="E381" s="399"/>
      <c r="F381" s="399"/>
      <c r="G381" s="400"/>
      <c r="H381" s="386" t="s">
        <v>37</v>
      </c>
      <c r="I381" s="387">
        <f ca="1">IFERROR(__xludf.DUMMYFUNCTION("IMPORTRANGE(""https://docs.google.com/spreadsheets/d/1SX6NBoVAgQJ6U1MVXOaj8PK2l7WJ3RER9xtqwdhxkhw/edit?usp=sharing"",""นครปฐม!I276"")"),0)</f>
        <v>0</v>
      </c>
      <c r="J381" s="387">
        <f ca="1">IFERROR(__xludf.DUMMYFUNCTION("IMPORTRANGE(""https://docs.google.com/spreadsheets/d/1SX6NBoVAgQJ6U1MVXOaj8PK2l7WJ3RER9xtqwdhxkhw/edit?usp=sharing"",""นครปฐม!J276"")"),0)</f>
        <v>0</v>
      </c>
      <c r="K381" s="388">
        <f t="shared" ca="1" si="108"/>
        <v>0</v>
      </c>
      <c r="L381" s="389"/>
      <c r="M381" s="389"/>
      <c r="N381" s="389"/>
      <c r="O381" s="389"/>
      <c r="P381" s="389"/>
    </row>
    <row r="382" spans="1:16" ht="21.75" customHeight="1" x14ac:dyDescent="0.55000000000000004">
      <c r="A382" s="188"/>
      <c r="B382" s="189"/>
      <c r="C382" s="189" t="s">
        <v>16</v>
      </c>
      <c r="D382" s="190" t="s">
        <v>38</v>
      </c>
      <c r="E382" s="191"/>
      <c r="F382" s="191"/>
      <c r="G382" s="192" t="s">
        <v>39</v>
      </c>
      <c r="H382" s="193" t="s">
        <v>12</v>
      </c>
      <c r="I382" s="194" t="s">
        <v>40</v>
      </c>
      <c r="J382" s="194"/>
      <c r="K382" s="195"/>
      <c r="L382" s="196">
        <f ca="1">IFERROR(__xludf.DUMMYFUNCTION("IMPORTRANGE(""https://docs.google.com/spreadsheets/d/1SX6NBoVAgQJ6U1MVXOaj8PK2l7WJ3RER9xtqwdhxkhw/edit?usp=sharing"",""นครปฐม!L277"")"),0)</f>
        <v>0</v>
      </c>
      <c r="M382" s="196"/>
      <c r="N382" s="196">
        <f ca="1">IFERROR(__xludf.DUMMYFUNCTION("IMPORTRANGE(""https://docs.google.com/spreadsheets/d/1SX6NBoVAgQJ6U1MVXOaj8PK2l7WJ3RER9xtqwdhxkhw/edit?usp=sharing"",""นครปฐม!M277"")"),0)</f>
        <v>0</v>
      </c>
      <c r="O382" s="196">
        <f t="shared" ref="O382:O385" ca="1" si="109">+IF(L382&gt;0,N382*100/L382,0)</f>
        <v>0</v>
      </c>
      <c r="P382" s="196"/>
    </row>
    <row r="383" spans="1:16" ht="21.75" customHeight="1" x14ac:dyDescent="0.55000000000000004">
      <c r="A383" s="188"/>
      <c r="B383" s="189"/>
      <c r="C383" s="189"/>
      <c r="D383" s="197"/>
      <c r="E383" s="191"/>
      <c r="F383" s="191" t="s">
        <v>40</v>
      </c>
      <c r="G383" s="192" t="s">
        <v>41</v>
      </c>
      <c r="H383" s="193" t="s">
        <v>12</v>
      </c>
      <c r="I383" s="194"/>
      <c r="J383" s="194"/>
      <c r="K383" s="195"/>
      <c r="L383" s="196">
        <f ca="1">IFERROR(__xludf.DUMMYFUNCTION("IMPORTRANGE(""https://docs.google.com/spreadsheets/d/1SX6NBoVAgQJ6U1MVXOaj8PK2l7WJ3RER9xtqwdhxkhw/edit?usp=sharing"",""นครปฐม!L278"")"),0)</f>
        <v>0</v>
      </c>
      <c r="M383" s="196"/>
      <c r="N383" s="196">
        <f ca="1">IFERROR(__xludf.DUMMYFUNCTION("IMPORTRANGE(""https://docs.google.com/spreadsheets/d/1SX6NBoVAgQJ6U1MVXOaj8PK2l7WJ3RER9xtqwdhxkhw/edit?usp=sharing"",""นครปฐม!M278"")"),0)</f>
        <v>0</v>
      </c>
      <c r="O383" s="196">
        <f t="shared" ca="1" si="109"/>
        <v>0</v>
      </c>
      <c r="P383" s="196"/>
    </row>
    <row r="384" spans="1:16" ht="21.75" customHeight="1" x14ac:dyDescent="0.55000000000000004">
      <c r="A384" s="188"/>
      <c r="B384" s="189"/>
      <c r="C384" s="189"/>
      <c r="D384" s="197"/>
      <c r="E384" s="191"/>
      <c r="F384" s="191"/>
      <c r="G384" s="200" t="s">
        <v>128</v>
      </c>
      <c r="H384" s="193" t="s">
        <v>12</v>
      </c>
      <c r="I384" s="194"/>
      <c r="J384" s="194"/>
      <c r="K384" s="195"/>
      <c r="L384" s="198">
        <f ca="1">IFERROR(__xludf.DUMMYFUNCTION("IMPORTRANGE(""https://docs.google.com/spreadsheets/d/1SX6NBoVAgQJ6U1MVXOaj8PK2l7WJ3RER9xtqwdhxkhw/edit?usp=sharing"",""นครปฐม!L279"")"),0)</f>
        <v>0</v>
      </c>
      <c r="M384" s="198"/>
      <c r="N384" s="198">
        <f ca="1">IFERROR(__xludf.DUMMYFUNCTION("IMPORTRANGE(""https://docs.google.com/spreadsheets/d/1SX6NBoVAgQJ6U1MVXOaj8PK2l7WJ3RER9xtqwdhxkhw/edit?usp=sharing"",""นครปฐม!M279"")"),0)</f>
        <v>0</v>
      </c>
      <c r="O384" s="198">
        <f t="shared" ca="1" si="109"/>
        <v>0</v>
      </c>
      <c r="P384" s="198"/>
    </row>
    <row r="385" spans="1:16" ht="21.75" customHeight="1" x14ac:dyDescent="0.55000000000000004">
      <c r="A385" s="188"/>
      <c r="B385" s="189"/>
      <c r="C385" s="189"/>
      <c r="D385" s="197"/>
      <c r="E385" s="191"/>
      <c r="F385" s="191"/>
      <c r="G385" s="200" t="s">
        <v>129</v>
      </c>
      <c r="H385" s="193" t="s">
        <v>12</v>
      </c>
      <c r="I385" s="194"/>
      <c r="J385" s="194"/>
      <c r="K385" s="195"/>
      <c r="L385" s="198">
        <f ca="1">IFERROR(__xludf.DUMMYFUNCTION("IMPORTRANGE(""https://docs.google.com/spreadsheets/d/1SX6NBoVAgQJ6U1MVXOaj8PK2l7WJ3RER9xtqwdhxkhw/edit?usp=sharing"",""นครปฐม!L280"")"),0)</f>
        <v>0</v>
      </c>
      <c r="M385" s="198"/>
      <c r="N385" s="198">
        <f ca="1">IFERROR(__xludf.DUMMYFUNCTION("IMPORTRANGE(""https://docs.google.com/spreadsheets/d/1SX6NBoVAgQJ6U1MVXOaj8PK2l7WJ3RER9xtqwdhxkhw/edit?usp=sharing"",""นครปฐม!M280"")"),0)</f>
        <v>0</v>
      </c>
      <c r="O385" s="198">
        <f t="shared" ca="1" si="109"/>
        <v>0</v>
      </c>
      <c r="P385" s="198"/>
    </row>
    <row r="386" spans="1:16" ht="21.75" customHeight="1" x14ac:dyDescent="0.55000000000000004">
      <c r="A386" s="390"/>
      <c r="B386" s="391"/>
      <c r="C386" s="189"/>
      <c r="D386" s="392"/>
      <c r="E386" s="191"/>
      <c r="F386" s="191"/>
      <c r="G386" s="192" t="s">
        <v>130</v>
      </c>
      <c r="H386" s="193" t="s">
        <v>12</v>
      </c>
      <c r="I386" s="218"/>
      <c r="J386" s="218"/>
      <c r="K386" s="249"/>
      <c r="L386" s="198"/>
      <c r="M386" s="198"/>
      <c r="N386" s="393">
        <f ca="1">IFERROR(__xludf.DUMMYFUNCTION("IMPORTRANGE(""https://docs.google.com/spreadsheets/d/1SX6NBoVAgQJ6U1MVXOaj8PK2l7WJ3RER9xtqwdhxkhw/edit?usp=sharing"",""นครปฐม!M281"")"),0)</f>
        <v>0</v>
      </c>
      <c r="O386" s="198"/>
      <c r="P386" s="198"/>
    </row>
    <row r="387" spans="1:16" ht="21.75" customHeight="1" x14ac:dyDescent="0.55000000000000004">
      <c r="A387" s="390"/>
      <c r="B387" s="391"/>
      <c r="C387" s="189"/>
      <c r="D387" s="392"/>
      <c r="E387" s="191"/>
      <c r="F387" s="191"/>
      <c r="G387" s="192" t="s">
        <v>131</v>
      </c>
      <c r="H387" s="193" t="s">
        <v>12</v>
      </c>
      <c r="I387" s="218"/>
      <c r="J387" s="218"/>
      <c r="K387" s="249"/>
      <c r="L387" s="198"/>
      <c r="M387" s="198"/>
      <c r="N387" s="393">
        <f ca="1">IFERROR(__xludf.DUMMYFUNCTION("IMPORTRANGE(""https://docs.google.com/spreadsheets/d/1SX6NBoVAgQJ6U1MVXOaj8PK2l7WJ3RER9xtqwdhxkhw/edit?usp=sharing"",""นครปฐม!M282"")"),0)</f>
        <v>0</v>
      </c>
      <c r="O387" s="198"/>
      <c r="P387" s="198"/>
    </row>
    <row r="388" spans="1:16" ht="21.75" customHeight="1" x14ac:dyDescent="0.55000000000000004">
      <c r="A388" s="390"/>
      <c r="B388" s="391"/>
      <c r="C388" s="189"/>
      <c r="D388" s="392"/>
      <c r="E388" s="191"/>
      <c r="F388" s="191"/>
      <c r="G388" s="192" t="s">
        <v>132</v>
      </c>
      <c r="H388" s="193" t="s">
        <v>12</v>
      </c>
      <c r="I388" s="218"/>
      <c r="J388" s="218"/>
      <c r="K388" s="249"/>
      <c r="L388" s="198"/>
      <c r="M388" s="198"/>
      <c r="N388" s="393">
        <f ca="1">IFERROR(__xludf.DUMMYFUNCTION("IMPORTRANGE(""https://docs.google.com/spreadsheets/d/1SX6NBoVAgQJ6U1MVXOaj8PK2l7WJ3RER9xtqwdhxkhw/edit?usp=sharing"",""นครปฐม!M283"")"),0)</f>
        <v>0</v>
      </c>
      <c r="O388" s="198"/>
      <c r="P388" s="198"/>
    </row>
    <row r="389" spans="1:16" ht="21.75" customHeight="1" x14ac:dyDescent="0.55000000000000004">
      <c r="A389" s="390"/>
      <c r="B389" s="391"/>
      <c r="C389" s="189"/>
      <c r="D389" s="392"/>
      <c r="E389" s="191"/>
      <c r="F389" s="191"/>
      <c r="G389" s="192" t="s">
        <v>133</v>
      </c>
      <c r="H389" s="193" t="s">
        <v>12</v>
      </c>
      <c r="I389" s="218"/>
      <c r="J389" s="218"/>
      <c r="K389" s="249"/>
      <c r="L389" s="198"/>
      <c r="M389" s="198"/>
      <c r="N389" s="393">
        <f ca="1">IFERROR(__xludf.DUMMYFUNCTION("IMPORTRANGE(""https://docs.google.com/spreadsheets/d/1SX6NBoVAgQJ6U1MVXOaj8PK2l7WJ3RER9xtqwdhxkhw/edit?usp=sharing"",""นครปฐม!M284"")"),0)</f>
        <v>0</v>
      </c>
      <c r="O389" s="198"/>
      <c r="P389" s="198"/>
    </row>
    <row r="390" spans="1:16" ht="21.75" customHeight="1" x14ac:dyDescent="0.55000000000000004">
      <c r="A390" s="206"/>
      <c r="B390" s="207"/>
      <c r="C390" s="189" t="s">
        <v>16</v>
      </c>
      <c r="D390" s="208" t="s">
        <v>44</v>
      </c>
      <c r="E390" s="209"/>
      <c r="F390" s="209"/>
      <c r="G390" s="210"/>
      <c r="H390" s="211"/>
      <c r="I390" s="194"/>
      <c r="J390" s="194"/>
      <c r="K390" s="195"/>
      <c r="L390" s="212"/>
      <c r="M390" s="212"/>
      <c r="N390" s="212"/>
      <c r="O390" s="212"/>
      <c r="P390" s="212"/>
    </row>
    <row r="391" spans="1:16" ht="21.75" customHeight="1" x14ac:dyDescent="0.55000000000000004">
      <c r="A391" s="206"/>
      <c r="B391" s="207"/>
      <c r="C391" s="207"/>
      <c r="D391" s="213">
        <v>1</v>
      </c>
      <c r="E391" s="214" t="s">
        <v>45</v>
      </c>
      <c r="F391" s="215"/>
      <c r="G391" s="216"/>
      <c r="H391" s="217"/>
      <c r="I391" s="218"/>
      <c r="J391" s="219">
        <f ca="1">IFERROR(__xludf.DUMMYFUNCTION("IMPORTRANGE(""https://docs.google.com/spreadsheets/d/1SX6NBoVAgQJ6U1MVXOaj8PK2l7WJ3RER9xtqwdhxkhw/edit?usp=sharing"",""นครปฐม!J286"")"),0)</f>
        <v>0</v>
      </c>
      <c r="K391" s="195"/>
      <c r="L391" s="212"/>
      <c r="M391" s="212"/>
      <c r="N391" s="212"/>
      <c r="O391" s="212"/>
      <c r="P391" s="212"/>
    </row>
    <row r="392" spans="1:16" ht="21.75" customHeight="1" x14ac:dyDescent="0.55000000000000004">
      <c r="A392" s="206"/>
      <c r="B392" s="207"/>
      <c r="C392" s="207"/>
      <c r="D392" s="220">
        <v>2</v>
      </c>
      <c r="E392" s="221" t="s">
        <v>46</v>
      </c>
      <c r="F392" s="222"/>
      <c r="G392" s="223"/>
      <c r="H392" s="217"/>
      <c r="I392" s="218"/>
      <c r="J392" s="219">
        <f ca="1">IFERROR(__xludf.DUMMYFUNCTION("IMPORTRANGE(""https://docs.google.com/spreadsheets/d/1SX6NBoVAgQJ6U1MVXOaj8PK2l7WJ3RER9xtqwdhxkhw/edit?usp=sharing"",""นครปฐม!J287"")"),0)</f>
        <v>0</v>
      </c>
      <c r="K392" s="195"/>
      <c r="L392" s="212" t="s">
        <v>40</v>
      </c>
      <c r="M392" s="212"/>
      <c r="N392" s="212" t="s">
        <v>40</v>
      </c>
      <c r="O392" s="212"/>
      <c r="P392" s="212"/>
    </row>
    <row r="393" spans="1:16" ht="21.75" customHeight="1" x14ac:dyDescent="0.55000000000000004">
      <c r="A393" s="206"/>
      <c r="B393" s="207"/>
      <c r="C393" s="207"/>
      <c r="D393" s="224"/>
      <c r="E393" s="225" t="s">
        <v>47</v>
      </c>
      <c r="F393" s="226"/>
      <c r="G393" s="227"/>
      <c r="H393" s="217"/>
      <c r="I393" s="218"/>
      <c r="J393" s="219">
        <f ca="1">IFERROR(__xludf.DUMMYFUNCTION("IMPORTRANGE(""https://docs.google.com/spreadsheets/d/1SX6NBoVAgQJ6U1MVXOaj8PK2l7WJ3RER9xtqwdhxkhw/edit?usp=sharing"",""นครปฐม!J288"")"),0)</f>
        <v>0</v>
      </c>
      <c r="K393" s="195"/>
      <c r="L393" s="212"/>
      <c r="M393" s="212"/>
      <c r="N393" s="212"/>
      <c r="O393" s="212"/>
      <c r="P393" s="212"/>
    </row>
    <row r="394" spans="1:16" ht="21.75" customHeight="1" x14ac:dyDescent="0.55000000000000004">
      <c r="A394" s="206"/>
      <c r="B394" s="207"/>
      <c r="C394" s="207"/>
      <c r="D394" s="224"/>
      <c r="E394" s="225" t="s">
        <v>48</v>
      </c>
      <c r="F394" s="226"/>
      <c r="G394" s="227"/>
      <c r="H394" s="217"/>
      <c r="I394" s="218"/>
      <c r="J394" s="219">
        <f ca="1">IFERROR(__xludf.DUMMYFUNCTION("IMPORTRANGE(""https://docs.google.com/spreadsheets/d/1SX6NBoVAgQJ6U1MVXOaj8PK2l7WJ3RER9xtqwdhxkhw/edit?usp=sharing"",""นครปฐม!J289"")"),0)</f>
        <v>0</v>
      </c>
      <c r="K394" s="195"/>
      <c r="L394" s="212"/>
      <c r="M394" s="212"/>
      <c r="N394" s="212"/>
      <c r="O394" s="212"/>
      <c r="P394" s="212"/>
    </row>
    <row r="395" spans="1:16" ht="21.75" customHeight="1" x14ac:dyDescent="0.55000000000000004">
      <c r="A395" s="206"/>
      <c r="B395" s="207"/>
      <c r="C395" s="207"/>
      <c r="D395" s="224"/>
      <c r="E395" s="228"/>
      <c r="F395" s="225" t="s">
        <v>145</v>
      </c>
      <c r="G395" s="226"/>
      <c r="H395" s="217"/>
      <c r="I395" s="218"/>
      <c r="J395" s="218"/>
      <c r="K395" s="195"/>
      <c r="L395" s="212"/>
      <c r="M395" s="212"/>
      <c r="N395" s="212"/>
      <c r="O395" s="212"/>
      <c r="P395" s="212"/>
    </row>
    <row r="396" spans="1:16" ht="21.75" customHeight="1" x14ac:dyDescent="0.55000000000000004">
      <c r="A396" s="206"/>
      <c r="B396" s="207"/>
      <c r="C396" s="207"/>
      <c r="D396" s="224"/>
      <c r="E396" s="228"/>
      <c r="F396" s="226"/>
      <c r="G396" s="251" t="s">
        <v>69</v>
      </c>
      <c r="H396" s="217" t="s">
        <v>37</v>
      </c>
      <c r="I396" s="218">
        <f ca="1">IFERROR(__xludf.DUMMYFUNCTION("IMPORTRANGE(""https://docs.google.com/spreadsheets/d/1SX6NBoVAgQJ6U1MVXOaj8PK2l7WJ3RER9xtqwdhxkhw/edit?usp=sharing"",""นครปฐม!I291"")"),0)</f>
        <v>0</v>
      </c>
      <c r="J396" s="219">
        <f ca="1">IFERROR(__xludf.DUMMYFUNCTION("IMPORTRANGE(""https://docs.google.com/spreadsheets/d/1SX6NBoVAgQJ6U1MVXOaj8PK2l7WJ3RER9xtqwdhxkhw/edit?usp=sharing"",""นครปฐม!J291"")"),0)</f>
        <v>0</v>
      </c>
      <c r="K396" s="195">
        <f t="shared" ref="K396:K398" ca="1" si="110">IF(I396&gt;0,J396*100/I396,0)</f>
        <v>0</v>
      </c>
      <c r="L396" s="212"/>
      <c r="M396" s="212"/>
      <c r="N396" s="212"/>
      <c r="O396" s="212"/>
      <c r="P396" s="212"/>
    </row>
    <row r="397" spans="1:16" ht="21.75" customHeight="1" x14ac:dyDescent="0.55000000000000004">
      <c r="A397" s="206"/>
      <c r="B397" s="207"/>
      <c r="C397" s="207"/>
      <c r="D397" s="224"/>
      <c r="E397" s="228"/>
      <c r="F397" s="226"/>
      <c r="G397" s="227" t="s">
        <v>53</v>
      </c>
      <c r="H397" s="217" t="s">
        <v>121</v>
      </c>
      <c r="I397" s="218">
        <f ca="1">IFERROR(__xludf.DUMMYFUNCTION("IMPORTRANGE(""https://docs.google.com/spreadsheets/d/1SX6NBoVAgQJ6U1MVXOaj8PK2l7WJ3RER9xtqwdhxkhw/edit?usp=sharing"",""นครปฐม!I292"")"),0)</f>
        <v>0</v>
      </c>
      <c r="J397" s="219">
        <f ca="1">IFERROR(__xludf.DUMMYFUNCTION("IMPORTRANGE(""https://docs.google.com/spreadsheets/d/1SX6NBoVAgQJ6U1MVXOaj8PK2l7WJ3RER9xtqwdhxkhw/edit?usp=sharing"",""นครปฐม!J292"")"),0)</f>
        <v>0</v>
      </c>
      <c r="K397" s="195">
        <f t="shared" ca="1" si="110"/>
        <v>0</v>
      </c>
      <c r="L397" s="212"/>
      <c r="M397" s="212"/>
      <c r="N397" s="212"/>
      <c r="O397" s="212"/>
      <c r="P397" s="212"/>
    </row>
    <row r="398" spans="1:16" ht="21.75" customHeight="1" x14ac:dyDescent="0.55000000000000004">
      <c r="A398" s="206"/>
      <c r="B398" s="207"/>
      <c r="C398" s="207"/>
      <c r="D398" s="224"/>
      <c r="E398" s="228"/>
      <c r="F398" s="226"/>
      <c r="G398" s="227"/>
      <c r="H398" s="217" t="s">
        <v>37</v>
      </c>
      <c r="I398" s="218">
        <f ca="1">IFERROR(__xludf.DUMMYFUNCTION("IMPORTRANGE(""https://docs.google.com/spreadsheets/d/1SX6NBoVAgQJ6U1MVXOaj8PK2l7WJ3RER9xtqwdhxkhw/edit?usp=sharing"",""นครปฐม!I293"")"),0)</f>
        <v>0</v>
      </c>
      <c r="J398" s="219">
        <f ca="1">IFERROR(__xludf.DUMMYFUNCTION("IMPORTRANGE(""https://docs.google.com/spreadsheets/d/1SX6NBoVAgQJ6U1MVXOaj8PK2l7WJ3RER9xtqwdhxkhw/edit?usp=sharing"",""นครปฐม!J293"")"),0)</f>
        <v>0</v>
      </c>
      <c r="K398" s="195">
        <f t="shared" ca="1" si="110"/>
        <v>0</v>
      </c>
      <c r="L398" s="212"/>
      <c r="M398" s="212"/>
      <c r="N398" s="212"/>
      <c r="O398" s="212"/>
      <c r="P398" s="212"/>
    </row>
    <row r="399" spans="1:16" ht="21.75" customHeight="1" x14ac:dyDescent="0.55000000000000004">
      <c r="A399" s="206"/>
      <c r="B399" s="207"/>
      <c r="C399" s="207"/>
      <c r="D399" s="224"/>
      <c r="E399" s="225" t="s">
        <v>54</v>
      </c>
      <c r="F399" s="226"/>
      <c r="G399" s="227"/>
      <c r="H399" s="217"/>
      <c r="I399" s="218"/>
      <c r="J399" s="219">
        <f ca="1">IFERROR(__xludf.DUMMYFUNCTION("IMPORTRANGE(""https://docs.google.com/spreadsheets/d/1SX6NBoVAgQJ6U1MVXOaj8PK2l7WJ3RER9xtqwdhxkhw/edit?usp=sharing"",""นครปฐม!J294"")"),0)</f>
        <v>0</v>
      </c>
      <c r="K399" s="195"/>
      <c r="L399" s="212"/>
      <c r="M399" s="212"/>
      <c r="N399" s="212"/>
      <c r="O399" s="212"/>
      <c r="P399" s="212"/>
    </row>
    <row r="400" spans="1:16" ht="21.75" customHeight="1" x14ac:dyDescent="0.55000000000000004">
      <c r="A400" s="206"/>
      <c r="B400" s="207"/>
      <c r="C400" s="207"/>
      <c r="D400" s="232">
        <v>3</v>
      </c>
      <c r="E400" s="233" t="s">
        <v>55</v>
      </c>
      <c r="F400" s="234"/>
      <c r="G400" s="235"/>
      <c r="H400" s="217"/>
      <c r="I400" s="218"/>
      <c r="J400" s="236">
        <f ca="1">IFERROR(__xludf.DUMMYFUNCTION("IMPORTRANGE(""https://docs.google.com/spreadsheets/d/1SX6NBoVAgQJ6U1MVXOaj8PK2l7WJ3RER9xtqwdhxkhw/edit?usp=sharing"",""นครปฐม!J295"")"),0)</f>
        <v>0</v>
      </c>
      <c r="K400" s="195"/>
      <c r="L400" s="212"/>
      <c r="M400" s="212"/>
      <c r="N400" s="212"/>
      <c r="O400" s="212"/>
      <c r="P400" s="212"/>
    </row>
    <row r="401" spans="1:16" ht="21.75" customHeight="1" x14ac:dyDescent="0.55000000000000004">
      <c r="A401" s="382"/>
      <c r="B401" s="383">
        <v>3</v>
      </c>
      <c r="C401" s="383" t="s">
        <v>146</v>
      </c>
      <c r="D401" s="384"/>
      <c r="E401" s="384"/>
      <c r="F401" s="384"/>
      <c r="G401" s="385"/>
      <c r="H401" s="386" t="s">
        <v>121</v>
      </c>
      <c r="I401" s="387">
        <f ca="1">IFERROR(__xludf.DUMMYFUNCTION("IMPORTRANGE(""https://docs.google.com/spreadsheets/d/1SX6NBoVAgQJ6U1MVXOaj8PK2l7WJ3RER9xtqwdhxkhw/edit?usp=sharing"",""นครปฐม!I296"")"),150)</f>
        <v>150</v>
      </c>
      <c r="J401" s="387">
        <f ca="1">IFERROR(__xludf.DUMMYFUNCTION("IMPORTRANGE(""https://docs.google.com/spreadsheets/d/1SX6NBoVAgQJ6U1MVXOaj8PK2l7WJ3RER9xtqwdhxkhw/edit?usp=sharing"",""นครปฐม!J296"")"),0)</f>
        <v>0</v>
      </c>
      <c r="K401" s="388">
        <f t="shared" ref="K401:K402" ca="1" si="111">IF(I401&gt;0,J401*100/I401,0)</f>
        <v>0</v>
      </c>
      <c r="L401" s="389">
        <f ca="1">IFERROR(__xludf.DUMMYFUNCTION("IMPORTRANGE(""https://docs.google.com/spreadsheets/d/1SX6NBoVAgQJ6U1MVXOaj8PK2l7WJ3RER9xtqwdhxkhw/edit?usp=sharing"",""นครปฐม!L296"")"),130250)</f>
        <v>130250</v>
      </c>
      <c r="M401" s="389"/>
      <c r="N401" s="389">
        <f ca="1">IFERROR(__xludf.DUMMYFUNCTION("IMPORTRANGE(""https://docs.google.com/spreadsheets/d/1SX6NBoVAgQJ6U1MVXOaj8PK2l7WJ3RER9xtqwdhxkhw/edit?usp=sharing"",""นครปฐม!M296"")"),38700)</f>
        <v>38700</v>
      </c>
      <c r="O401" s="389">
        <f ca="1">+IF(L401&gt;0,N401*100/L401,0)</f>
        <v>29.712092130518233</v>
      </c>
      <c r="P401" s="389"/>
    </row>
    <row r="402" spans="1:16" ht="21.75" customHeight="1" x14ac:dyDescent="0.55000000000000004">
      <c r="A402" s="382"/>
      <c r="B402" s="383"/>
      <c r="C402" s="383"/>
      <c r="D402" s="398"/>
      <c r="E402" s="398"/>
      <c r="F402" s="398"/>
      <c r="G402" s="401"/>
      <c r="H402" s="386" t="s">
        <v>37</v>
      </c>
      <c r="I402" s="387">
        <f ca="1">IFERROR(__xludf.DUMMYFUNCTION("IMPORTRANGE(""https://docs.google.com/spreadsheets/d/1SX6NBoVAgQJ6U1MVXOaj8PK2l7WJ3RER9xtqwdhxkhw/edit?usp=sharing"",""นครปฐม!I297"")"),50)</f>
        <v>50</v>
      </c>
      <c r="J402" s="387">
        <f ca="1">IFERROR(__xludf.DUMMYFUNCTION("IMPORTRANGE(""https://docs.google.com/spreadsheets/d/1SX6NBoVAgQJ6U1MVXOaj8PK2l7WJ3RER9xtqwdhxkhw/edit?usp=sharing"",""นครปฐม!J297"")"),0)</f>
        <v>0</v>
      </c>
      <c r="K402" s="388">
        <f t="shared" ca="1" si="111"/>
        <v>0</v>
      </c>
      <c r="L402" s="389"/>
      <c r="M402" s="389"/>
      <c r="N402" s="389"/>
      <c r="O402" s="389"/>
      <c r="P402" s="389"/>
    </row>
    <row r="403" spans="1:16" ht="21.75" customHeight="1" x14ac:dyDescent="0.55000000000000004">
      <c r="A403" s="188"/>
      <c r="B403" s="189"/>
      <c r="C403" s="189" t="s">
        <v>16</v>
      </c>
      <c r="D403" s="190" t="s">
        <v>38</v>
      </c>
      <c r="E403" s="191"/>
      <c r="F403" s="191"/>
      <c r="G403" s="192" t="s">
        <v>39</v>
      </c>
      <c r="H403" s="193" t="s">
        <v>12</v>
      </c>
      <c r="I403" s="194" t="s">
        <v>40</v>
      </c>
      <c r="J403" s="194"/>
      <c r="K403" s="195"/>
      <c r="L403" s="196">
        <f ca="1">IFERROR(__xludf.DUMMYFUNCTION("IMPORTRANGE(""https://docs.google.com/spreadsheets/d/1SX6NBoVAgQJ6U1MVXOaj8PK2l7WJ3RER9xtqwdhxkhw/edit?usp=sharing"",""นครปฐม!L298"")"),0)</f>
        <v>0</v>
      </c>
      <c r="M403" s="196"/>
      <c r="N403" s="198">
        <f ca="1">IFERROR(__xludf.DUMMYFUNCTION("IMPORTRANGE(""https://docs.google.com/spreadsheets/d/1SX6NBoVAgQJ6U1MVXOaj8PK2l7WJ3RER9xtqwdhxkhw/edit?usp=sharing"",""นครปฐม!M298"")"),0)</f>
        <v>0</v>
      </c>
      <c r="O403" s="198">
        <f t="shared" ref="O403:O406" ca="1" si="112">+IF(L403&gt;0,N403*100/L403,0)</f>
        <v>0</v>
      </c>
      <c r="P403" s="198"/>
    </row>
    <row r="404" spans="1:16" ht="21.75" customHeight="1" x14ac:dyDescent="0.55000000000000004">
      <c r="A404" s="188"/>
      <c r="B404" s="189"/>
      <c r="C404" s="189"/>
      <c r="D404" s="197"/>
      <c r="E404" s="191"/>
      <c r="F404" s="191" t="s">
        <v>40</v>
      </c>
      <c r="G404" s="192" t="s">
        <v>41</v>
      </c>
      <c r="H404" s="193" t="s">
        <v>12</v>
      </c>
      <c r="I404" s="194"/>
      <c r="J404" s="194"/>
      <c r="K404" s="195"/>
      <c r="L404" s="196">
        <f ca="1">IFERROR(__xludf.DUMMYFUNCTION("IMPORTRANGE(""https://docs.google.com/spreadsheets/d/1SX6NBoVAgQJ6U1MVXOaj8PK2l7WJ3RER9xtqwdhxkhw/edit?usp=sharing"",""นครปฐม!L299"")"),130250)</f>
        <v>130250</v>
      </c>
      <c r="M404" s="196"/>
      <c r="N404" s="198">
        <f ca="1">IFERROR(__xludf.DUMMYFUNCTION("IMPORTRANGE(""https://docs.google.com/spreadsheets/d/1SX6NBoVAgQJ6U1MVXOaj8PK2l7WJ3RER9xtqwdhxkhw/edit?usp=sharing"",""นครปฐม!M299"")"),38700)</f>
        <v>38700</v>
      </c>
      <c r="O404" s="198">
        <f t="shared" ca="1" si="112"/>
        <v>29.712092130518233</v>
      </c>
      <c r="P404" s="198"/>
    </row>
    <row r="405" spans="1:16" ht="21.75" customHeight="1" x14ac:dyDescent="0.55000000000000004">
      <c r="A405" s="188"/>
      <c r="B405" s="189"/>
      <c r="C405" s="189"/>
      <c r="D405" s="197"/>
      <c r="E405" s="191"/>
      <c r="F405" s="191"/>
      <c r="G405" s="200" t="s">
        <v>128</v>
      </c>
      <c r="H405" s="193" t="s">
        <v>12</v>
      </c>
      <c r="I405" s="194"/>
      <c r="J405" s="194"/>
      <c r="K405" s="195"/>
      <c r="L405" s="198">
        <f ca="1">IFERROR(__xludf.DUMMYFUNCTION("IMPORTRANGE(""https://docs.google.com/spreadsheets/d/1SX6NBoVAgQJ6U1MVXOaj8PK2l7WJ3RER9xtqwdhxkhw/edit?usp=sharing"",""นครปฐม!L300"")"),0)</f>
        <v>0</v>
      </c>
      <c r="M405" s="198"/>
      <c r="N405" s="198">
        <f ca="1">IFERROR(__xludf.DUMMYFUNCTION("IMPORTRANGE(""https://docs.google.com/spreadsheets/d/1SX6NBoVAgQJ6U1MVXOaj8PK2l7WJ3RER9xtqwdhxkhw/edit?usp=sharing"",""นครปฐม!M300"")"),0)</f>
        <v>0</v>
      </c>
      <c r="O405" s="198">
        <f t="shared" ca="1" si="112"/>
        <v>0</v>
      </c>
      <c r="P405" s="198"/>
    </row>
    <row r="406" spans="1:16" ht="21.75" customHeight="1" x14ac:dyDescent="0.55000000000000004">
      <c r="A406" s="188"/>
      <c r="B406" s="189"/>
      <c r="C406" s="189"/>
      <c r="D406" s="197"/>
      <c r="E406" s="191"/>
      <c r="F406" s="191"/>
      <c r="G406" s="200" t="s">
        <v>129</v>
      </c>
      <c r="H406" s="193" t="s">
        <v>12</v>
      </c>
      <c r="I406" s="194"/>
      <c r="J406" s="194"/>
      <c r="K406" s="195"/>
      <c r="L406" s="198">
        <f ca="1">IFERROR(__xludf.DUMMYFUNCTION("IMPORTRANGE(""https://docs.google.com/spreadsheets/d/1SX6NBoVAgQJ6U1MVXOaj8PK2l7WJ3RER9xtqwdhxkhw/edit?usp=sharing"",""นครปฐม!L301"")"),130250)</f>
        <v>130250</v>
      </c>
      <c r="M406" s="198"/>
      <c r="N406" s="198">
        <f ca="1">IFERROR(__xludf.DUMMYFUNCTION("IMPORTRANGE(""https://docs.google.com/spreadsheets/d/1SX6NBoVAgQJ6U1MVXOaj8PK2l7WJ3RER9xtqwdhxkhw/edit?usp=sharing"",""นครปฐม!M301"")"),38700)</f>
        <v>38700</v>
      </c>
      <c r="O406" s="198">
        <f t="shared" ca="1" si="112"/>
        <v>29.712092130518233</v>
      </c>
      <c r="P406" s="198"/>
    </row>
    <row r="407" spans="1:16" ht="21.75" customHeight="1" x14ac:dyDescent="0.55000000000000004">
      <c r="A407" s="390"/>
      <c r="B407" s="391"/>
      <c r="C407" s="189"/>
      <c r="D407" s="392"/>
      <c r="E407" s="191"/>
      <c r="F407" s="191"/>
      <c r="G407" s="192" t="s">
        <v>130</v>
      </c>
      <c r="H407" s="193" t="s">
        <v>12</v>
      </c>
      <c r="I407" s="218"/>
      <c r="J407" s="218"/>
      <c r="K407" s="249"/>
      <c r="L407" s="198"/>
      <c r="M407" s="198"/>
      <c r="N407" s="393">
        <f ca="1">IFERROR(__xludf.DUMMYFUNCTION("IMPORTRANGE(""https://docs.google.com/spreadsheets/d/1SX6NBoVAgQJ6U1MVXOaj8PK2l7WJ3RER9xtqwdhxkhw/edit?usp=sharing"",""นครปฐม!M302"")"),30400)</f>
        <v>30400</v>
      </c>
      <c r="O407" s="198"/>
      <c r="P407" s="198"/>
    </row>
    <row r="408" spans="1:16" ht="21.75" customHeight="1" x14ac:dyDescent="0.55000000000000004">
      <c r="A408" s="390"/>
      <c r="B408" s="391"/>
      <c r="C408" s="189"/>
      <c r="D408" s="392"/>
      <c r="E408" s="191"/>
      <c r="F408" s="191"/>
      <c r="G408" s="192" t="s">
        <v>131</v>
      </c>
      <c r="H408" s="193" t="s">
        <v>12</v>
      </c>
      <c r="I408" s="218"/>
      <c r="J408" s="218"/>
      <c r="K408" s="249"/>
      <c r="L408" s="198"/>
      <c r="M408" s="198"/>
      <c r="N408" s="393">
        <f ca="1">IFERROR(__xludf.DUMMYFUNCTION("IMPORTRANGE(""https://docs.google.com/spreadsheets/d/1SX6NBoVAgQJ6U1MVXOaj8PK2l7WJ3RER9xtqwdhxkhw/edit?usp=sharing"",""นครปฐม!M303"")"),0)</f>
        <v>0</v>
      </c>
      <c r="O408" s="198"/>
      <c r="P408" s="198"/>
    </row>
    <row r="409" spans="1:16" ht="21.75" customHeight="1" x14ac:dyDescent="0.55000000000000004">
      <c r="A409" s="390"/>
      <c r="B409" s="391"/>
      <c r="C409" s="189"/>
      <c r="D409" s="392"/>
      <c r="E409" s="191"/>
      <c r="F409" s="191"/>
      <c r="G409" s="192" t="s">
        <v>132</v>
      </c>
      <c r="H409" s="193" t="s">
        <v>12</v>
      </c>
      <c r="I409" s="218"/>
      <c r="J409" s="218"/>
      <c r="K409" s="249"/>
      <c r="L409" s="198"/>
      <c r="M409" s="198"/>
      <c r="N409" s="393">
        <f ca="1">IFERROR(__xludf.DUMMYFUNCTION("IMPORTRANGE(""https://docs.google.com/spreadsheets/d/1SX6NBoVAgQJ6U1MVXOaj8PK2l7WJ3RER9xtqwdhxkhw/edit?usp=sharing"",""นครปฐม!M304"")"),0)</f>
        <v>0</v>
      </c>
      <c r="O409" s="198"/>
      <c r="P409" s="198"/>
    </row>
    <row r="410" spans="1:16" ht="21.75" customHeight="1" x14ac:dyDescent="0.55000000000000004">
      <c r="A410" s="390"/>
      <c r="B410" s="391"/>
      <c r="C410" s="189"/>
      <c r="D410" s="392"/>
      <c r="E410" s="191"/>
      <c r="F410" s="191"/>
      <c r="G410" s="192" t="s">
        <v>133</v>
      </c>
      <c r="H410" s="193" t="s">
        <v>12</v>
      </c>
      <c r="I410" s="218"/>
      <c r="J410" s="218"/>
      <c r="K410" s="249"/>
      <c r="L410" s="198"/>
      <c r="M410" s="198"/>
      <c r="N410" s="393">
        <f ca="1">IFERROR(__xludf.DUMMYFUNCTION("IMPORTRANGE(""https://docs.google.com/spreadsheets/d/1SX6NBoVAgQJ6U1MVXOaj8PK2l7WJ3RER9xtqwdhxkhw/edit?usp=sharing"",""นครปฐม!M305"")"),8300)</f>
        <v>8300</v>
      </c>
      <c r="O410" s="198"/>
      <c r="P410" s="198"/>
    </row>
    <row r="411" spans="1:16" ht="21.75" customHeight="1" x14ac:dyDescent="0.55000000000000004">
      <c r="A411" s="206"/>
      <c r="B411" s="207"/>
      <c r="C411" s="189" t="s">
        <v>16</v>
      </c>
      <c r="D411" s="208" t="s">
        <v>44</v>
      </c>
      <c r="E411" s="209"/>
      <c r="F411" s="209"/>
      <c r="G411" s="210"/>
      <c r="H411" s="211"/>
      <c r="I411" s="194"/>
      <c r="J411" s="194"/>
      <c r="K411" s="195"/>
      <c r="L411" s="212"/>
      <c r="M411" s="212"/>
      <c r="N411" s="212"/>
      <c r="O411" s="212"/>
      <c r="P411" s="212"/>
    </row>
    <row r="412" spans="1:16" ht="21.75" customHeight="1" x14ac:dyDescent="0.55000000000000004">
      <c r="A412" s="206"/>
      <c r="B412" s="207"/>
      <c r="C412" s="207"/>
      <c r="D412" s="213">
        <v>1</v>
      </c>
      <c r="E412" s="214" t="s">
        <v>45</v>
      </c>
      <c r="F412" s="215"/>
      <c r="G412" s="216"/>
      <c r="H412" s="217"/>
      <c r="I412" s="218"/>
      <c r="J412" s="219">
        <f ca="1">IFERROR(__xludf.DUMMYFUNCTION("IMPORTRANGE(""https://docs.google.com/spreadsheets/d/1SX6NBoVAgQJ6U1MVXOaj8PK2l7WJ3RER9xtqwdhxkhw/edit?usp=sharing"",""นครปฐม!J307"")"),0)</f>
        <v>0</v>
      </c>
      <c r="K412" s="195"/>
      <c r="L412" s="212"/>
      <c r="M412" s="212"/>
      <c r="N412" s="212"/>
      <c r="O412" s="212"/>
      <c r="P412" s="212"/>
    </row>
    <row r="413" spans="1:16" ht="21.75" customHeight="1" x14ac:dyDescent="0.55000000000000004">
      <c r="A413" s="206"/>
      <c r="B413" s="207"/>
      <c r="C413" s="207"/>
      <c r="D413" s="220">
        <v>2</v>
      </c>
      <c r="E413" s="221" t="s">
        <v>46</v>
      </c>
      <c r="F413" s="222"/>
      <c r="G413" s="223"/>
      <c r="H413" s="217"/>
      <c r="I413" s="218"/>
      <c r="J413" s="219">
        <f ca="1">IFERROR(__xludf.DUMMYFUNCTION("IMPORTRANGE(""https://docs.google.com/spreadsheets/d/1SX6NBoVAgQJ6U1MVXOaj8PK2l7WJ3RER9xtqwdhxkhw/edit?usp=sharing"",""นครปฐม!J308"")"),1)</f>
        <v>1</v>
      </c>
      <c r="K413" s="195"/>
      <c r="L413" s="212" t="s">
        <v>40</v>
      </c>
      <c r="M413" s="212"/>
      <c r="N413" s="212" t="s">
        <v>40</v>
      </c>
      <c r="O413" s="212"/>
      <c r="P413" s="212"/>
    </row>
    <row r="414" spans="1:16" ht="21.75" customHeight="1" x14ac:dyDescent="0.55000000000000004">
      <c r="A414" s="206"/>
      <c r="B414" s="207"/>
      <c r="C414" s="207"/>
      <c r="D414" s="224"/>
      <c r="E414" s="225" t="s">
        <v>47</v>
      </c>
      <c r="F414" s="226"/>
      <c r="G414" s="227"/>
      <c r="H414" s="217"/>
      <c r="I414" s="218"/>
      <c r="J414" s="219">
        <f ca="1">IFERROR(__xludf.DUMMYFUNCTION("IMPORTRANGE(""https://docs.google.com/spreadsheets/d/1SX6NBoVAgQJ6U1MVXOaj8PK2l7WJ3RER9xtqwdhxkhw/edit?usp=sharing"",""นครปฐม!J309"")"),1)</f>
        <v>1</v>
      </c>
      <c r="K414" s="195"/>
      <c r="L414" s="212"/>
      <c r="M414" s="212"/>
      <c r="N414" s="212"/>
      <c r="O414" s="212"/>
      <c r="P414" s="212"/>
    </row>
    <row r="415" spans="1:16" ht="21.75" customHeight="1" x14ac:dyDescent="0.55000000000000004">
      <c r="A415" s="206"/>
      <c r="B415" s="207"/>
      <c r="C415" s="207"/>
      <c r="D415" s="224"/>
      <c r="E415" s="225" t="s">
        <v>48</v>
      </c>
      <c r="F415" s="226"/>
      <c r="G415" s="227"/>
      <c r="H415" s="217"/>
      <c r="I415" s="218"/>
      <c r="J415" s="219">
        <f ca="1">IFERROR(__xludf.DUMMYFUNCTION("IMPORTRANGE(""https://docs.google.com/spreadsheets/d/1SX6NBoVAgQJ6U1MVXOaj8PK2l7WJ3RER9xtqwdhxkhw/edit?usp=sharing"",""นครปฐม!J310"")"),1)</f>
        <v>1</v>
      </c>
      <c r="K415" s="195"/>
      <c r="L415" s="212"/>
      <c r="M415" s="212"/>
      <c r="N415" s="212"/>
      <c r="O415" s="212"/>
      <c r="P415" s="212"/>
    </row>
    <row r="416" spans="1:16" ht="21.75" customHeight="1" x14ac:dyDescent="0.55000000000000004">
      <c r="A416" s="206"/>
      <c r="B416" s="207"/>
      <c r="C416" s="207"/>
      <c r="D416" s="224"/>
      <c r="E416" s="228"/>
      <c r="F416" s="225" t="s">
        <v>69</v>
      </c>
      <c r="G416" s="402"/>
      <c r="H416" s="403" t="s">
        <v>37</v>
      </c>
      <c r="I416" s="230">
        <f ca="1">IFERROR(__xludf.DUMMYFUNCTION("IMPORTRANGE(""https://docs.google.com/spreadsheets/d/1SX6NBoVAgQJ6U1MVXOaj8PK2l7WJ3RER9xtqwdhxkhw/edit?usp=sharing"",""นครปฐม!I311"")"),50)</f>
        <v>50</v>
      </c>
      <c r="J416" s="230">
        <f ca="1">IFERROR(__xludf.DUMMYFUNCTION("IMPORTRANGE(""https://docs.google.com/spreadsheets/d/1SX6NBoVAgQJ6U1MVXOaj8PK2l7WJ3RER9xtqwdhxkhw/edit?usp=sharing"",""นครปฐม!J311"")"),0)</f>
        <v>0</v>
      </c>
      <c r="K416" s="231">
        <f t="shared" ref="K416:K432" ca="1" si="113">IF(I416&gt;0,J416*100/I416,0)</f>
        <v>0</v>
      </c>
      <c r="L416" s="212"/>
      <c r="M416" s="212"/>
      <c r="N416" s="212"/>
      <c r="O416" s="212"/>
      <c r="P416" s="212"/>
    </row>
    <row r="417" spans="1:16" ht="21.75" customHeight="1" x14ac:dyDescent="0.55000000000000004">
      <c r="A417" s="206"/>
      <c r="B417" s="207"/>
      <c r="C417" s="207"/>
      <c r="D417" s="224"/>
      <c r="E417" s="228"/>
      <c r="F417" s="404" t="s">
        <v>147</v>
      </c>
      <c r="G417" s="227"/>
      <c r="H417" s="229" t="s">
        <v>37</v>
      </c>
      <c r="I417" s="405">
        <f ca="1">IFERROR(__xludf.DUMMYFUNCTION("IMPORTRANGE(""https://docs.google.com/spreadsheets/d/1SX6NBoVAgQJ6U1MVXOaj8PK2l7WJ3RER9xtqwdhxkhw/edit?usp=sharing"",""นครปฐม!I312"")"),0)</f>
        <v>0</v>
      </c>
      <c r="J417" s="406">
        <f ca="1">IFERROR(__xludf.DUMMYFUNCTION("IMPORTRANGE(""https://docs.google.com/spreadsheets/d/1SX6NBoVAgQJ6U1MVXOaj8PK2l7WJ3RER9xtqwdhxkhw/edit?usp=sharing"",""นครปฐม!J312"")"),0)</f>
        <v>0</v>
      </c>
      <c r="K417" s="231">
        <f t="shared" ca="1" si="113"/>
        <v>0</v>
      </c>
      <c r="L417" s="212"/>
      <c r="M417" s="212"/>
      <c r="N417" s="212"/>
      <c r="O417" s="212"/>
      <c r="P417" s="212"/>
    </row>
    <row r="418" spans="1:16" ht="21.75" customHeight="1" x14ac:dyDescent="0.55000000000000004">
      <c r="A418" s="206"/>
      <c r="B418" s="207"/>
      <c r="C418" s="207"/>
      <c r="D418" s="224"/>
      <c r="E418" s="228"/>
      <c r="F418" s="226"/>
      <c r="G418" s="227"/>
      <c r="H418" s="229" t="s">
        <v>121</v>
      </c>
      <c r="I418" s="405">
        <f ca="1">IFERROR(__xludf.DUMMYFUNCTION("IMPORTRANGE(""https://docs.google.com/spreadsheets/d/1SX6NBoVAgQJ6U1MVXOaj8PK2l7WJ3RER9xtqwdhxkhw/edit?usp=sharing"",""นครปฐม!I313"")"),0)</f>
        <v>0</v>
      </c>
      <c r="J418" s="407">
        <f ca="1">IFERROR(__xludf.DUMMYFUNCTION("IMPORTRANGE(""https://docs.google.com/spreadsheets/d/1SX6NBoVAgQJ6U1MVXOaj8PK2l7WJ3RER9xtqwdhxkhw/edit?usp=sharing"",""นครปฐม!J313"")"),0)</f>
        <v>0</v>
      </c>
      <c r="K418" s="231">
        <f t="shared" ca="1" si="113"/>
        <v>0</v>
      </c>
      <c r="L418" s="212"/>
      <c r="M418" s="212"/>
      <c r="N418" s="212"/>
      <c r="O418" s="212"/>
      <c r="P418" s="212"/>
    </row>
    <row r="419" spans="1:16" ht="21.75" customHeight="1" x14ac:dyDescent="0.55000000000000004">
      <c r="A419" s="206"/>
      <c r="B419" s="207"/>
      <c r="C419" s="207"/>
      <c r="D419" s="224"/>
      <c r="E419" s="228"/>
      <c r="F419" s="226"/>
      <c r="G419" s="251" t="s">
        <v>148</v>
      </c>
      <c r="H419" s="211" t="s">
        <v>37</v>
      </c>
      <c r="I419" s="359">
        <f ca="1">IFERROR(__xludf.DUMMYFUNCTION("IMPORTRANGE(""https://docs.google.com/spreadsheets/d/1SX6NBoVAgQJ6U1MVXOaj8PK2l7WJ3RER9xtqwdhxkhw/edit?usp=sharing"",""นครปฐม!I314"")"),0)</f>
        <v>0</v>
      </c>
      <c r="J419" s="302">
        <f ca="1">IFERROR(__xludf.DUMMYFUNCTION("IMPORTRANGE(""https://docs.google.com/spreadsheets/d/1SX6NBoVAgQJ6U1MVXOaj8PK2l7WJ3RER9xtqwdhxkhw/edit?usp=sharing"",""นครปฐม!J314"")"),0)</f>
        <v>0</v>
      </c>
      <c r="K419" s="195">
        <f t="shared" ca="1" si="113"/>
        <v>0</v>
      </c>
      <c r="L419" s="212"/>
      <c r="M419" s="212"/>
      <c r="N419" s="212"/>
      <c r="O419" s="212"/>
      <c r="P419" s="212"/>
    </row>
    <row r="420" spans="1:16" ht="21.75" customHeight="1" x14ac:dyDescent="0.55000000000000004">
      <c r="A420" s="258"/>
      <c r="B420" s="259"/>
      <c r="C420" s="259"/>
      <c r="D420" s="408"/>
      <c r="E420" s="409"/>
      <c r="F420" s="363"/>
      <c r="G420" s="410" t="s">
        <v>149</v>
      </c>
      <c r="H420" s="365" t="s">
        <v>37</v>
      </c>
      <c r="I420" s="366">
        <f ca="1">IFERROR(__xludf.DUMMYFUNCTION("IMPORTRANGE(""https://docs.google.com/spreadsheets/d/1SX6NBoVAgQJ6U1MVXOaj8PK2l7WJ3RER9xtqwdhxkhw/edit?usp=sharing"",""นครปฐม!I315"")"),0)</f>
        <v>0</v>
      </c>
      <c r="J420" s="302">
        <f ca="1">IFERROR(__xludf.DUMMYFUNCTION("IMPORTRANGE(""https://docs.google.com/spreadsheets/d/1SX6NBoVAgQJ6U1MVXOaj8PK2l7WJ3RER9xtqwdhxkhw/edit?usp=sharing"",""นครปฐม!J315"")"),0)</f>
        <v>0</v>
      </c>
      <c r="K420" s="308">
        <f t="shared" ca="1" si="113"/>
        <v>0</v>
      </c>
      <c r="L420" s="269"/>
      <c r="M420" s="269"/>
      <c r="N420" s="269"/>
      <c r="O420" s="269"/>
      <c r="P420" s="269"/>
    </row>
    <row r="421" spans="1:16" ht="21.75" customHeight="1" x14ac:dyDescent="0.55000000000000004">
      <c r="A421" s="206"/>
      <c r="B421" s="207"/>
      <c r="C421" s="207"/>
      <c r="D421" s="224"/>
      <c r="E421" s="228"/>
      <c r="F421" s="404" t="s">
        <v>150</v>
      </c>
      <c r="G421" s="227"/>
      <c r="H421" s="229" t="s">
        <v>37</v>
      </c>
      <c r="I421" s="405">
        <f ca="1">IFERROR(__xludf.DUMMYFUNCTION("IMPORTRANGE(""https://docs.google.com/spreadsheets/d/1SX6NBoVAgQJ6U1MVXOaj8PK2l7WJ3RER9xtqwdhxkhw/edit?usp=sharing"",""นครปฐม!I316"")"),40)</f>
        <v>40</v>
      </c>
      <c r="J421" s="406">
        <f ca="1">IFERROR(__xludf.DUMMYFUNCTION("IMPORTRANGE(""https://docs.google.com/spreadsheets/d/1SX6NBoVAgQJ6U1MVXOaj8PK2l7WJ3RER9xtqwdhxkhw/edit?usp=sharing"",""นครปฐม!J316"")"),0)</f>
        <v>0</v>
      </c>
      <c r="K421" s="231">
        <f t="shared" ca="1" si="113"/>
        <v>0</v>
      </c>
      <c r="L421" s="212"/>
      <c r="M421" s="212"/>
      <c r="N421" s="212"/>
      <c r="O421" s="212"/>
      <c r="P421" s="212"/>
    </row>
    <row r="422" spans="1:16" ht="21.75" customHeight="1" x14ac:dyDescent="0.55000000000000004">
      <c r="A422" s="206"/>
      <c r="B422" s="207"/>
      <c r="C422" s="207"/>
      <c r="D422" s="224"/>
      <c r="E422" s="228"/>
      <c r="F422" s="226"/>
      <c r="G422" s="227"/>
      <c r="H422" s="229" t="s">
        <v>121</v>
      </c>
      <c r="I422" s="405">
        <f ca="1">IFERROR(__xludf.DUMMYFUNCTION("IMPORTRANGE(""https://docs.google.com/spreadsheets/d/1SX6NBoVAgQJ6U1MVXOaj8PK2l7WJ3RER9xtqwdhxkhw/edit?usp=sharing"",""นครปฐม!I317"")"),120)</f>
        <v>120</v>
      </c>
      <c r="J422" s="407">
        <f ca="1">IFERROR(__xludf.DUMMYFUNCTION("IMPORTRANGE(""https://docs.google.com/spreadsheets/d/1SX6NBoVAgQJ6U1MVXOaj8PK2l7WJ3RER9xtqwdhxkhw/edit?usp=sharing"",""นครปฐม!J317"")"),0)</f>
        <v>0</v>
      </c>
      <c r="K422" s="231">
        <f t="shared" ca="1" si="113"/>
        <v>0</v>
      </c>
      <c r="L422" s="212"/>
      <c r="M422" s="212"/>
      <c r="N422" s="212"/>
      <c r="O422" s="212"/>
      <c r="P422" s="212"/>
    </row>
    <row r="423" spans="1:16" ht="21.75" customHeight="1" x14ac:dyDescent="0.55000000000000004">
      <c r="A423" s="206"/>
      <c r="B423" s="207"/>
      <c r="C423" s="207"/>
      <c r="D423" s="224"/>
      <c r="E423" s="228"/>
      <c r="F423" s="226"/>
      <c r="G423" s="251" t="s">
        <v>151</v>
      </c>
      <c r="H423" s="211" t="s">
        <v>37</v>
      </c>
      <c r="I423" s="359">
        <f ca="1">IFERROR(__xludf.DUMMYFUNCTION("IMPORTRANGE(""https://docs.google.com/spreadsheets/d/1SX6NBoVAgQJ6U1MVXOaj8PK2l7WJ3RER9xtqwdhxkhw/edit?usp=sharing"",""นครปฐม!I318"")"),40)</f>
        <v>40</v>
      </c>
      <c r="J423" s="302">
        <f ca="1">IFERROR(__xludf.DUMMYFUNCTION("IMPORTRANGE(""https://docs.google.com/spreadsheets/d/1SX6NBoVAgQJ6U1MVXOaj8PK2l7WJ3RER9xtqwdhxkhw/edit?usp=sharing"",""นครปฐม!J318"")"),40)</f>
        <v>40</v>
      </c>
      <c r="K423" s="195">
        <f t="shared" ca="1" si="113"/>
        <v>100</v>
      </c>
      <c r="L423" s="212"/>
      <c r="M423" s="212"/>
      <c r="N423" s="212"/>
      <c r="O423" s="212"/>
      <c r="P423" s="212"/>
    </row>
    <row r="424" spans="1:16" ht="21.75" customHeight="1" x14ac:dyDescent="0.55000000000000004">
      <c r="A424" s="206"/>
      <c r="B424" s="207"/>
      <c r="C424" s="207"/>
      <c r="D424" s="224"/>
      <c r="E424" s="228"/>
      <c r="F424" s="226"/>
      <c r="G424" s="251" t="s">
        <v>152</v>
      </c>
      <c r="H424" s="211" t="s">
        <v>37</v>
      </c>
      <c r="I424" s="359">
        <f ca="1">IFERROR(__xludf.DUMMYFUNCTION("IMPORTRANGE(""https://docs.google.com/spreadsheets/d/1SX6NBoVAgQJ6U1MVXOaj8PK2l7WJ3RER9xtqwdhxkhw/edit?usp=sharing"",""นครปฐม!I319"")"),40)</f>
        <v>40</v>
      </c>
      <c r="J424" s="302">
        <f ca="1">IFERROR(__xludf.DUMMYFUNCTION("IMPORTRANGE(""https://docs.google.com/spreadsheets/d/1SX6NBoVAgQJ6U1MVXOaj8PK2l7WJ3RER9xtqwdhxkhw/edit?usp=sharing"",""นครปฐม!J319"")"),0)</f>
        <v>0</v>
      </c>
      <c r="K424" s="195">
        <f t="shared" ca="1" si="113"/>
        <v>0</v>
      </c>
      <c r="L424" s="212"/>
      <c r="M424" s="212"/>
      <c r="N424" s="212"/>
      <c r="O424" s="212"/>
      <c r="P424" s="212"/>
    </row>
    <row r="425" spans="1:16" ht="21.75" customHeight="1" x14ac:dyDescent="0.55000000000000004">
      <c r="A425" s="206"/>
      <c r="B425" s="207"/>
      <c r="C425" s="207"/>
      <c r="D425" s="224"/>
      <c r="E425" s="228"/>
      <c r="F425" s="226"/>
      <c r="G425" s="251" t="s">
        <v>153</v>
      </c>
      <c r="H425" s="211" t="s">
        <v>37</v>
      </c>
      <c r="I425" s="359">
        <f ca="1">IFERROR(__xludf.DUMMYFUNCTION("IMPORTRANGE(""https://docs.google.com/spreadsheets/d/1SX6NBoVAgQJ6U1MVXOaj8PK2l7WJ3RER9xtqwdhxkhw/edit?usp=sharing"",""นครปฐม!I320"")"),40)</f>
        <v>40</v>
      </c>
      <c r="J425" s="302">
        <f ca="1">IFERROR(__xludf.DUMMYFUNCTION("IMPORTRANGE(""https://docs.google.com/spreadsheets/d/1SX6NBoVAgQJ6U1MVXOaj8PK2l7WJ3RER9xtqwdhxkhw/edit?usp=sharing"",""นครปฐม!J320"")"),0)</f>
        <v>0</v>
      </c>
      <c r="K425" s="195">
        <f t="shared" ca="1" si="113"/>
        <v>0</v>
      </c>
      <c r="L425" s="212"/>
      <c r="M425" s="212"/>
      <c r="N425" s="212"/>
      <c r="O425" s="212"/>
      <c r="P425" s="212"/>
    </row>
    <row r="426" spans="1:16" ht="21.75" customHeight="1" x14ac:dyDescent="0.55000000000000004">
      <c r="A426" s="206"/>
      <c r="B426" s="207"/>
      <c r="C426" s="207"/>
      <c r="D426" s="224"/>
      <c r="E426" s="228"/>
      <c r="F426" s="404" t="s">
        <v>154</v>
      </c>
      <c r="G426" s="227"/>
      <c r="H426" s="229" t="s">
        <v>37</v>
      </c>
      <c r="I426" s="405">
        <f ca="1">IFERROR(__xludf.DUMMYFUNCTION("IMPORTRANGE(""https://docs.google.com/spreadsheets/d/1SX6NBoVAgQJ6U1MVXOaj8PK2l7WJ3RER9xtqwdhxkhw/edit?usp=sharing"",""นครปฐม!I321"")"),10)</f>
        <v>10</v>
      </c>
      <c r="J426" s="406">
        <f ca="1">IFERROR(__xludf.DUMMYFUNCTION("IMPORTRANGE(""https://docs.google.com/spreadsheets/d/1SX6NBoVAgQJ6U1MVXOaj8PK2l7WJ3RER9xtqwdhxkhw/edit?usp=sharing"",""นครปฐม!J321"")"),0)</f>
        <v>0</v>
      </c>
      <c r="K426" s="231">
        <f t="shared" ca="1" si="113"/>
        <v>0</v>
      </c>
      <c r="L426" s="212"/>
      <c r="M426" s="212"/>
      <c r="N426" s="212"/>
      <c r="O426" s="212"/>
      <c r="P426" s="212"/>
    </row>
    <row r="427" spans="1:16" ht="21.75" customHeight="1" x14ac:dyDescent="0.55000000000000004">
      <c r="A427" s="206"/>
      <c r="B427" s="207"/>
      <c r="C427" s="207"/>
      <c r="D427" s="224"/>
      <c r="E427" s="228"/>
      <c r="F427" s="226"/>
      <c r="G427" s="227"/>
      <c r="H427" s="229" t="s">
        <v>121</v>
      </c>
      <c r="I427" s="405">
        <f ca="1">IFERROR(__xludf.DUMMYFUNCTION("IMPORTRANGE(""https://docs.google.com/spreadsheets/d/1SX6NBoVAgQJ6U1MVXOaj8PK2l7WJ3RER9xtqwdhxkhw/edit?usp=sharing"",""นครปฐม!I322"")"),30)</f>
        <v>30</v>
      </c>
      <c r="J427" s="407">
        <f ca="1">IFERROR(__xludf.DUMMYFUNCTION("IMPORTRANGE(""https://docs.google.com/spreadsheets/d/1SX6NBoVAgQJ6U1MVXOaj8PK2l7WJ3RER9xtqwdhxkhw/edit?usp=sharing"",""นครปฐม!J322"")"),0)</f>
        <v>0</v>
      </c>
      <c r="K427" s="231">
        <f t="shared" ca="1" si="113"/>
        <v>0</v>
      </c>
      <c r="L427" s="212"/>
      <c r="M427" s="212"/>
      <c r="N427" s="212"/>
      <c r="O427" s="212"/>
      <c r="P427" s="212"/>
    </row>
    <row r="428" spans="1:16" ht="21.75" customHeight="1" x14ac:dyDescent="0.55000000000000004">
      <c r="A428" s="206"/>
      <c r="B428" s="207"/>
      <c r="C428" s="207"/>
      <c r="D428" s="224"/>
      <c r="E428" s="228"/>
      <c r="F428" s="226"/>
      <c r="G428" s="251" t="s">
        <v>155</v>
      </c>
      <c r="H428" s="211" t="s">
        <v>37</v>
      </c>
      <c r="I428" s="411">
        <f ca="1">IFERROR(__xludf.DUMMYFUNCTION("IMPORTRANGE(""https://docs.google.com/spreadsheets/d/1SX6NBoVAgQJ6U1MVXOaj8PK2l7WJ3RER9xtqwdhxkhw/edit?usp=sharing"",""นครปฐม!I323"")"),10)</f>
        <v>10</v>
      </c>
      <c r="J428" s="302">
        <f ca="1">IFERROR(__xludf.DUMMYFUNCTION("IMPORTRANGE(""https://docs.google.com/spreadsheets/d/1SX6NBoVAgQJ6U1MVXOaj8PK2l7WJ3RER9xtqwdhxkhw/edit?usp=sharing"",""นครปฐม!J323"")"),10)</f>
        <v>10</v>
      </c>
      <c r="K428" s="195">
        <f t="shared" ca="1" si="113"/>
        <v>100</v>
      </c>
      <c r="L428" s="212"/>
      <c r="M428" s="212"/>
      <c r="N428" s="212"/>
      <c r="O428" s="212"/>
      <c r="P428" s="212"/>
    </row>
    <row r="429" spans="1:16" ht="21.75" customHeight="1" x14ac:dyDescent="0.55000000000000004">
      <c r="A429" s="206"/>
      <c r="B429" s="207"/>
      <c r="C429" s="207"/>
      <c r="D429" s="224"/>
      <c r="E429" s="228"/>
      <c r="F429" s="226"/>
      <c r="G429" s="251" t="s">
        <v>156</v>
      </c>
      <c r="H429" s="211" t="s">
        <v>37</v>
      </c>
      <c r="I429" s="411">
        <f ca="1">IFERROR(__xludf.DUMMYFUNCTION("IMPORTRANGE(""https://docs.google.com/spreadsheets/d/1SX6NBoVAgQJ6U1MVXOaj8PK2l7WJ3RER9xtqwdhxkhw/edit?usp=sharing"",""นครปฐม!I324"")"),10)</f>
        <v>10</v>
      </c>
      <c r="J429" s="302">
        <f ca="1">IFERROR(__xludf.DUMMYFUNCTION("IMPORTRANGE(""https://docs.google.com/spreadsheets/d/1SX6NBoVAgQJ6U1MVXOaj8PK2l7WJ3RER9xtqwdhxkhw/edit?usp=sharing"",""นครปฐม!J324"")"),0)</f>
        <v>0</v>
      </c>
      <c r="K429" s="195">
        <f t="shared" ca="1" si="113"/>
        <v>0</v>
      </c>
      <c r="L429" s="212"/>
      <c r="M429" s="212"/>
      <c r="N429" s="212"/>
      <c r="O429" s="212"/>
      <c r="P429" s="212"/>
    </row>
    <row r="430" spans="1:16" ht="21.75" customHeight="1" x14ac:dyDescent="0.55000000000000004">
      <c r="A430" s="206"/>
      <c r="B430" s="207"/>
      <c r="C430" s="207"/>
      <c r="D430" s="224"/>
      <c r="E430" s="228"/>
      <c r="F430" s="225" t="s">
        <v>53</v>
      </c>
      <c r="G430" s="402"/>
      <c r="H430" s="403" t="s">
        <v>37</v>
      </c>
      <c r="I430" s="230">
        <f ca="1">IFERROR(__xludf.DUMMYFUNCTION("IMPORTRANGE(""https://docs.google.com/spreadsheets/d/1SX6NBoVAgQJ6U1MVXOaj8PK2l7WJ3RER9xtqwdhxkhw/edit?usp=sharing"",""นครปฐม!I325"")"),40)</f>
        <v>40</v>
      </c>
      <c r="J430" s="406">
        <f ca="1">IFERROR(__xludf.DUMMYFUNCTION("IMPORTRANGE(""https://docs.google.com/spreadsheets/d/1SX6NBoVAgQJ6U1MVXOaj8PK2l7WJ3RER9xtqwdhxkhw/edit?usp=sharing"",""นครปฐม!J325"")"),0)</f>
        <v>0</v>
      </c>
      <c r="K430" s="231">
        <f t="shared" ca="1" si="113"/>
        <v>0</v>
      </c>
      <c r="L430" s="212"/>
      <c r="M430" s="212"/>
      <c r="N430" s="212"/>
      <c r="O430" s="212"/>
      <c r="P430" s="212"/>
    </row>
    <row r="431" spans="1:16" ht="21.75" customHeight="1" x14ac:dyDescent="0.55000000000000004">
      <c r="A431" s="412"/>
      <c r="B431" s="413"/>
      <c r="C431" s="413"/>
      <c r="D431" s="414"/>
      <c r="E431" s="228"/>
      <c r="F431" s="226"/>
      <c r="G431" s="251" t="s">
        <v>157</v>
      </c>
      <c r="H431" s="211" t="s">
        <v>37</v>
      </c>
      <c r="I431" s="411">
        <f ca="1">IFERROR(__xludf.DUMMYFUNCTION("IMPORTRANGE(""https://docs.google.com/spreadsheets/d/1SX6NBoVAgQJ6U1MVXOaj8PK2l7WJ3RER9xtqwdhxkhw/edit?usp=sharing"",""นครปฐม!I326"")"),0)</f>
        <v>0</v>
      </c>
      <c r="J431" s="302">
        <f ca="1">IFERROR(__xludf.DUMMYFUNCTION("IMPORTRANGE(""https://docs.google.com/spreadsheets/d/1SX6NBoVAgQJ6U1MVXOaj8PK2l7WJ3RER9xtqwdhxkhw/edit?usp=sharing"",""นครปฐม!J326"")"),0)</f>
        <v>0</v>
      </c>
      <c r="K431" s="195">
        <f t="shared" ca="1" si="113"/>
        <v>0</v>
      </c>
      <c r="L431" s="212"/>
      <c r="M431" s="212"/>
      <c r="N431" s="212"/>
      <c r="O431" s="212"/>
      <c r="P431" s="212"/>
    </row>
    <row r="432" spans="1:16" ht="21.75" customHeight="1" x14ac:dyDescent="0.55000000000000004">
      <c r="A432" s="412"/>
      <c r="B432" s="413"/>
      <c r="C432" s="413"/>
      <c r="D432" s="414"/>
      <c r="E432" s="228"/>
      <c r="F432" s="226"/>
      <c r="G432" s="251" t="s">
        <v>158</v>
      </c>
      <c r="H432" s="211" t="s">
        <v>37</v>
      </c>
      <c r="I432" s="411">
        <f ca="1">IFERROR(__xludf.DUMMYFUNCTION("IMPORTRANGE(""https://docs.google.com/spreadsheets/d/1SX6NBoVAgQJ6U1MVXOaj8PK2l7WJ3RER9xtqwdhxkhw/edit?usp=sharing"",""นครปฐม!I327"")"),40)</f>
        <v>40</v>
      </c>
      <c r="J432" s="302">
        <f ca="1">IFERROR(__xludf.DUMMYFUNCTION("IMPORTRANGE(""https://docs.google.com/spreadsheets/d/1SX6NBoVAgQJ6U1MVXOaj8PK2l7WJ3RER9xtqwdhxkhw/edit?usp=sharing"",""นครปฐม!J327"")"),0)</f>
        <v>0</v>
      </c>
      <c r="K432" s="195">
        <f t="shared" ca="1" si="113"/>
        <v>0</v>
      </c>
      <c r="L432" s="212"/>
      <c r="M432" s="212"/>
      <c r="N432" s="212"/>
      <c r="O432" s="212"/>
      <c r="P432" s="212"/>
    </row>
    <row r="433" spans="1:16" ht="21.75" customHeight="1" x14ac:dyDescent="0.55000000000000004">
      <c r="A433" s="206"/>
      <c r="B433" s="207"/>
      <c r="C433" s="207"/>
      <c r="D433" s="224"/>
      <c r="E433" s="225" t="s">
        <v>54</v>
      </c>
      <c r="F433" s="226"/>
      <c r="G433" s="227"/>
      <c r="H433" s="217"/>
      <c r="I433" s="218"/>
      <c r="J433" s="219">
        <f ca="1">IFERROR(__xludf.DUMMYFUNCTION("IMPORTRANGE(""https://docs.google.com/spreadsheets/d/1SX6NBoVAgQJ6U1MVXOaj8PK2l7WJ3RER9xtqwdhxkhw/edit?usp=sharing"",""นครปฐม!J328"")"),0)</f>
        <v>0</v>
      </c>
      <c r="K433" s="195"/>
      <c r="L433" s="212"/>
      <c r="M433" s="212"/>
      <c r="N433" s="212"/>
      <c r="O433" s="212"/>
      <c r="P433" s="212"/>
    </row>
    <row r="434" spans="1:16" ht="21.75" customHeight="1" x14ac:dyDescent="0.55000000000000004">
      <c r="A434" s="206"/>
      <c r="B434" s="207"/>
      <c r="C434" s="207"/>
      <c r="D434" s="232">
        <v>3</v>
      </c>
      <c r="E434" s="233" t="s">
        <v>55</v>
      </c>
      <c r="F434" s="234"/>
      <c r="G434" s="235"/>
      <c r="H434" s="217"/>
      <c r="I434" s="218"/>
      <c r="J434" s="236">
        <f ca="1">IFERROR(__xludf.DUMMYFUNCTION("IMPORTRANGE(""https://docs.google.com/spreadsheets/d/1SX6NBoVAgQJ6U1MVXOaj8PK2l7WJ3RER9xtqwdhxkhw/edit?usp=sharing"",""นครปฐม!J329"")"),0)</f>
        <v>0</v>
      </c>
      <c r="K434" s="195"/>
      <c r="L434" s="212"/>
      <c r="M434" s="212"/>
      <c r="N434" s="212"/>
      <c r="O434" s="212"/>
      <c r="P434" s="212"/>
    </row>
    <row r="435" spans="1:16" ht="21.75" customHeight="1" x14ac:dyDescent="0.55000000000000004">
      <c r="A435" s="415"/>
      <c r="B435" s="416">
        <v>4</v>
      </c>
      <c r="C435" s="416" t="s">
        <v>159</v>
      </c>
      <c r="D435" s="417"/>
      <c r="E435" s="417"/>
      <c r="F435" s="417"/>
      <c r="G435" s="418"/>
      <c r="H435" s="419" t="s">
        <v>37</v>
      </c>
      <c r="I435" s="420">
        <f ca="1">IFERROR(__xludf.DUMMYFUNCTION("IMPORTRANGE(""https://docs.google.com/spreadsheets/d/1SX6NBoVAgQJ6U1MVXOaj8PK2l7WJ3RER9xtqwdhxkhw/edit?usp=sharing"",""นครปฐม!I330"")"),10)</f>
        <v>10</v>
      </c>
      <c r="J435" s="420">
        <f ca="1">IFERROR(__xludf.DUMMYFUNCTION("IMPORTRANGE(""https://docs.google.com/spreadsheets/d/1SX6NBoVAgQJ6U1MVXOaj8PK2l7WJ3RER9xtqwdhxkhw/edit?usp=sharing"",""นครปฐม!J330"")"),0)</f>
        <v>0</v>
      </c>
      <c r="K435" s="421">
        <f ca="1">IF(I435&gt;0,J435*100/I435,0)</f>
        <v>0</v>
      </c>
      <c r="L435" s="422">
        <f ca="1">IFERROR(__xludf.DUMMYFUNCTION("IMPORTRANGE(""https://docs.google.com/spreadsheets/d/1SX6NBoVAgQJ6U1MVXOaj8PK2l7WJ3RER9xtqwdhxkhw/edit?usp=sharing"",""นครปฐม!L330"")"),71000)</f>
        <v>71000</v>
      </c>
      <c r="M435" s="422"/>
      <c r="N435" s="422">
        <f ca="1">IFERROR(__xludf.DUMMYFUNCTION("IMPORTRANGE(""https://docs.google.com/spreadsheets/d/1SX6NBoVAgQJ6U1MVXOaj8PK2l7WJ3RER9xtqwdhxkhw/edit?usp=sharing"",""นครปฐม!M330"")"),3335)</f>
        <v>3335</v>
      </c>
      <c r="O435" s="422">
        <f t="shared" ref="O435:O439" ca="1" si="114">+IF(L435&gt;0,N435*100/L435,0)</f>
        <v>4.697183098591549</v>
      </c>
      <c r="P435" s="422"/>
    </row>
    <row r="436" spans="1:16" ht="21.75" customHeight="1" x14ac:dyDescent="0.55000000000000004">
      <c r="A436" s="188"/>
      <c r="B436" s="189"/>
      <c r="C436" s="189" t="s">
        <v>16</v>
      </c>
      <c r="D436" s="190" t="s">
        <v>38</v>
      </c>
      <c r="E436" s="191"/>
      <c r="F436" s="191"/>
      <c r="G436" s="192" t="s">
        <v>39</v>
      </c>
      <c r="H436" s="193" t="s">
        <v>12</v>
      </c>
      <c r="I436" s="194" t="s">
        <v>40</v>
      </c>
      <c r="J436" s="194"/>
      <c r="K436" s="195"/>
      <c r="L436" s="196">
        <f ca="1">IFERROR(__xludf.DUMMYFUNCTION("IMPORTRANGE(""https://docs.google.com/spreadsheets/d/1SX6NBoVAgQJ6U1MVXOaj8PK2l7WJ3RER9xtqwdhxkhw/edit?usp=sharing"",""นครปฐม!L331"")"),0)</f>
        <v>0</v>
      </c>
      <c r="M436" s="196"/>
      <c r="N436" s="198">
        <f ca="1">IFERROR(__xludf.DUMMYFUNCTION("IMPORTRANGE(""https://docs.google.com/spreadsheets/d/1SX6NBoVAgQJ6U1MVXOaj8PK2l7WJ3RER9xtqwdhxkhw/edit?usp=sharing"",""นครปฐม!M331"")"),0)</f>
        <v>0</v>
      </c>
      <c r="O436" s="198">
        <f t="shared" ca="1" si="114"/>
        <v>0</v>
      </c>
      <c r="P436" s="198"/>
    </row>
    <row r="437" spans="1:16" ht="21.75" customHeight="1" x14ac:dyDescent="0.55000000000000004">
      <c r="A437" s="188"/>
      <c r="B437" s="189"/>
      <c r="C437" s="189"/>
      <c r="D437" s="197"/>
      <c r="E437" s="191"/>
      <c r="F437" s="191" t="s">
        <v>40</v>
      </c>
      <c r="G437" s="192" t="s">
        <v>41</v>
      </c>
      <c r="H437" s="193" t="s">
        <v>12</v>
      </c>
      <c r="I437" s="194"/>
      <c r="J437" s="194"/>
      <c r="K437" s="195"/>
      <c r="L437" s="196">
        <f ca="1">IFERROR(__xludf.DUMMYFUNCTION("IMPORTRANGE(""https://docs.google.com/spreadsheets/d/1SX6NBoVAgQJ6U1MVXOaj8PK2l7WJ3RER9xtqwdhxkhw/edit?usp=sharing"",""นครปฐม!L332"")"),71000)</f>
        <v>71000</v>
      </c>
      <c r="M437" s="196"/>
      <c r="N437" s="198">
        <f ca="1">IFERROR(__xludf.DUMMYFUNCTION("IMPORTRANGE(""https://docs.google.com/spreadsheets/d/1SX6NBoVAgQJ6U1MVXOaj8PK2l7WJ3RER9xtqwdhxkhw/edit?usp=sharing"",""นครปฐม!M332"")"),3335)</f>
        <v>3335</v>
      </c>
      <c r="O437" s="198">
        <f t="shared" ca="1" si="114"/>
        <v>4.697183098591549</v>
      </c>
      <c r="P437" s="198"/>
    </row>
    <row r="438" spans="1:16" ht="21.75" customHeight="1" x14ac:dyDescent="0.55000000000000004">
      <c r="A438" s="188"/>
      <c r="B438" s="189"/>
      <c r="C438" s="189"/>
      <c r="D438" s="197"/>
      <c r="E438" s="191"/>
      <c r="F438" s="191"/>
      <c r="G438" s="200" t="s">
        <v>128</v>
      </c>
      <c r="H438" s="193" t="s">
        <v>12</v>
      </c>
      <c r="I438" s="194"/>
      <c r="J438" s="194"/>
      <c r="K438" s="195"/>
      <c r="L438" s="198">
        <f ca="1">IFERROR(__xludf.DUMMYFUNCTION("IMPORTRANGE(""https://docs.google.com/spreadsheets/d/1SX6NBoVAgQJ6U1MVXOaj8PK2l7WJ3RER9xtqwdhxkhw/edit?usp=sharing"",""นครปฐม!L333"")"),0)</f>
        <v>0</v>
      </c>
      <c r="M438" s="198"/>
      <c r="N438" s="198">
        <f ca="1">IFERROR(__xludf.DUMMYFUNCTION("IMPORTRANGE(""https://docs.google.com/spreadsheets/d/1SX6NBoVAgQJ6U1MVXOaj8PK2l7WJ3RER9xtqwdhxkhw/edit?usp=sharing"",""นครปฐม!M333"")"),0)</f>
        <v>0</v>
      </c>
      <c r="O438" s="198">
        <f t="shared" ca="1" si="114"/>
        <v>0</v>
      </c>
      <c r="P438" s="198"/>
    </row>
    <row r="439" spans="1:16" ht="21.75" customHeight="1" x14ac:dyDescent="0.55000000000000004">
      <c r="A439" s="188"/>
      <c r="B439" s="189"/>
      <c r="C439" s="189"/>
      <c r="D439" s="197"/>
      <c r="E439" s="191"/>
      <c r="F439" s="191"/>
      <c r="G439" s="200" t="s">
        <v>129</v>
      </c>
      <c r="H439" s="193" t="s">
        <v>12</v>
      </c>
      <c r="I439" s="194"/>
      <c r="J439" s="194"/>
      <c r="K439" s="195"/>
      <c r="L439" s="198">
        <f ca="1">IFERROR(__xludf.DUMMYFUNCTION("IMPORTRANGE(""https://docs.google.com/spreadsheets/d/1SX6NBoVAgQJ6U1MVXOaj8PK2l7WJ3RER9xtqwdhxkhw/edit?usp=sharing"",""นครปฐม!L334"")"),71000)</f>
        <v>71000</v>
      </c>
      <c r="M439" s="198"/>
      <c r="N439" s="198">
        <f ca="1">IFERROR(__xludf.DUMMYFUNCTION("IMPORTRANGE(""https://docs.google.com/spreadsheets/d/1SX6NBoVAgQJ6U1MVXOaj8PK2l7WJ3RER9xtqwdhxkhw/edit?usp=sharing"",""นครปฐม!M334"")"),3335)</f>
        <v>3335</v>
      </c>
      <c r="O439" s="198">
        <f t="shared" ca="1" si="114"/>
        <v>4.697183098591549</v>
      </c>
      <c r="P439" s="198"/>
    </row>
    <row r="440" spans="1:16" ht="21.75" customHeight="1" x14ac:dyDescent="0.55000000000000004">
      <c r="A440" s="390"/>
      <c r="B440" s="391"/>
      <c r="C440" s="189"/>
      <c r="D440" s="392"/>
      <c r="E440" s="191"/>
      <c r="F440" s="191"/>
      <c r="G440" s="192" t="s">
        <v>130</v>
      </c>
      <c r="H440" s="193" t="s">
        <v>12</v>
      </c>
      <c r="I440" s="218"/>
      <c r="J440" s="218"/>
      <c r="K440" s="249"/>
      <c r="L440" s="198"/>
      <c r="M440" s="198"/>
      <c r="N440" s="393">
        <f ca="1">IFERROR(__xludf.DUMMYFUNCTION("IMPORTRANGE(""https://docs.google.com/spreadsheets/d/1SX6NBoVAgQJ6U1MVXOaj8PK2l7WJ3RER9xtqwdhxkhw/edit?usp=sharing"",""นครปฐม!M335"")"),0)</f>
        <v>0</v>
      </c>
      <c r="O440" s="198"/>
      <c r="P440" s="198"/>
    </row>
    <row r="441" spans="1:16" ht="21.75" customHeight="1" x14ac:dyDescent="0.55000000000000004">
      <c r="A441" s="390"/>
      <c r="B441" s="391"/>
      <c r="C441" s="189"/>
      <c r="D441" s="392"/>
      <c r="E441" s="191"/>
      <c r="F441" s="191"/>
      <c r="G441" s="192" t="s">
        <v>131</v>
      </c>
      <c r="H441" s="193" t="s">
        <v>12</v>
      </c>
      <c r="I441" s="218"/>
      <c r="J441" s="218"/>
      <c r="K441" s="249"/>
      <c r="L441" s="198"/>
      <c r="M441" s="198"/>
      <c r="N441" s="393">
        <f ca="1">IFERROR(__xludf.DUMMYFUNCTION("IMPORTRANGE(""https://docs.google.com/spreadsheets/d/1SX6NBoVAgQJ6U1MVXOaj8PK2l7WJ3RER9xtqwdhxkhw/edit?usp=sharing"",""นครปฐม!M336"")"),0)</f>
        <v>0</v>
      </c>
      <c r="O441" s="198"/>
      <c r="P441" s="198"/>
    </row>
    <row r="442" spans="1:16" ht="21.75" customHeight="1" x14ac:dyDescent="0.55000000000000004">
      <c r="A442" s="390"/>
      <c r="B442" s="391"/>
      <c r="C442" s="189"/>
      <c r="D442" s="392"/>
      <c r="E442" s="191"/>
      <c r="F442" s="191"/>
      <c r="G442" s="192" t="s">
        <v>132</v>
      </c>
      <c r="H442" s="193" t="s">
        <v>12</v>
      </c>
      <c r="I442" s="218"/>
      <c r="J442" s="218"/>
      <c r="K442" s="249"/>
      <c r="L442" s="198"/>
      <c r="M442" s="198"/>
      <c r="N442" s="393">
        <f ca="1">IFERROR(__xludf.DUMMYFUNCTION("IMPORTRANGE(""https://docs.google.com/spreadsheets/d/1SX6NBoVAgQJ6U1MVXOaj8PK2l7WJ3RER9xtqwdhxkhw/edit?usp=sharing"",""นครปฐม!M337"")"),0)</f>
        <v>0</v>
      </c>
      <c r="O442" s="198"/>
      <c r="P442" s="198"/>
    </row>
    <row r="443" spans="1:16" ht="21.75" customHeight="1" x14ac:dyDescent="0.55000000000000004">
      <c r="A443" s="390"/>
      <c r="B443" s="391"/>
      <c r="C443" s="189"/>
      <c r="D443" s="392"/>
      <c r="E443" s="191"/>
      <c r="F443" s="191"/>
      <c r="G443" s="192" t="s">
        <v>133</v>
      </c>
      <c r="H443" s="193" t="s">
        <v>12</v>
      </c>
      <c r="I443" s="218"/>
      <c r="J443" s="218"/>
      <c r="K443" s="249"/>
      <c r="L443" s="198"/>
      <c r="M443" s="198"/>
      <c r="N443" s="393">
        <f ca="1">IFERROR(__xludf.DUMMYFUNCTION("IMPORTRANGE(""https://docs.google.com/spreadsheets/d/1SX6NBoVAgQJ6U1MVXOaj8PK2l7WJ3RER9xtqwdhxkhw/edit?usp=sharing"",""นครปฐม!M338"")"),3335)</f>
        <v>3335</v>
      </c>
      <c r="O443" s="198"/>
      <c r="P443" s="198"/>
    </row>
    <row r="444" spans="1:16" ht="21.75" customHeight="1" x14ac:dyDescent="0.55000000000000004">
      <c r="A444" s="206"/>
      <c r="B444" s="207"/>
      <c r="C444" s="189" t="s">
        <v>16</v>
      </c>
      <c r="D444" s="208" t="s">
        <v>44</v>
      </c>
      <c r="E444" s="209"/>
      <c r="F444" s="209"/>
      <c r="G444" s="210"/>
      <c r="H444" s="211"/>
      <c r="I444" s="194"/>
      <c r="J444" s="194"/>
      <c r="K444" s="195"/>
      <c r="L444" s="212"/>
      <c r="M444" s="212"/>
      <c r="N444" s="212"/>
      <c r="O444" s="212"/>
      <c r="P444" s="212"/>
    </row>
    <row r="445" spans="1:16" ht="21.75" customHeight="1" x14ac:dyDescent="0.55000000000000004">
      <c r="A445" s="206"/>
      <c r="B445" s="207"/>
      <c r="C445" s="207"/>
      <c r="D445" s="213">
        <v>1</v>
      </c>
      <c r="E445" s="214" t="s">
        <v>45</v>
      </c>
      <c r="F445" s="215"/>
      <c r="G445" s="216"/>
      <c r="H445" s="217"/>
      <c r="I445" s="218"/>
      <c r="J445" s="236">
        <f ca="1">IFERROR(__xludf.DUMMYFUNCTION("IMPORTRANGE(""https://docs.google.com/spreadsheets/d/1SX6NBoVAgQJ6U1MVXOaj8PK2l7WJ3RER9xtqwdhxkhw/edit?usp=sharing"",""นครปฐม!J340"")"),0)</f>
        <v>0</v>
      </c>
      <c r="K445" s="195"/>
      <c r="L445" s="212"/>
      <c r="M445" s="212"/>
      <c r="N445" s="212"/>
      <c r="O445" s="212"/>
      <c r="P445" s="212"/>
    </row>
    <row r="446" spans="1:16" ht="21.75" customHeight="1" x14ac:dyDescent="0.55000000000000004">
      <c r="A446" s="206"/>
      <c r="B446" s="207"/>
      <c r="C446" s="207"/>
      <c r="D446" s="220">
        <v>2</v>
      </c>
      <c r="E446" s="221" t="s">
        <v>46</v>
      </c>
      <c r="F446" s="222"/>
      <c r="G446" s="223"/>
      <c r="H446" s="217"/>
      <c r="I446" s="218"/>
      <c r="J446" s="236">
        <f ca="1">IFERROR(__xludf.DUMMYFUNCTION("IMPORTRANGE(""https://docs.google.com/spreadsheets/d/1SX6NBoVAgQJ6U1MVXOaj8PK2l7WJ3RER9xtqwdhxkhw/edit?usp=sharing"",""นครปฐม!J341"")"),1)</f>
        <v>1</v>
      </c>
      <c r="K446" s="195"/>
      <c r="L446" s="212" t="s">
        <v>40</v>
      </c>
      <c r="M446" s="212"/>
      <c r="N446" s="212" t="s">
        <v>40</v>
      </c>
      <c r="O446" s="212"/>
      <c r="P446" s="212"/>
    </row>
    <row r="447" spans="1:16" ht="21.75" customHeight="1" x14ac:dyDescent="0.55000000000000004">
      <c r="A447" s="206"/>
      <c r="B447" s="207"/>
      <c r="C447" s="207"/>
      <c r="D447" s="224"/>
      <c r="E447" s="225" t="s">
        <v>160</v>
      </c>
      <c r="F447" s="226"/>
      <c r="G447" s="227"/>
      <c r="H447" s="217"/>
      <c r="I447" s="218"/>
      <c r="J447" s="219">
        <f ca="1">IFERROR(__xludf.DUMMYFUNCTION("IMPORTRANGE(""https://docs.google.com/spreadsheets/d/1SX6NBoVAgQJ6U1MVXOaj8PK2l7WJ3RER9xtqwdhxkhw/edit?usp=sharing"",""นครปฐม!J342"")"),1)</f>
        <v>1</v>
      </c>
      <c r="K447" s="195"/>
      <c r="L447" s="212"/>
      <c r="M447" s="212"/>
      <c r="N447" s="212"/>
      <c r="O447" s="212"/>
      <c r="P447" s="212"/>
    </row>
    <row r="448" spans="1:16" ht="21.75" customHeight="1" x14ac:dyDescent="0.55000000000000004">
      <c r="A448" s="206"/>
      <c r="B448" s="207"/>
      <c r="C448" s="207"/>
      <c r="D448" s="224"/>
      <c r="E448" s="225" t="s">
        <v>48</v>
      </c>
      <c r="F448" s="226"/>
      <c r="G448" s="227"/>
      <c r="H448" s="217"/>
      <c r="I448" s="218"/>
      <c r="J448" s="219">
        <f ca="1">IFERROR(__xludf.DUMMYFUNCTION("IMPORTRANGE(""https://docs.google.com/spreadsheets/d/1SX6NBoVAgQJ6U1MVXOaj8PK2l7WJ3RER9xtqwdhxkhw/edit?usp=sharing"",""นครปฐม!J343"")"),1)</f>
        <v>1</v>
      </c>
      <c r="K448" s="195"/>
      <c r="L448" s="212"/>
      <c r="M448" s="212"/>
      <c r="N448" s="212"/>
      <c r="O448" s="212"/>
      <c r="P448" s="212"/>
    </row>
    <row r="449" spans="1:16" ht="21.75" customHeight="1" x14ac:dyDescent="0.55000000000000004">
      <c r="A449" s="206"/>
      <c r="B449" s="207"/>
      <c r="C449" s="207"/>
      <c r="D449" s="224"/>
      <c r="E449" s="228"/>
      <c r="F449" s="423" t="s">
        <v>100</v>
      </c>
      <c r="G449" s="227"/>
      <c r="H449" s="217" t="s">
        <v>37</v>
      </c>
      <c r="I449" s="405">
        <f ca="1">IFERROR(__xludf.DUMMYFUNCTION("IMPORTRANGE(""https://docs.google.com/spreadsheets/d/1SX6NBoVAgQJ6U1MVXOaj8PK2l7WJ3RER9xtqwdhxkhw/edit?usp=sharing"",""นครปฐม!I344"")"),10)</f>
        <v>10</v>
      </c>
      <c r="J449" s="230">
        <f ca="1">IFERROR(__xludf.DUMMYFUNCTION("IMPORTRANGE(""https://docs.google.com/spreadsheets/d/1SX6NBoVAgQJ6U1MVXOaj8PK2l7WJ3RER9xtqwdhxkhw/edit?usp=sharing"",""นครปฐม!J344"")"),0)</f>
        <v>0</v>
      </c>
      <c r="K449" s="195">
        <f t="shared" ref="K449:K452" ca="1" si="115">IF(I449&gt;0,J449*100/I449,0)</f>
        <v>0</v>
      </c>
      <c r="L449" s="212"/>
      <c r="M449" s="212"/>
      <c r="N449" s="212"/>
      <c r="O449" s="212"/>
      <c r="P449" s="212"/>
    </row>
    <row r="450" spans="1:16" ht="21.75" customHeight="1" x14ac:dyDescent="0.55000000000000004">
      <c r="A450" s="206"/>
      <c r="B450" s="207"/>
      <c r="C450" s="207"/>
      <c r="D450" s="224"/>
      <c r="E450" s="228"/>
      <c r="F450" s="226"/>
      <c r="G450" s="251" t="s">
        <v>161</v>
      </c>
      <c r="H450" s="217" t="s">
        <v>37</v>
      </c>
      <c r="I450" s="359">
        <f ca="1">IFERROR(__xludf.DUMMYFUNCTION("IMPORTRANGE(""https://docs.google.com/spreadsheets/d/1SX6NBoVAgQJ6U1MVXOaj8PK2l7WJ3RER9xtqwdhxkhw/edit?usp=sharing"",""นครปฐม!I345"")"),10)</f>
        <v>10</v>
      </c>
      <c r="J450" s="219">
        <f ca="1">IFERROR(__xludf.DUMMYFUNCTION("IMPORTRANGE(""https://docs.google.com/spreadsheets/d/1SX6NBoVAgQJ6U1MVXOaj8PK2l7WJ3RER9xtqwdhxkhw/edit?usp=sharing"",""นครปฐม!J345"")"),0)</f>
        <v>0</v>
      </c>
      <c r="K450" s="195">
        <f t="shared" ca="1" si="115"/>
        <v>0</v>
      </c>
      <c r="L450" s="212"/>
      <c r="M450" s="212"/>
      <c r="N450" s="212"/>
      <c r="O450" s="212"/>
      <c r="P450" s="212"/>
    </row>
    <row r="451" spans="1:16" ht="21.75" customHeight="1" x14ac:dyDescent="0.55000000000000004">
      <c r="A451" s="206"/>
      <c r="B451" s="207"/>
      <c r="C451" s="207"/>
      <c r="D451" s="224"/>
      <c r="E451" s="228"/>
      <c r="F451" s="226"/>
      <c r="G451" s="227" t="s">
        <v>162</v>
      </c>
      <c r="H451" s="217" t="s">
        <v>37</v>
      </c>
      <c r="I451" s="359">
        <f ca="1">IFERROR(__xludf.DUMMYFUNCTION("IMPORTRANGE(""https://docs.google.com/spreadsheets/d/1SX6NBoVAgQJ6U1MVXOaj8PK2l7WJ3RER9xtqwdhxkhw/edit?usp=sharing"",""นครปฐม!I346"")"),0)</f>
        <v>0</v>
      </c>
      <c r="J451" s="218">
        <f ca="1">IFERROR(__xludf.DUMMYFUNCTION("IMPORTRANGE(""https://docs.google.com/spreadsheets/d/1SX6NBoVAgQJ6U1MVXOaj8PK2l7WJ3RER9xtqwdhxkhw/edit?usp=sharing"",""นครปฐม!J346"")"),0)</f>
        <v>0</v>
      </c>
      <c r="K451" s="195">
        <f t="shared" ca="1" si="115"/>
        <v>0</v>
      </c>
      <c r="L451" s="212"/>
      <c r="M451" s="212"/>
      <c r="N451" s="212"/>
      <c r="O451" s="212"/>
      <c r="P451" s="212"/>
    </row>
    <row r="452" spans="1:16" ht="21.75" customHeight="1" x14ac:dyDescent="0.55000000000000004">
      <c r="A452" s="206"/>
      <c r="B452" s="207"/>
      <c r="C452" s="207"/>
      <c r="D452" s="224"/>
      <c r="E452" s="228"/>
      <c r="F452" s="226"/>
      <c r="G452" s="227" t="s">
        <v>163</v>
      </c>
      <c r="H452" s="217" t="s">
        <v>37</v>
      </c>
      <c r="I452" s="218">
        <f ca="1">IFERROR(__xludf.DUMMYFUNCTION("IMPORTRANGE(""https://docs.google.com/spreadsheets/d/1SX6NBoVAgQJ6U1MVXOaj8PK2l7WJ3RER9xtqwdhxkhw/edit?usp=sharing"",""นครปฐม!I347"")"),0)</f>
        <v>0</v>
      </c>
      <c r="J452" s="218">
        <f ca="1">IFERROR(__xludf.DUMMYFUNCTION("IMPORTRANGE(""https://docs.google.com/spreadsheets/d/1SX6NBoVAgQJ6U1MVXOaj8PK2l7WJ3RER9xtqwdhxkhw/edit?usp=sharing"",""นครปฐม!J347"")"),0)</f>
        <v>0</v>
      </c>
      <c r="K452" s="195">
        <f t="shared" ca="1" si="115"/>
        <v>0</v>
      </c>
      <c r="L452" s="212"/>
      <c r="M452" s="212"/>
      <c r="N452" s="212"/>
      <c r="O452" s="212"/>
      <c r="P452" s="212"/>
    </row>
    <row r="453" spans="1:16" ht="21.75" customHeight="1" x14ac:dyDescent="0.55000000000000004">
      <c r="A453" s="206"/>
      <c r="B453" s="207"/>
      <c r="C453" s="207"/>
      <c r="D453" s="224"/>
      <c r="E453" s="225" t="s">
        <v>54</v>
      </c>
      <c r="F453" s="226"/>
      <c r="G453" s="227"/>
      <c r="H453" s="217"/>
      <c r="I453" s="218"/>
      <c r="J453" s="219">
        <f ca="1">IFERROR(__xludf.DUMMYFUNCTION("IMPORTRANGE(""https://docs.google.com/spreadsheets/d/1SX6NBoVAgQJ6U1MVXOaj8PK2l7WJ3RER9xtqwdhxkhw/edit?usp=sharing"",""นครปฐม!J348"")"),0)</f>
        <v>0</v>
      </c>
      <c r="K453" s="195"/>
      <c r="L453" s="212"/>
      <c r="M453" s="212"/>
      <c r="N453" s="212"/>
      <c r="O453" s="212"/>
      <c r="P453" s="212"/>
    </row>
    <row r="454" spans="1:16" ht="21.75" customHeight="1" x14ac:dyDescent="0.55000000000000004">
      <c r="A454" s="206"/>
      <c r="B454" s="207"/>
      <c r="C454" s="207"/>
      <c r="D454" s="232">
        <v>3</v>
      </c>
      <c r="E454" s="233" t="s">
        <v>55</v>
      </c>
      <c r="F454" s="234"/>
      <c r="G454" s="235"/>
      <c r="H454" s="217"/>
      <c r="I454" s="218"/>
      <c r="J454" s="236">
        <f ca="1">IFERROR(__xludf.DUMMYFUNCTION("IMPORTRANGE(""https://docs.google.com/spreadsheets/d/1SX6NBoVAgQJ6U1MVXOaj8PK2l7WJ3RER9xtqwdhxkhw/edit?usp=sharing"",""นครปฐม!J349"")"),0)</f>
        <v>0</v>
      </c>
      <c r="K454" s="195"/>
      <c r="L454" s="212"/>
      <c r="M454" s="212"/>
      <c r="N454" s="212"/>
      <c r="O454" s="212"/>
      <c r="P454" s="212"/>
    </row>
    <row r="455" spans="1:16" ht="21.75" customHeight="1" x14ac:dyDescent="0.55000000000000004">
      <c r="A455" s="382"/>
      <c r="B455" s="383">
        <v>5</v>
      </c>
      <c r="C455" s="384" t="s">
        <v>164</v>
      </c>
      <c r="D455" s="384"/>
      <c r="E455" s="384"/>
      <c r="F455" s="384"/>
      <c r="G455" s="385"/>
      <c r="H455" s="386" t="s">
        <v>121</v>
      </c>
      <c r="I455" s="387">
        <f ca="1">IFERROR(__xludf.DUMMYFUNCTION("IMPORTRANGE(""https://docs.google.com/spreadsheets/d/1SX6NBoVAgQJ6U1MVXOaj8PK2l7WJ3RER9xtqwdhxkhw/edit?usp=sharing"",""นครปฐม!I350"")"),0)</f>
        <v>0</v>
      </c>
      <c r="J455" s="387">
        <f ca="1">IFERROR(__xludf.DUMMYFUNCTION("IMPORTRANGE(""https://docs.google.com/spreadsheets/d/1SX6NBoVAgQJ6U1MVXOaj8PK2l7WJ3RER9xtqwdhxkhw/edit?usp=sharing"",""นครปฐม!J350"")"),0)</f>
        <v>0</v>
      </c>
      <c r="K455" s="388">
        <f ca="1">IF(I455&gt;0,J455*100/I455,0)</f>
        <v>0</v>
      </c>
      <c r="L455" s="389">
        <f ca="1">IFERROR(__xludf.DUMMYFUNCTION("IMPORTRANGE(""https://docs.google.com/spreadsheets/d/1SX6NBoVAgQJ6U1MVXOaj8PK2l7WJ3RER9xtqwdhxkhw/edit?usp=sharing"",""นครปฐม!L350"")"),0)</f>
        <v>0</v>
      </c>
      <c r="M455" s="389"/>
      <c r="N455" s="389">
        <f ca="1">IFERROR(__xludf.DUMMYFUNCTION("IMPORTRANGE(""https://docs.google.com/spreadsheets/d/1SX6NBoVAgQJ6U1MVXOaj8PK2l7WJ3RER9xtqwdhxkhw/edit?usp=sharing"",""นครปฐม!M350"")"),0)</f>
        <v>0</v>
      </c>
      <c r="O455" s="389">
        <f t="shared" ref="O455:O459" ca="1" si="116">+IF(L455&gt;0,N455*100/L455,0)</f>
        <v>0</v>
      </c>
      <c r="P455" s="389"/>
    </row>
    <row r="456" spans="1:16" ht="21.75" customHeight="1" x14ac:dyDescent="0.55000000000000004">
      <c r="A456" s="188"/>
      <c r="B456" s="189"/>
      <c r="C456" s="189" t="s">
        <v>16</v>
      </c>
      <c r="D456" s="190" t="s">
        <v>38</v>
      </c>
      <c r="E456" s="191"/>
      <c r="F456" s="191"/>
      <c r="G456" s="192" t="s">
        <v>39</v>
      </c>
      <c r="H456" s="193" t="s">
        <v>12</v>
      </c>
      <c r="I456" s="194" t="s">
        <v>40</v>
      </c>
      <c r="J456" s="194"/>
      <c r="K456" s="195"/>
      <c r="L456" s="196">
        <f ca="1">IFERROR(__xludf.DUMMYFUNCTION("IMPORTRANGE(""https://docs.google.com/spreadsheets/d/1SX6NBoVAgQJ6U1MVXOaj8PK2l7WJ3RER9xtqwdhxkhw/edit?usp=sharing"",""นครปฐม!L351"")"),0)</f>
        <v>0</v>
      </c>
      <c r="M456" s="196"/>
      <c r="N456" s="198">
        <f ca="1">IFERROR(__xludf.DUMMYFUNCTION("IMPORTRANGE(""https://docs.google.com/spreadsheets/d/1SX6NBoVAgQJ6U1MVXOaj8PK2l7WJ3RER9xtqwdhxkhw/edit?usp=sharing"",""นครปฐม!M351"")"),0)</f>
        <v>0</v>
      </c>
      <c r="O456" s="198">
        <f t="shared" ca="1" si="116"/>
        <v>0</v>
      </c>
      <c r="P456" s="198"/>
    </row>
    <row r="457" spans="1:16" ht="21.75" customHeight="1" x14ac:dyDescent="0.55000000000000004">
      <c r="A457" s="188"/>
      <c r="B457" s="189"/>
      <c r="C457" s="189"/>
      <c r="D457" s="197"/>
      <c r="E457" s="191"/>
      <c r="F457" s="191" t="s">
        <v>40</v>
      </c>
      <c r="G457" s="192" t="s">
        <v>41</v>
      </c>
      <c r="H457" s="193" t="s">
        <v>12</v>
      </c>
      <c r="I457" s="194"/>
      <c r="J457" s="194"/>
      <c r="K457" s="195"/>
      <c r="L457" s="196">
        <f ca="1">IFERROR(__xludf.DUMMYFUNCTION("IMPORTRANGE(""https://docs.google.com/spreadsheets/d/1SX6NBoVAgQJ6U1MVXOaj8PK2l7WJ3RER9xtqwdhxkhw/edit?usp=sharing"",""นครปฐม!L352"")"),0)</f>
        <v>0</v>
      </c>
      <c r="M457" s="196"/>
      <c r="N457" s="198">
        <f ca="1">IFERROR(__xludf.DUMMYFUNCTION("IMPORTRANGE(""https://docs.google.com/spreadsheets/d/1SX6NBoVAgQJ6U1MVXOaj8PK2l7WJ3RER9xtqwdhxkhw/edit?usp=sharing"",""นครปฐม!M352"")"),0)</f>
        <v>0</v>
      </c>
      <c r="O457" s="198">
        <f t="shared" ca="1" si="116"/>
        <v>0</v>
      </c>
      <c r="P457" s="198"/>
    </row>
    <row r="458" spans="1:16" ht="21.75" customHeight="1" x14ac:dyDescent="0.55000000000000004">
      <c r="A458" s="188"/>
      <c r="B458" s="189"/>
      <c r="C458" s="189"/>
      <c r="D458" s="197"/>
      <c r="E458" s="191"/>
      <c r="F458" s="191"/>
      <c r="G458" s="200" t="s">
        <v>128</v>
      </c>
      <c r="H458" s="193" t="s">
        <v>12</v>
      </c>
      <c r="I458" s="194"/>
      <c r="J458" s="194"/>
      <c r="K458" s="195"/>
      <c r="L458" s="198">
        <f ca="1">IFERROR(__xludf.DUMMYFUNCTION("IMPORTRANGE(""https://docs.google.com/spreadsheets/d/1SX6NBoVAgQJ6U1MVXOaj8PK2l7WJ3RER9xtqwdhxkhw/edit?usp=sharing"",""นครปฐม!L353"")"),0)</f>
        <v>0</v>
      </c>
      <c r="M458" s="198"/>
      <c r="N458" s="198">
        <f ca="1">IFERROR(__xludf.DUMMYFUNCTION("IMPORTRANGE(""https://docs.google.com/spreadsheets/d/1SX6NBoVAgQJ6U1MVXOaj8PK2l7WJ3RER9xtqwdhxkhw/edit?usp=sharing"",""นครปฐม!M353"")"),0)</f>
        <v>0</v>
      </c>
      <c r="O458" s="198">
        <f t="shared" ca="1" si="116"/>
        <v>0</v>
      </c>
      <c r="P458" s="198"/>
    </row>
    <row r="459" spans="1:16" ht="21.75" customHeight="1" x14ac:dyDescent="0.55000000000000004">
      <c r="A459" s="188"/>
      <c r="B459" s="189"/>
      <c r="C459" s="189"/>
      <c r="D459" s="197"/>
      <c r="E459" s="191"/>
      <c r="F459" s="191"/>
      <c r="G459" s="200" t="s">
        <v>129</v>
      </c>
      <c r="H459" s="193" t="s">
        <v>12</v>
      </c>
      <c r="I459" s="194"/>
      <c r="J459" s="194"/>
      <c r="K459" s="195"/>
      <c r="L459" s="198">
        <f ca="1">IFERROR(__xludf.DUMMYFUNCTION("IMPORTRANGE(""https://docs.google.com/spreadsheets/d/1SX6NBoVAgQJ6U1MVXOaj8PK2l7WJ3RER9xtqwdhxkhw/edit?usp=sharing"",""นครปฐม!L354"")"),0)</f>
        <v>0</v>
      </c>
      <c r="M459" s="198"/>
      <c r="N459" s="198">
        <f ca="1">IFERROR(__xludf.DUMMYFUNCTION("IMPORTRANGE(""https://docs.google.com/spreadsheets/d/1SX6NBoVAgQJ6U1MVXOaj8PK2l7WJ3RER9xtqwdhxkhw/edit?usp=sharing"",""นครปฐม!M354"")"),0)</f>
        <v>0</v>
      </c>
      <c r="O459" s="198">
        <f t="shared" ca="1" si="116"/>
        <v>0</v>
      </c>
      <c r="P459" s="198"/>
    </row>
    <row r="460" spans="1:16" ht="21.75" customHeight="1" x14ac:dyDescent="0.55000000000000004">
      <c r="A460" s="390"/>
      <c r="B460" s="391"/>
      <c r="C460" s="189"/>
      <c r="D460" s="392"/>
      <c r="E460" s="191"/>
      <c r="F460" s="191"/>
      <c r="G460" s="192" t="s">
        <v>130</v>
      </c>
      <c r="H460" s="193" t="s">
        <v>12</v>
      </c>
      <c r="I460" s="218"/>
      <c r="J460" s="218"/>
      <c r="K460" s="249"/>
      <c r="L460" s="198"/>
      <c r="M460" s="198"/>
      <c r="N460" s="198">
        <f ca="1">IFERROR(__xludf.DUMMYFUNCTION("IMPORTRANGE(""https://docs.google.com/spreadsheets/d/1SX6NBoVAgQJ6U1MVXOaj8PK2l7WJ3RER9xtqwdhxkhw/edit?usp=sharing"",""นครปฐม!M355"")"),0)</f>
        <v>0</v>
      </c>
      <c r="O460" s="198"/>
      <c r="P460" s="198"/>
    </row>
    <row r="461" spans="1:16" ht="21.75" customHeight="1" x14ac:dyDescent="0.55000000000000004">
      <c r="A461" s="390"/>
      <c r="B461" s="391"/>
      <c r="C461" s="189"/>
      <c r="D461" s="392"/>
      <c r="E461" s="191"/>
      <c r="F461" s="191"/>
      <c r="G461" s="192" t="s">
        <v>131</v>
      </c>
      <c r="H461" s="193" t="s">
        <v>12</v>
      </c>
      <c r="I461" s="218"/>
      <c r="J461" s="218"/>
      <c r="K461" s="249"/>
      <c r="L461" s="198"/>
      <c r="M461" s="198"/>
      <c r="N461" s="198">
        <f ca="1">IFERROR(__xludf.DUMMYFUNCTION("IMPORTRANGE(""https://docs.google.com/spreadsheets/d/1SX6NBoVAgQJ6U1MVXOaj8PK2l7WJ3RER9xtqwdhxkhw/edit?usp=sharing"",""นครปฐม!M356"")"),0)</f>
        <v>0</v>
      </c>
      <c r="O461" s="198"/>
      <c r="P461" s="198"/>
    </row>
    <row r="462" spans="1:16" ht="21.75" customHeight="1" x14ac:dyDescent="0.55000000000000004">
      <c r="A462" s="390"/>
      <c r="B462" s="391"/>
      <c r="C462" s="189"/>
      <c r="D462" s="392"/>
      <c r="E462" s="191"/>
      <c r="F462" s="191"/>
      <c r="G462" s="192" t="s">
        <v>132</v>
      </c>
      <c r="H462" s="193" t="s">
        <v>12</v>
      </c>
      <c r="I462" s="218"/>
      <c r="J462" s="218"/>
      <c r="K462" s="249"/>
      <c r="L462" s="198"/>
      <c r="M462" s="198"/>
      <c r="N462" s="393">
        <f ca="1">IFERROR(__xludf.DUMMYFUNCTION("IMPORTRANGE(""https://docs.google.com/spreadsheets/d/1SX6NBoVAgQJ6U1MVXOaj8PK2l7WJ3RER9xtqwdhxkhw/edit?usp=sharing"",""นครปฐม!M357"")"),0)</f>
        <v>0</v>
      </c>
      <c r="O462" s="198"/>
      <c r="P462" s="198"/>
    </row>
    <row r="463" spans="1:16" ht="21.75" customHeight="1" x14ac:dyDescent="0.55000000000000004">
      <c r="A463" s="390"/>
      <c r="B463" s="391"/>
      <c r="C463" s="189"/>
      <c r="D463" s="392"/>
      <c r="E463" s="191"/>
      <c r="F463" s="191"/>
      <c r="G463" s="192" t="s">
        <v>133</v>
      </c>
      <c r="H463" s="193" t="s">
        <v>12</v>
      </c>
      <c r="I463" s="218"/>
      <c r="J463" s="218"/>
      <c r="K463" s="249"/>
      <c r="L463" s="198"/>
      <c r="M463" s="198"/>
      <c r="N463" s="393">
        <f ca="1">IFERROR(__xludf.DUMMYFUNCTION("IMPORTRANGE(""https://docs.google.com/spreadsheets/d/1SX6NBoVAgQJ6U1MVXOaj8PK2l7WJ3RER9xtqwdhxkhw/edit?usp=sharing"",""นครปฐม!M358"")"),0)</f>
        <v>0</v>
      </c>
      <c r="O463" s="198"/>
      <c r="P463" s="198"/>
    </row>
    <row r="464" spans="1:16" ht="21.75" customHeight="1" x14ac:dyDescent="0.55000000000000004">
      <c r="A464" s="206"/>
      <c r="B464" s="207"/>
      <c r="C464" s="424" t="s">
        <v>165</v>
      </c>
      <c r="D464" s="424"/>
      <c r="E464" s="425"/>
      <c r="F464" s="425"/>
      <c r="G464" s="426"/>
      <c r="H464" s="290" t="s">
        <v>121</v>
      </c>
      <c r="I464" s="291">
        <f ca="1">IFERROR(__xludf.DUMMYFUNCTION("IMPORTRANGE(""https://docs.google.com/spreadsheets/d/1SX6NBoVAgQJ6U1MVXOaj8PK2l7WJ3RER9xtqwdhxkhw/edit?usp=sharing"",""นครปฐม!I359"")"),0)</f>
        <v>0</v>
      </c>
      <c r="J464" s="291">
        <f ca="1">IFERROR(__xludf.DUMMYFUNCTION("IMPORTRANGE(""https://docs.google.com/spreadsheets/d/1SX6NBoVAgQJ6U1MVXOaj8PK2l7WJ3RER9xtqwdhxkhw/edit?usp=sharing"",""นครปฐม!J359"")"),0)</f>
        <v>0</v>
      </c>
      <c r="K464" s="292">
        <f t="shared" ref="K464:K515" ca="1" si="117">IF(I464&gt;0,J464*100/I464,0)</f>
        <v>0</v>
      </c>
      <c r="L464" s="312"/>
      <c r="M464" s="312"/>
      <c r="N464" s="312"/>
      <c r="O464" s="312"/>
      <c r="P464" s="312"/>
    </row>
    <row r="465" spans="1:16" ht="21.75" customHeight="1" x14ac:dyDescent="0.55000000000000004">
      <c r="A465" s="412"/>
      <c r="B465" s="413"/>
      <c r="C465" s="413"/>
      <c r="D465" s="414"/>
      <c r="E465" s="224" t="s">
        <v>166</v>
      </c>
      <c r="F465" s="226"/>
      <c r="G465" s="227"/>
      <c r="H465" s="427" t="s">
        <v>121</v>
      </c>
      <c r="I465" s="428">
        <f ca="1">IFERROR(__xludf.DUMMYFUNCTION("IMPORTRANGE(""https://docs.google.com/spreadsheets/d/1SX6NBoVAgQJ6U1MVXOaj8PK2l7WJ3RER9xtqwdhxkhw/edit?usp=sharing"",""นครปฐม!I360"")"),0)</f>
        <v>0</v>
      </c>
      <c r="J465" s="428">
        <f ca="1">IFERROR(__xludf.DUMMYFUNCTION("IMPORTRANGE(""https://docs.google.com/spreadsheets/d/1SX6NBoVAgQJ6U1MVXOaj8PK2l7WJ3RER9xtqwdhxkhw/edit?usp=sharing"",""นครปฐม!J360"")"),0)</f>
        <v>0</v>
      </c>
      <c r="K465" s="231">
        <f t="shared" ca="1" si="117"/>
        <v>0</v>
      </c>
      <c r="L465" s="212"/>
      <c r="M465" s="212"/>
      <c r="N465" s="212"/>
      <c r="O465" s="212"/>
      <c r="P465" s="212"/>
    </row>
    <row r="466" spans="1:16" ht="21.75" customHeight="1" x14ac:dyDescent="0.55000000000000004">
      <c r="A466" s="412"/>
      <c r="B466" s="413"/>
      <c r="C466" s="413"/>
      <c r="D466" s="414"/>
      <c r="E466" s="226"/>
      <c r="F466" s="226"/>
      <c r="G466" s="227"/>
      <c r="H466" s="427" t="s">
        <v>36</v>
      </c>
      <c r="I466" s="428">
        <f ca="1">IFERROR(__xludf.DUMMYFUNCTION("IMPORTRANGE(""https://docs.google.com/spreadsheets/d/1SX6NBoVAgQJ6U1MVXOaj8PK2l7WJ3RER9xtqwdhxkhw/edit?usp=sharing"",""นครปฐม!I361"")"),0)</f>
        <v>0</v>
      </c>
      <c r="J466" s="428">
        <f ca="1">IFERROR(__xludf.DUMMYFUNCTION("IMPORTRANGE(""https://docs.google.com/spreadsheets/d/1SX6NBoVAgQJ6U1MVXOaj8PK2l7WJ3RER9xtqwdhxkhw/edit?usp=sharing"",""นครปฐม!J361"")"),0)</f>
        <v>0</v>
      </c>
      <c r="K466" s="231">
        <f t="shared" ca="1" si="117"/>
        <v>0</v>
      </c>
      <c r="L466" s="212"/>
      <c r="M466" s="212"/>
      <c r="N466" s="212"/>
      <c r="O466" s="212"/>
      <c r="P466" s="212"/>
    </row>
    <row r="467" spans="1:16" ht="21.75" customHeight="1" x14ac:dyDescent="0.55000000000000004">
      <c r="A467" s="412"/>
      <c r="B467" s="413"/>
      <c r="C467" s="413"/>
      <c r="D467" s="414"/>
      <c r="E467" s="226"/>
      <c r="F467" s="404" t="s">
        <v>167</v>
      </c>
      <c r="G467" s="429"/>
      <c r="H467" s="430" t="s">
        <v>121</v>
      </c>
      <c r="I467" s="194">
        <f ca="1">IFERROR(__xludf.DUMMYFUNCTION("IMPORTRANGE(""https://docs.google.com/spreadsheets/d/1SX6NBoVAgQJ6U1MVXOaj8PK2l7WJ3RER9xtqwdhxkhw/edit?usp=sharing"",""นครปฐม!I362"")"),0)</f>
        <v>0</v>
      </c>
      <c r="J467" s="219">
        <f ca="1">IFERROR(__xludf.DUMMYFUNCTION("IMPORTRANGE(""https://docs.google.com/spreadsheets/d/1SX6NBoVAgQJ6U1MVXOaj8PK2l7WJ3RER9xtqwdhxkhw/edit?usp=sharing"",""นครปฐม!J362"")"),0)</f>
        <v>0</v>
      </c>
      <c r="K467" s="195">
        <f t="shared" ca="1" si="117"/>
        <v>0</v>
      </c>
      <c r="L467" s="212"/>
      <c r="M467" s="212"/>
      <c r="N467" s="212"/>
      <c r="O467" s="212"/>
      <c r="P467" s="212"/>
    </row>
    <row r="468" spans="1:16" ht="21.75" customHeight="1" x14ac:dyDescent="0.55000000000000004">
      <c r="A468" s="412"/>
      <c r="B468" s="413"/>
      <c r="C468" s="413"/>
      <c r="D468" s="414"/>
      <c r="E468" s="226"/>
      <c r="F468" s="226"/>
      <c r="G468" s="429"/>
      <c r="H468" s="430" t="s">
        <v>36</v>
      </c>
      <c r="I468" s="194">
        <f ca="1">IFERROR(__xludf.DUMMYFUNCTION("IMPORTRANGE(""https://docs.google.com/spreadsheets/d/1SX6NBoVAgQJ6U1MVXOaj8PK2l7WJ3RER9xtqwdhxkhw/edit?usp=sharing"",""นครปฐม!I363"")"),0)</f>
        <v>0</v>
      </c>
      <c r="J468" s="219">
        <f ca="1">IFERROR(__xludf.DUMMYFUNCTION("IMPORTRANGE(""https://docs.google.com/spreadsheets/d/1SX6NBoVAgQJ6U1MVXOaj8PK2l7WJ3RER9xtqwdhxkhw/edit?usp=sharing"",""นครปฐม!J363"")"),0)</f>
        <v>0</v>
      </c>
      <c r="K468" s="195">
        <f t="shared" ca="1" si="117"/>
        <v>0</v>
      </c>
      <c r="L468" s="212"/>
      <c r="M468" s="212"/>
      <c r="N468" s="212"/>
      <c r="O468" s="212"/>
      <c r="P468" s="212"/>
    </row>
    <row r="469" spans="1:16" ht="21.75" customHeight="1" x14ac:dyDescent="0.55000000000000004">
      <c r="A469" s="412"/>
      <c r="B469" s="413"/>
      <c r="C469" s="413"/>
      <c r="D469" s="414"/>
      <c r="E469" s="226"/>
      <c r="F469" s="404" t="s">
        <v>168</v>
      </c>
      <c r="G469" s="429"/>
      <c r="H469" s="430" t="s">
        <v>121</v>
      </c>
      <c r="I469" s="194">
        <f ca="1">IFERROR(__xludf.DUMMYFUNCTION("IMPORTRANGE(""https://docs.google.com/spreadsheets/d/1SX6NBoVAgQJ6U1MVXOaj8PK2l7WJ3RER9xtqwdhxkhw/edit?usp=sharing"",""นครปฐม!I364"")"),0)</f>
        <v>0</v>
      </c>
      <c r="J469" s="219">
        <f ca="1">IFERROR(__xludf.DUMMYFUNCTION("IMPORTRANGE(""https://docs.google.com/spreadsheets/d/1SX6NBoVAgQJ6U1MVXOaj8PK2l7WJ3RER9xtqwdhxkhw/edit?usp=sharing"",""นครปฐม!J364"")"),0)</f>
        <v>0</v>
      </c>
      <c r="K469" s="195">
        <f t="shared" ca="1" si="117"/>
        <v>0</v>
      </c>
      <c r="L469" s="212"/>
      <c r="M469" s="212"/>
      <c r="N469" s="212"/>
      <c r="O469" s="212"/>
      <c r="P469" s="212"/>
    </row>
    <row r="470" spans="1:16" ht="21.75" customHeight="1" x14ac:dyDescent="0.55000000000000004">
      <c r="A470" s="412"/>
      <c r="B470" s="413"/>
      <c r="C470" s="413"/>
      <c r="D470" s="414"/>
      <c r="E470" s="226"/>
      <c r="F470" s="226"/>
      <c r="G470" s="429"/>
      <c r="H470" s="430" t="s">
        <v>36</v>
      </c>
      <c r="I470" s="194">
        <f ca="1">IFERROR(__xludf.DUMMYFUNCTION("IMPORTRANGE(""https://docs.google.com/spreadsheets/d/1SX6NBoVAgQJ6U1MVXOaj8PK2l7WJ3RER9xtqwdhxkhw/edit?usp=sharing"",""นครปฐม!I365"")"),0)</f>
        <v>0</v>
      </c>
      <c r="J470" s="219">
        <f ca="1">IFERROR(__xludf.DUMMYFUNCTION("IMPORTRANGE(""https://docs.google.com/spreadsheets/d/1SX6NBoVAgQJ6U1MVXOaj8PK2l7WJ3RER9xtqwdhxkhw/edit?usp=sharing"",""นครปฐม!J365"")"),0)</f>
        <v>0</v>
      </c>
      <c r="K470" s="195">
        <f t="shared" ca="1" si="117"/>
        <v>0</v>
      </c>
      <c r="L470" s="212"/>
      <c r="M470" s="212"/>
      <c r="N470" s="212"/>
      <c r="O470" s="212"/>
      <c r="P470" s="212"/>
    </row>
    <row r="471" spans="1:16" ht="21.75" customHeight="1" x14ac:dyDescent="0.55000000000000004">
      <c r="A471" s="412"/>
      <c r="B471" s="413"/>
      <c r="C471" s="413"/>
      <c r="D471" s="414"/>
      <c r="E471" s="226"/>
      <c r="F471" s="404" t="s">
        <v>169</v>
      </c>
      <c r="G471" s="429"/>
      <c r="H471" s="430" t="s">
        <v>121</v>
      </c>
      <c r="I471" s="194">
        <f ca="1">IFERROR(__xludf.DUMMYFUNCTION("IMPORTRANGE(""https://docs.google.com/spreadsheets/d/1SX6NBoVAgQJ6U1MVXOaj8PK2l7WJ3RER9xtqwdhxkhw/edit?usp=sharing"",""นครปฐม!I366"")"),0)</f>
        <v>0</v>
      </c>
      <c r="J471" s="219">
        <f ca="1">IFERROR(__xludf.DUMMYFUNCTION("IMPORTRANGE(""https://docs.google.com/spreadsheets/d/1SX6NBoVAgQJ6U1MVXOaj8PK2l7WJ3RER9xtqwdhxkhw/edit?usp=sharing"",""นครปฐม!J366"")"),0)</f>
        <v>0</v>
      </c>
      <c r="K471" s="195">
        <f t="shared" ca="1" si="117"/>
        <v>0</v>
      </c>
      <c r="L471" s="212"/>
      <c r="M471" s="212"/>
      <c r="N471" s="212"/>
      <c r="O471" s="212"/>
      <c r="P471" s="212"/>
    </row>
    <row r="472" spans="1:16" ht="21.75" customHeight="1" x14ac:dyDescent="0.55000000000000004">
      <c r="A472" s="412"/>
      <c r="B472" s="413"/>
      <c r="C472" s="413"/>
      <c r="D472" s="414"/>
      <c r="E472" s="226"/>
      <c r="F472" s="226"/>
      <c r="G472" s="226"/>
      <c r="H472" s="430" t="s">
        <v>36</v>
      </c>
      <c r="I472" s="194">
        <f ca="1">IFERROR(__xludf.DUMMYFUNCTION("IMPORTRANGE(""https://docs.google.com/spreadsheets/d/1SX6NBoVAgQJ6U1MVXOaj8PK2l7WJ3RER9xtqwdhxkhw/edit?usp=sharing"",""นครปฐม!I367"")"),0)</f>
        <v>0</v>
      </c>
      <c r="J472" s="219">
        <f ca="1">IFERROR(__xludf.DUMMYFUNCTION("IMPORTRANGE(""https://docs.google.com/spreadsheets/d/1SX6NBoVAgQJ6U1MVXOaj8PK2l7WJ3RER9xtqwdhxkhw/edit?usp=sharing"",""นครปฐม!J367"")"),0)</f>
        <v>0</v>
      </c>
      <c r="K472" s="195">
        <f t="shared" ca="1" si="117"/>
        <v>0</v>
      </c>
      <c r="L472" s="212"/>
      <c r="M472" s="212"/>
      <c r="N472" s="212"/>
      <c r="O472" s="212"/>
      <c r="P472" s="212"/>
    </row>
    <row r="473" spans="1:16" ht="21.75" customHeight="1" x14ac:dyDescent="0.55000000000000004">
      <c r="A473" s="412"/>
      <c r="B473" s="413"/>
      <c r="C473" s="413"/>
      <c r="D473" s="414"/>
      <c r="E473" s="311" t="s">
        <v>170</v>
      </c>
      <c r="F473" s="226"/>
      <c r="G473" s="227"/>
      <c r="H473" s="427" t="s">
        <v>121</v>
      </c>
      <c r="I473" s="428">
        <f ca="1">IFERROR(__xludf.DUMMYFUNCTION("IMPORTRANGE(""https://docs.google.com/spreadsheets/d/1SX6NBoVAgQJ6U1MVXOaj8PK2l7WJ3RER9xtqwdhxkhw/edit?usp=sharing"",""นครปฐม!I368"")"),0)</f>
        <v>0</v>
      </c>
      <c r="J473" s="428">
        <f ca="1">IFERROR(__xludf.DUMMYFUNCTION("IMPORTRANGE(""https://docs.google.com/spreadsheets/d/1SX6NBoVAgQJ6U1MVXOaj8PK2l7WJ3RER9xtqwdhxkhw/edit?usp=sharing"",""นครปฐม!J368"")"),0)</f>
        <v>0</v>
      </c>
      <c r="K473" s="231">
        <f t="shared" ca="1" si="117"/>
        <v>0</v>
      </c>
      <c r="L473" s="212"/>
      <c r="M473" s="212"/>
      <c r="N473" s="212"/>
      <c r="O473" s="212"/>
      <c r="P473" s="212"/>
    </row>
    <row r="474" spans="1:16" ht="21.75" customHeight="1" x14ac:dyDescent="0.55000000000000004">
      <c r="A474" s="412"/>
      <c r="B474" s="413"/>
      <c r="C474" s="413"/>
      <c r="D474" s="414"/>
      <c r="E474" s="226"/>
      <c r="F474" s="226"/>
      <c r="G474" s="227"/>
      <c r="H474" s="427" t="s">
        <v>36</v>
      </c>
      <c r="I474" s="428">
        <f ca="1">IFERROR(__xludf.DUMMYFUNCTION("IMPORTRANGE(""https://docs.google.com/spreadsheets/d/1SX6NBoVAgQJ6U1MVXOaj8PK2l7WJ3RER9xtqwdhxkhw/edit?usp=sharing"",""นครปฐม!I369"")"),0)</f>
        <v>0</v>
      </c>
      <c r="J474" s="428">
        <f ca="1">IFERROR(__xludf.DUMMYFUNCTION("IMPORTRANGE(""https://docs.google.com/spreadsheets/d/1SX6NBoVAgQJ6U1MVXOaj8PK2l7WJ3RER9xtqwdhxkhw/edit?usp=sharing"",""นครปฐม!J369"")"),0)</f>
        <v>0</v>
      </c>
      <c r="K474" s="195">
        <f t="shared" ca="1" si="117"/>
        <v>0</v>
      </c>
      <c r="L474" s="212"/>
      <c r="M474" s="212"/>
      <c r="N474" s="212"/>
      <c r="O474" s="212"/>
      <c r="P474" s="212"/>
    </row>
    <row r="475" spans="1:16" ht="21.75" customHeight="1" x14ac:dyDescent="0.55000000000000004">
      <c r="A475" s="412"/>
      <c r="B475" s="413"/>
      <c r="C475" s="413"/>
      <c r="D475" s="414"/>
      <c r="E475" s="226"/>
      <c r="F475" s="225" t="s">
        <v>171</v>
      </c>
      <c r="G475" s="429"/>
      <c r="H475" s="430" t="s">
        <v>121</v>
      </c>
      <c r="I475" s="194">
        <f ca="1">IFERROR(__xludf.DUMMYFUNCTION("IMPORTRANGE(""https://docs.google.com/spreadsheets/d/1SX6NBoVAgQJ6U1MVXOaj8PK2l7WJ3RER9xtqwdhxkhw/edit?usp=sharing"",""นครปฐม!I370"")"),0)</f>
        <v>0</v>
      </c>
      <c r="J475" s="219">
        <f ca="1">IFERROR(__xludf.DUMMYFUNCTION("IMPORTRANGE(""https://docs.google.com/spreadsheets/d/1SX6NBoVAgQJ6U1MVXOaj8PK2l7WJ3RER9xtqwdhxkhw/edit?usp=sharing"",""นครปฐม!J370"")"),0)</f>
        <v>0</v>
      </c>
      <c r="K475" s="195">
        <f t="shared" ca="1" si="117"/>
        <v>0</v>
      </c>
      <c r="L475" s="212"/>
      <c r="M475" s="212"/>
      <c r="N475" s="212"/>
      <c r="O475" s="212"/>
      <c r="P475" s="212"/>
    </row>
    <row r="476" spans="1:16" ht="21.75" customHeight="1" x14ac:dyDescent="0.55000000000000004">
      <c r="A476" s="412"/>
      <c r="B476" s="413"/>
      <c r="C476" s="413"/>
      <c r="D476" s="414"/>
      <c r="E476" s="226"/>
      <c r="F476" s="226"/>
      <c r="G476" s="429"/>
      <c r="H476" s="430" t="s">
        <v>36</v>
      </c>
      <c r="I476" s="194">
        <f ca="1">IFERROR(__xludf.DUMMYFUNCTION("IMPORTRANGE(""https://docs.google.com/spreadsheets/d/1SX6NBoVAgQJ6U1MVXOaj8PK2l7WJ3RER9xtqwdhxkhw/edit?usp=sharing"",""นครปฐม!I371"")"),0)</f>
        <v>0</v>
      </c>
      <c r="J476" s="219">
        <f ca="1">IFERROR(__xludf.DUMMYFUNCTION("IMPORTRANGE(""https://docs.google.com/spreadsheets/d/1SX6NBoVAgQJ6U1MVXOaj8PK2l7WJ3RER9xtqwdhxkhw/edit?usp=sharing"",""นครปฐม!J371"")"),0)</f>
        <v>0</v>
      </c>
      <c r="K476" s="195">
        <f t="shared" ca="1" si="117"/>
        <v>0</v>
      </c>
      <c r="L476" s="212"/>
      <c r="M476" s="212"/>
      <c r="N476" s="212"/>
      <c r="O476" s="212"/>
      <c r="P476" s="212"/>
    </row>
    <row r="477" spans="1:16" ht="21.75" customHeight="1" x14ac:dyDescent="0.55000000000000004">
      <c r="A477" s="412"/>
      <c r="B477" s="413"/>
      <c r="C477" s="413"/>
      <c r="D477" s="414"/>
      <c r="E477" s="226"/>
      <c r="F477" s="225" t="s">
        <v>172</v>
      </c>
      <c r="G477" s="429"/>
      <c r="H477" s="430" t="s">
        <v>121</v>
      </c>
      <c r="I477" s="194">
        <f ca="1">IFERROR(__xludf.DUMMYFUNCTION("IMPORTRANGE(""https://docs.google.com/spreadsheets/d/1SX6NBoVAgQJ6U1MVXOaj8PK2l7WJ3RER9xtqwdhxkhw/edit?usp=sharing"",""นครปฐม!I372"")"),0)</f>
        <v>0</v>
      </c>
      <c r="J477" s="219">
        <f ca="1">IFERROR(__xludf.DUMMYFUNCTION("IMPORTRANGE(""https://docs.google.com/spreadsheets/d/1SX6NBoVAgQJ6U1MVXOaj8PK2l7WJ3RER9xtqwdhxkhw/edit?usp=sharing"",""นครปฐม!J372"")"),0)</f>
        <v>0</v>
      </c>
      <c r="K477" s="195">
        <f t="shared" ca="1" si="117"/>
        <v>0</v>
      </c>
      <c r="L477" s="212"/>
      <c r="M477" s="212"/>
      <c r="N477" s="212"/>
      <c r="O477" s="212"/>
      <c r="P477" s="212"/>
    </row>
    <row r="478" spans="1:16" ht="21.75" customHeight="1" x14ac:dyDescent="0.55000000000000004">
      <c r="A478" s="412"/>
      <c r="B478" s="413"/>
      <c r="C478" s="413"/>
      <c r="D478" s="414"/>
      <c r="E478" s="226"/>
      <c r="F478" s="226"/>
      <c r="G478" s="429"/>
      <c r="H478" s="430" t="s">
        <v>36</v>
      </c>
      <c r="I478" s="194">
        <f ca="1">IFERROR(__xludf.DUMMYFUNCTION("IMPORTRANGE(""https://docs.google.com/spreadsheets/d/1SX6NBoVAgQJ6U1MVXOaj8PK2l7WJ3RER9xtqwdhxkhw/edit?usp=sharing"",""นครปฐม!I373"")"),0)</f>
        <v>0</v>
      </c>
      <c r="J478" s="219">
        <f ca="1">IFERROR(__xludf.DUMMYFUNCTION("IMPORTRANGE(""https://docs.google.com/spreadsheets/d/1SX6NBoVAgQJ6U1MVXOaj8PK2l7WJ3RER9xtqwdhxkhw/edit?usp=sharing"",""นครปฐม!J373"")"),0)</f>
        <v>0</v>
      </c>
      <c r="K478" s="195">
        <f t="shared" ca="1" si="117"/>
        <v>0</v>
      </c>
      <c r="L478" s="212"/>
      <c r="M478" s="212"/>
      <c r="N478" s="212"/>
      <c r="O478" s="212"/>
      <c r="P478" s="212"/>
    </row>
    <row r="479" spans="1:16" ht="21.75" customHeight="1" x14ac:dyDescent="0.55000000000000004">
      <c r="A479" s="412"/>
      <c r="B479" s="413"/>
      <c r="C479" s="413"/>
      <c r="D479" s="414"/>
      <c r="E479" s="226"/>
      <c r="F479" s="225" t="s">
        <v>173</v>
      </c>
      <c r="G479" s="429"/>
      <c r="H479" s="430" t="s">
        <v>121</v>
      </c>
      <c r="I479" s="194">
        <f ca="1">IFERROR(__xludf.DUMMYFUNCTION("IMPORTRANGE(""https://docs.google.com/spreadsheets/d/1SX6NBoVAgQJ6U1MVXOaj8PK2l7WJ3RER9xtqwdhxkhw/edit?usp=sharing"",""นครปฐม!I374"")"),0)</f>
        <v>0</v>
      </c>
      <c r="J479" s="219">
        <f ca="1">IFERROR(__xludf.DUMMYFUNCTION("IMPORTRANGE(""https://docs.google.com/spreadsheets/d/1SX6NBoVAgQJ6U1MVXOaj8PK2l7WJ3RER9xtqwdhxkhw/edit?usp=sharing"",""นครปฐม!J374"")"),0)</f>
        <v>0</v>
      </c>
      <c r="K479" s="195">
        <f t="shared" ca="1" si="117"/>
        <v>0</v>
      </c>
      <c r="L479" s="212"/>
      <c r="M479" s="212"/>
      <c r="N479" s="212"/>
      <c r="O479" s="212"/>
      <c r="P479" s="212"/>
    </row>
    <row r="480" spans="1:16" ht="21.75" customHeight="1" x14ac:dyDescent="0.55000000000000004">
      <c r="A480" s="412"/>
      <c r="B480" s="413"/>
      <c r="C480" s="413"/>
      <c r="D480" s="414"/>
      <c r="E480" s="226"/>
      <c r="F480" s="226"/>
      <c r="G480" s="227"/>
      <c r="H480" s="430" t="s">
        <v>36</v>
      </c>
      <c r="I480" s="194">
        <f ca="1">IFERROR(__xludf.DUMMYFUNCTION("IMPORTRANGE(""https://docs.google.com/spreadsheets/d/1SX6NBoVAgQJ6U1MVXOaj8PK2l7WJ3RER9xtqwdhxkhw/edit?usp=sharing"",""นครปฐม!I375"")"),0)</f>
        <v>0</v>
      </c>
      <c r="J480" s="219">
        <f ca="1">IFERROR(__xludf.DUMMYFUNCTION("IMPORTRANGE(""https://docs.google.com/spreadsheets/d/1SX6NBoVAgQJ6U1MVXOaj8PK2l7WJ3RER9xtqwdhxkhw/edit?usp=sharing"",""นครปฐม!J375"")"),0)</f>
        <v>0</v>
      </c>
      <c r="K480" s="195">
        <f t="shared" ca="1" si="117"/>
        <v>0</v>
      </c>
      <c r="L480" s="212"/>
      <c r="M480" s="212"/>
      <c r="N480" s="212"/>
      <c r="O480" s="212"/>
      <c r="P480" s="212"/>
    </row>
    <row r="481" spans="1:16" ht="21.75" customHeight="1" x14ac:dyDescent="0.55000000000000004">
      <c r="A481" s="431"/>
      <c r="B481" s="432"/>
      <c r="C481" s="432"/>
      <c r="D481" s="433"/>
      <c r="E481" s="434" t="s">
        <v>174</v>
      </c>
      <c r="F481" s="435"/>
      <c r="G481" s="436"/>
      <c r="H481" s="437" t="s">
        <v>121</v>
      </c>
      <c r="I481" s="428">
        <f ca="1">IFERROR(__xludf.DUMMYFUNCTION("IMPORTRANGE(""https://docs.google.com/spreadsheets/d/1SX6NBoVAgQJ6U1MVXOaj8PK2l7WJ3RER9xtqwdhxkhw/edit?usp=sharing"",""นครปฐม!I376"")"),0)</f>
        <v>0</v>
      </c>
      <c r="J481" s="428">
        <f ca="1">IFERROR(__xludf.DUMMYFUNCTION("IMPORTRANGE(""https://docs.google.com/spreadsheets/d/1SX6NBoVAgQJ6U1MVXOaj8PK2l7WJ3RER9xtqwdhxkhw/edit?usp=sharing"",""นครปฐม!J376"")"),0)</f>
        <v>0</v>
      </c>
      <c r="K481" s="23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55000000000000004">
      <c r="A482" s="412"/>
      <c r="B482" s="413"/>
      <c r="C482" s="413"/>
      <c r="D482" s="414"/>
      <c r="E482" s="226"/>
      <c r="F482" s="226"/>
      <c r="G482" s="227"/>
      <c r="H482" s="427" t="s">
        <v>36</v>
      </c>
      <c r="I482" s="428">
        <f ca="1">IFERROR(__xludf.DUMMYFUNCTION("IMPORTRANGE(""https://docs.google.com/spreadsheets/d/1SX6NBoVAgQJ6U1MVXOaj8PK2l7WJ3RER9xtqwdhxkhw/edit?usp=sharing"",""นครปฐม!I377"")"),0)</f>
        <v>0</v>
      </c>
      <c r="J482" s="428">
        <f ca="1">IFERROR(__xludf.DUMMYFUNCTION("IMPORTRANGE(""https://docs.google.com/spreadsheets/d/1SX6NBoVAgQJ6U1MVXOaj8PK2l7WJ3RER9xtqwdhxkhw/edit?usp=sharing"",""นครปฐม!J377"")"),0)</f>
        <v>0</v>
      </c>
      <c r="K482" s="195">
        <f t="shared" ca="1" si="117"/>
        <v>0</v>
      </c>
      <c r="L482" s="212"/>
      <c r="M482" s="212"/>
      <c r="N482" s="212"/>
      <c r="O482" s="212"/>
      <c r="P482" s="212"/>
    </row>
    <row r="483" spans="1:16" ht="21.75" customHeight="1" x14ac:dyDescent="0.55000000000000004">
      <c r="A483" s="412"/>
      <c r="B483" s="413"/>
      <c r="C483" s="413"/>
      <c r="D483" s="414"/>
      <c r="E483" s="226"/>
      <c r="F483" s="225" t="s">
        <v>175</v>
      </c>
      <c r="G483" s="429"/>
      <c r="H483" s="430" t="s">
        <v>121</v>
      </c>
      <c r="I483" s="194">
        <f ca="1">IFERROR(__xludf.DUMMYFUNCTION("IMPORTRANGE(""https://docs.google.com/spreadsheets/d/1SX6NBoVAgQJ6U1MVXOaj8PK2l7WJ3RER9xtqwdhxkhw/edit?usp=sharing"",""นครปฐม!I378"")"),0)</f>
        <v>0</v>
      </c>
      <c r="J483" s="219">
        <f ca="1">IFERROR(__xludf.DUMMYFUNCTION("IMPORTRANGE(""https://docs.google.com/spreadsheets/d/1SX6NBoVAgQJ6U1MVXOaj8PK2l7WJ3RER9xtqwdhxkhw/edit?usp=sharing"",""นครปฐม!J378"")"),0)</f>
        <v>0</v>
      </c>
      <c r="K483" s="195">
        <f t="shared" ca="1" si="117"/>
        <v>0</v>
      </c>
      <c r="L483" s="212"/>
      <c r="M483" s="212"/>
      <c r="N483" s="212"/>
      <c r="O483" s="212"/>
      <c r="P483" s="212"/>
    </row>
    <row r="484" spans="1:16" ht="21.75" customHeight="1" x14ac:dyDescent="0.55000000000000004">
      <c r="A484" s="412"/>
      <c r="B484" s="413"/>
      <c r="C484" s="413"/>
      <c r="D484" s="414"/>
      <c r="E484" s="226"/>
      <c r="F484" s="226"/>
      <c r="G484" s="429"/>
      <c r="H484" s="430" t="s">
        <v>36</v>
      </c>
      <c r="I484" s="194">
        <f ca="1">IFERROR(__xludf.DUMMYFUNCTION("IMPORTRANGE(""https://docs.google.com/spreadsheets/d/1SX6NBoVAgQJ6U1MVXOaj8PK2l7WJ3RER9xtqwdhxkhw/edit?usp=sharing"",""นครปฐม!I379"")"),0)</f>
        <v>0</v>
      </c>
      <c r="J484" s="219">
        <f ca="1">IFERROR(__xludf.DUMMYFUNCTION("IMPORTRANGE(""https://docs.google.com/spreadsheets/d/1SX6NBoVAgQJ6U1MVXOaj8PK2l7WJ3RER9xtqwdhxkhw/edit?usp=sharing"",""นครปฐม!J379"")"),0)</f>
        <v>0</v>
      </c>
      <c r="K484" s="195">
        <f t="shared" ca="1" si="117"/>
        <v>0</v>
      </c>
      <c r="L484" s="212"/>
      <c r="M484" s="212"/>
      <c r="N484" s="212"/>
      <c r="O484" s="212"/>
      <c r="P484" s="212"/>
    </row>
    <row r="485" spans="1:16" ht="21.75" customHeight="1" x14ac:dyDescent="0.55000000000000004">
      <c r="A485" s="412"/>
      <c r="B485" s="413"/>
      <c r="C485" s="413"/>
      <c r="D485" s="414"/>
      <c r="E485" s="226"/>
      <c r="F485" s="225" t="s">
        <v>176</v>
      </c>
      <c r="G485" s="429"/>
      <c r="H485" s="430" t="s">
        <v>121</v>
      </c>
      <c r="I485" s="194">
        <f ca="1">IFERROR(__xludf.DUMMYFUNCTION("IMPORTRANGE(""https://docs.google.com/spreadsheets/d/1SX6NBoVAgQJ6U1MVXOaj8PK2l7WJ3RER9xtqwdhxkhw/edit?usp=sharing"",""นครปฐม!I380"")"),0)</f>
        <v>0</v>
      </c>
      <c r="J485" s="219">
        <f ca="1">IFERROR(__xludf.DUMMYFUNCTION("IMPORTRANGE(""https://docs.google.com/spreadsheets/d/1SX6NBoVAgQJ6U1MVXOaj8PK2l7WJ3RER9xtqwdhxkhw/edit?usp=sharing"",""นครปฐม!J380"")"),0)</f>
        <v>0</v>
      </c>
      <c r="K485" s="195">
        <f t="shared" ca="1" si="117"/>
        <v>0</v>
      </c>
      <c r="L485" s="212"/>
      <c r="M485" s="212"/>
      <c r="N485" s="212"/>
      <c r="O485" s="212"/>
      <c r="P485" s="212"/>
    </row>
    <row r="486" spans="1:16" ht="21.75" customHeight="1" x14ac:dyDescent="0.55000000000000004">
      <c r="A486" s="412"/>
      <c r="B486" s="413"/>
      <c r="C486" s="413"/>
      <c r="D486" s="414"/>
      <c r="E486" s="226"/>
      <c r="F486" s="226"/>
      <c r="G486" s="429"/>
      <c r="H486" s="430" t="s">
        <v>36</v>
      </c>
      <c r="I486" s="194">
        <f ca="1">IFERROR(__xludf.DUMMYFUNCTION("IMPORTRANGE(""https://docs.google.com/spreadsheets/d/1SX6NBoVAgQJ6U1MVXOaj8PK2l7WJ3RER9xtqwdhxkhw/edit?usp=sharing"",""นครปฐม!I381"")"),0)</f>
        <v>0</v>
      </c>
      <c r="J486" s="219">
        <f ca="1">IFERROR(__xludf.DUMMYFUNCTION("IMPORTRANGE(""https://docs.google.com/spreadsheets/d/1SX6NBoVAgQJ6U1MVXOaj8PK2l7WJ3RER9xtqwdhxkhw/edit?usp=sharing"",""นครปฐม!J381"")"),0)</f>
        <v>0</v>
      </c>
      <c r="K486" s="195">
        <f t="shared" ca="1" si="117"/>
        <v>0</v>
      </c>
      <c r="L486" s="212"/>
      <c r="M486" s="212"/>
      <c r="N486" s="212"/>
      <c r="O486" s="212"/>
      <c r="P486" s="212"/>
    </row>
    <row r="487" spans="1:16" ht="21.75" customHeight="1" x14ac:dyDescent="0.55000000000000004">
      <c r="A487" s="412"/>
      <c r="B487" s="413"/>
      <c r="C487" s="413"/>
      <c r="D487" s="414"/>
      <c r="E487" s="226"/>
      <c r="F487" s="225" t="s">
        <v>177</v>
      </c>
      <c r="G487" s="429"/>
      <c r="H487" s="430" t="s">
        <v>121</v>
      </c>
      <c r="I487" s="194">
        <f ca="1">IFERROR(__xludf.DUMMYFUNCTION("IMPORTRANGE(""https://docs.google.com/spreadsheets/d/1SX6NBoVAgQJ6U1MVXOaj8PK2l7WJ3RER9xtqwdhxkhw/edit?usp=sharing"",""นครปฐม!I382"")"),0)</f>
        <v>0</v>
      </c>
      <c r="J487" s="428">
        <f ca="1">IFERROR(__xludf.DUMMYFUNCTION("IMPORTRANGE(""https://docs.google.com/spreadsheets/d/1SX6NBoVAgQJ6U1MVXOaj8PK2l7WJ3RER9xtqwdhxkhw/edit?usp=sharing"",""นครปฐม!J382"")"),0)</f>
        <v>0</v>
      </c>
      <c r="K487" s="195">
        <f t="shared" ca="1" si="117"/>
        <v>0</v>
      </c>
      <c r="L487" s="212"/>
      <c r="M487" s="212"/>
      <c r="N487" s="212"/>
      <c r="O487" s="212"/>
      <c r="P487" s="212"/>
    </row>
    <row r="488" spans="1:16" ht="21.75" customHeight="1" x14ac:dyDescent="0.55000000000000004">
      <c r="A488" s="412"/>
      <c r="B488" s="413"/>
      <c r="C488" s="413"/>
      <c r="D488" s="414"/>
      <c r="E488" s="226"/>
      <c r="F488" s="226"/>
      <c r="G488" s="226"/>
      <c r="H488" s="430" t="s">
        <v>36</v>
      </c>
      <c r="I488" s="194">
        <f ca="1">IFERROR(__xludf.DUMMYFUNCTION("IMPORTRANGE(""https://docs.google.com/spreadsheets/d/1SX6NBoVAgQJ6U1MVXOaj8PK2l7WJ3RER9xtqwdhxkhw/edit?usp=sharing"",""นครปฐม!I383"")"),0)</f>
        <v>0</v>
      </c>
      <c r="J488" s="428">
        <f ca="1">IFERROR(__xludf.DUMMYFUNCTION("IMPORTRANGE(""https://docs.google.com/spreadsheets/d/1SX6NBoVAgQJ6U1MVXOaj8PK2l7WJ3RER9xtqwdhxkhw/edit?usp=sharing"",""นครปฐม!J383"")"),0)</f>
        <v>0</v>
      </c>
      <c r="K488" s="195">
        <f t="shared" ca="1" si="117"/>
        <v>0</v>
      </c>
      <c r="L488" s="212"/>
      <c r="M488" s="212"/>
      <c r="N488" s="212"/>
      <c r="O488" s="212"/>
      <c r="P488" s="212"/>
    </row>
    <row r="489" spans="1:16" ht="21.75" customHeight="1" x14ac:dyDescent="0.55000000000000004">
      <c r="A489" s="412"/>
      <c r="B489" s="413"/>
      <c r="C489" s="413"/>
      <c r="D489" s="414"/>
      <c r="E489" s="226"/>
      <c r="F489" s="226"/>
      <c r="G489" s="225" t="s">
        <v>178</v>
      </c>
      <c r="H489" s="430" t="s">
        <v>121</v>
      </c>
      <c r="I489" s="194">
        <f ca="1">IFERROR(__xludf.DUMMYFUNCTION("IMPORTRANGE(""https://docs.google.com/spreadsheets/d/1SX6NBoVAgQJ6U1MVXOaj8PK2l7WJ3RER9xtqwdhxkhw/edit?usp=sharing"",""นครปฐม!I384"")"),0)</f>
        <v>0</v>
      </c>
      <c r="J489" s="219">
        <f ca="1">IFERROR(__xludf.DUMMYFUNCTION("IMPORTRANGE(""https://docs.google.com/spreadsheets/d/1SX6NBoVAgQJ6U1MVXOaj8PK2l7WJ3RER9xtqwdhxkhw/edit?usp=sharing"",""นครปฐม!J384"")"),0)</f>
        <v>0</v>
      </c>
      <c r="K489" s="195">
        <f t="shared" ca="1" si="117"/>
        <v>0</v>
      </c>
      <c r="L489" s="212"/>
      <c r="M489" s="212"/>
      <c r="N489" s="212"/>
      <c r="O489" s="212"/>
      <c r="P489" s="212"/>
    </row>
    <row r="490" spans="1:16" ht="21.75" customHeight="1" x14ac:dyDescent="0.55000000000000004">
      <c r="A490" s="412"/>
      <c r="B490" s="413"/>
      <c r="C490" s="413"/>
      <c r="D490" s="414"/>
      <c r="E490" s="226"/>
      <c r="F490" s="226"/>
      <c r="G490" s="226"/>
      <c r="H490" s="430" t="s">
        <v>36</v>
      </c>
      <c r="I490" s="194">
        <f ca="1">IFERROR(__xludf.DUMMYFUNCTION("IMPORTRANGE(""https://docs.google.com/spreadsheets/d/1SX6NBoVAgQJ6U1MVXOaj8PK2l7WJ3RER9xtqwdhxkhw/edit?usp=sharing"",""นครปฐม!I385"")"),0)</f>
        <v>0</v>
      </c>
      <c r="J490" s="219">
        <f ca="1">IFERROR(__xludf.DUMMYFUNCTION("IMPORTRANGE(""https://docs.google.com/spreadsheets/d/1SX6NBoVAgQJ6U1MVXOaj8PK2l7WJ3RER9xtqwdhxkhw/edit?usp=sharing"",""นครปฐม!J385"")"),0)</f>
        <v>0</v>
      </c>
      <c r="K490" s="195">
        <f t="shared" ca="1" si="117"/>
        <v>0</v>
      </c>
      <c r="L490" s="212"/>
      <c r="M490" s="212"/>
      <c r="N490" s="212"/>
      <c r="O490" s="212"/>
      <c r="P490" s="212"/>
    </row>
    <row r="491" spans="1:16" ht="21.75" customHeight="1" x14ac:dyDescent="0.55000000000000004">
      <c r="A491" s="412"/>
      <c r="B491" s="413"/>
      <c r="C491" s="413"/>
      <c r="D491" s="414"/>
      <c r="E491" s="226"/>
      <c r="F491" s="226"/>
      <c r="G491" s="225" t="s">
        <v>179</v>
      </c>
      <c r="H491" s="430" t="s">
        <v>121</v>
      </c>
      <c r="I491" s="194">
        <f ca="1">IFERROR(__xludf.DUMMYFUNCTION("IMPORTRANGE(""https://docs.google.com/spreadsheets/d/1SX6NBoVAgQJ6U1MVXOaj8PK2l7WJ3RER9xtqwdhxkhw/edit?usp=sharing"",""นครปฐม!I386"")"),0)</f>
        <v>0</v>
      </c>
      <c r="J491" s="219">
        <f ca="1">IFERROR(__xludf.DUMMYFUNCTION("IMPORTRANGE(""https://docs.google.com/spreadsheets/d/1SX6NBoVAgQJ6U1MVXOaj8PK2l7WJ3RER9xtqwdhxkhw/edit?usp=sharing"",""นครปฐม!J386"")"),0)</f>
        <v>0</v>
      </c>
      <c r="K491" s="195">
        <f t="shared" ca="1" si="117"/>
        <v>0</v>
      </c>
      <c r="L491" s="212"/>
      <c r="M491" s="212"/>
      <c r="N491" s="212"/>
      <c r="O491" s="212"/>
      <c r="P491" s="212"/>
    </row>
    <row r="492" spans="1:16" ht="21.75" customHeight="1" x14ac:dyDescent="0.55000000000000004">
      <c r="A492" s="412"/>
      <c r="B492" s="413"/>
      <c r="C492" s="413"/>
      <c r="D492" s="414"/>
      <c r="E492" s="226"/>
      <c r="F492" s="226"/>
      <c r="G492" s="227"/>
      <c r="H492" s="430" t="s">
        <v>36</v>
      </c>
      <c r="I492" s="194">
        <f ca="1">IFERROR(__xludf.DUMMYFUNCTION("IMPORTRANGE(""https://docs.google.com/spreadsheets/d/1SX6NBoVAgQJ6U1MVXOaj8PK2l7WJ3RER9xtqwdhxkhw/edit?usp=sharing"",""นครปฐม!I387"")"),0)</f>
        <v>0</v>
      </c>
      <c r="J492" s="219">
        <f ca="1">IFERROR(__xludf.DUMMYFUNCTION("IMPORTRANGE(""https://docs.google.com/spreadsheets/d/1SX6NBoVAgQJ6U1MVXOaj8PK2l7WJ3RER9xtqwdhxkhw/edit?usp=sharing"",""นครปฐม!J387"")"),0)</f>
        <v>0</v>
      </c>
      <c r="K492" s="195">
        <f t="shared" ca="1" si="117"/>
        <v>0</v>
      </c>
      <c r="L492" s="212"/>
      <c r="M492" s="212"/>
      <c r="N492" s="212"/>
      <c r="O492" s="212"/>
      <c r="P492" s="212"/>
    </row>
    <row r="493" spans="1:16" ht="21.75" customHeight="1" x14ac:dyDescent="0.55000000000000004">
      <c r="A493" s="412"/>
      <c r="B493" s="413"/>
      <c r="C493" s="413"/>
      <c r="D493" s="414"/>
      <c r="E493" s="226"/>
      <c r="F493" s="225" t="s">
        <v>180</v>
      </c>
      <c r="G493" s="429"/>
      <c r="H493" s="430" t="s">
        <v>121</v>
      </c>
      <c r="I493" s="194">
        <f ca="1">IFERROR(__xludf.DUMMYFUNCTION("IMPORTRANGE(""https://docs.google.com/spreadsheets/d/1SX6NBoVAgQJ6U1MVXOaj8PK2l7WJ3RER9xtqwdhxkhw/edit?usp=sharing"",""นครปฐม!I388"")"),0)</f>
        <v>0</v>
      </c>
      <c r="J493" s="219">
        <f ca="1">IFERROR(__xludf.DUMMYFUNCTION("IMPORTRANGE(""https://docs.google.com/spreadsheets/d/1SX6NBoVAgQJ6U1MVXOaj8PK2l7WJ3RER9xtqwdhxkhw/edit?usp=sharing"",""นครปฐม!J388"")"),0)</f>
        <v>0</v>
      </c>
      <c r="K493" s="195">
        <f t="shared" ca="1" si="117"/>
        <v>0</v>
      </c>
      <c r="L493" s="212"/>
      <c r="M493" s="212"/>
      <c r="N493" s="212"/>
      <c r="O493" s="212"/>
      <c r="P493" s="212"/>
    </row>
    <row r="494" spans="1:16" ht="21.75" customHeight="1" x14ac:dyDescent="0.55000000000000004">
      <c r="A494" s="439"/>
      <c r="B494" s="440"/>
      <c r="C494" s="440"/>
      <c r="D494" s="441"/>
      <c r="E494" s="363"/>
      <c r="F494" s="363"/>
      <c r="G494" s="363"/>
      <c r="H494" s="442" t="s">
        <v>36</v>
      </c>
      <c r="I494" s="443">
        <f ca="1">IFERROR(__xludf.DUMMYFUNCTION("IMPORTRANGE(""https://docs.google.com/spreadsheets/d/1SX6NBoVAgQJ6U1MVXOaj8PK2l7WJ3RER9xtqwdhxkhw/edit?usp=sharing"",""นครปฐม!I389"")"),0)</f>
        <v>0</v>
      </c>
      <c r="J494" s="444">
        <f ca="1">IFERROR(__xludf.DUMMYFUNCTION("IMPORTRANGE(""https://docs.google.com/spreadsheets/d/1SX6NBoVAgQJ6U1MVXOaj8PK2l7WJ3RER9xtqwdhxkhw/edit?usp=sharing"",""นครปฐม!J389"")"),0)</f>
        <v>0</v>
      </c>
      <c r="K494" s="308">
        <f t="shared" ca="1" si="117"/>
        <v>0</v>
      </c>
      <c r="L494" s="269"/>
      <c r="M494" s="269"/>
      <c r="N494" s="269"/>
      <c r="O494" s="269"/>
      <c r="P494" s="269"/>
    </row>
    <row r="495" spans="1:16" ht="21.75" customHeight="1" x14ac:dyDescent="0.55000000000000004">
      <c r="A495" s="412"/>
      <c r="B495" s="413"/>
      <c r="C495" s="413"/>
      <c r="D495" s="414"/>
      <c r="E495" s="226"/>
      <c r="F495" s="226">
        <v>3.5</v>
      </c>
      <c r="G495" s="429" t="s">
        <v>181</v>
      </c>
      <c r="H495" s="430" t="s">
        <v>121</v>
      </c>
      <c r="I495" s="443">
        <f ca="1">IFERROR(__xludf.DUMMYFUNCTION("IMPORTRANGE(""https://docs.google.com/spreadsheets/d/1SX6NBoVAgQJ6U1MVXOaj8PK2l7WJ3RER9xtqwdhxkhw/edit?usp=sharing"",""นครปฐม!I390"")"),0)</f>
        <v>0</v>
      </c>
      <c r="J495" s="444">
        <f ca="1">IFERROR(__xludf.DUMMYFUNCTION("IMPORTRANGE(""https://docs.google.com/spreadsheets/d/1SX6NBoVAgQJ6U1MVXOaj8PK2l7WJ3RER9xtqwdhxkhw/edit?usp=sharing"",""นครปฐม!J390"")"),0)</f>
        <v>0</v>
      </c>
      <c r="K495" s="195">
        <f t="shared" ca="1" si="117"/>
        <v>0</v>
      </c>
      <c r="L495" s="212"/>
      <c r="M495" s="212"/>
      <c r="N495" s="212"/>
      <c r="O495" s="212"/>
      <c r="P495" s="212"/>
    </row>
    <row r="496" spans="1:16" ht="21.75" customHeight="1" x14ac:dyDescent="0.55000000000000004">
      <c r="A496" s="439"/>
      <c r="B496" s="440"/>
      <c r="C496" s="440"/>
      <c r="D496" s="441"/>
      <c r="E496" s="363"/>
      <c r="F496" s="363"/>
      <c r="G496" s="363"/>
      <c r="H496" s="442" t="s">
        <v>36</v>
      </c>
      <c r="I496" s="443">
        <f ca="1">IFERROR(__xludf.DUMMYFUNCTION("IMPORTRANGE(""https://docs.google.com/spreadsheets/d/1SX6NBoVAgQJ6U1MVXOaj8PK2l7WJ3RER9xtqwdhxkhw/edit?usp=sharing"",""นครปฐม!I391"")"),0)</f>
        <v>0</v>
      </c>
      <c r="J496" s="444">
        <f ca="1">IFERROR(__xludf.DUMMYFUNCTION("IMPORTRANGE(""https://docs.google.com/spreadsheets/d/1SX6NBoVAgQJ6U1MVXOaj8PK2l7WJ3RER9xtqwdhxkhw/edit?usp=sharing"",""นครปฐม!J391"")"),0)</f>
        <v>0</v>
      </c>
      <c r="K496" s="308">
        <f t="shared" ca="1" si="117"/>
        <v>0</v>
      </c>
      <c r="L496" s="269"/>
      <c r="M496" s="269"/>
      <c r="N496" s="269"/>
      <c r="O496" s="269"/>
      <c r="P496" s="269"/>
    </row>
    <row r="497" spans="1:16" ht="21.75" customHeight="1" x14ac:dyDescent="0.55000000000000004">
      <c r="A497" s="445"/>
      <c r="B497" s="446"/>
      <c r="C497" s="447" t="s">
        <v>182</v>
      </c>
      <c r="D497" s="447"/>
      <c r="E497" s="448"/>
      <c r="F497" s="448"/>
      <c r="G497" s="449"/>
      <c r="H497" s="450" t="s">
        <v>121</v>
      </c>
      <c r="I497" s="451">
        <f ca="1">IFERROR(__xludf.DUMMYFUNCTION("IMPORTRANGE(""https://docs.google.com/spreadsheets/d/1SX6NBoVAgQJ6U1MVXOaj8PK2l7WJ3RER9xtqwdhxkhw/edit?usp=sharing"",""นครปฐม!I392"")"),0)</f>
        <v>0</v>
      </c>
      <c r="J497" s="451">
        <f ca="1">IFERROR(__xludf.DUMMYFUNCTION("IMPORTRANGE(""https://docs.google.com/spreadsheets/d/1SX6NBoVAgQJ6U1MVXOaj8PK2l7WJ3RER9xtqwdhxkhw/edit?usp=sharing"",""นครปฐม!J392"")"),0)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55000000000000004">
      <c r="A498" s="206"/>
      <c r="B498" s="207"/>
      <c r="C498" s="207"/>
      <c r="D498" s="414"/>
      <c r="E498" s="454" t="s">
        <v>183</v>
      </c>
      <c r="F498" s="455"/>
      <c r="G498" s="456"/>
      <c r="H498" s="457" t="s">
        <v>121</v>
      </c>
      <c r="I498" s="428">
        <f ca="1">IFERROR(__xludf.DUMMYFUNCTION("IMPORTRANGE(""https://docs.google.com/spreadsheets/d/1SX6NBoVAgQJ6U1MVXOaj8PK2l7WJ3RER9xtqwdhxkhw/edit?usp=sharing"",""นครปฐม!I393"")"),0)</f>
        <v>0</v>
      </c>
      <c r="J498" s="428">
        <f ca="1">IFERROR(__xludf.DUMMYFUNCTION("IMPORTRANGE(""https://docs.google.com/spreadsheets/d/1SX6NBoVAgQJ6U1MVXOaj8PK2l7WJ3RER9xtqwdhxkhw/edit?usp=sharing"",""นครปฐม!J393"")"),0)</f>
        <v>0</v>
      </c>
      <c r="K498" s="195">
        <f t="shared" ca="1" si="117"/>
        <v>0</v>
      </c>
      <c r="L498" s="212"/>
      <c r="M498" s="212"/>
      <c r="N498" s="212"/>
      <c r="O498" s="212"/>
      <c r="P498" s="212"/>
    </row>
    <row r="499" spans="1:16" ht="21.75" customHeight="1" x14ac:dyDescent="0.55000000000000004">
      <c r="A499" s="206"/>
      <c r="B499" s="207"/>
      <c r="C499" s="207"/>
      <c r="D499" s="224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IFERROR(__xludf.DUMMYFUNCTION("IMPORTRANGE(""https://docs.google.com/spreadsheets/d/1SX6NBoVAgQJ6U1MVXOaj8PK2l7WJ3RER9xtqwdhxkhw/edit?usp=sharing"",""นครปฐม!I394"")"),0)</f>
        <v>0</v>
      </c>
      <c r="J499" s="428">
        <f ca="1">IFERROR(__xludf.DUMMYFUNCTION("IMPORTRANGE(""https://docs.google.com/spreadsheets/d/1SX6NBoVAgQJ6U1MVXOaj8PK2l7WJ3RER9xtqwdhxkhw/edit?usp=sharing"",""นครปฐม!J394"")"),0)</f>
        <v>0</v>
      </c>
      <c r="K499" s="231">
        <f t="shared" ca="1" si="117"/>
        <v>0</v>
      </c>
      <c r="L499" s="212"/>
      <c r="M499" s="212"/>
      <c r="N499" s="212"/>
      <c r="O499" s="212"/>
      <c r="P499" s="212"/>
    </row>
    <row r="500" spans="1:16" ht="21.75" customHeight="1" x14ac:dyDescent="0.55000000000000004">
      <c r="A500" s="206"/>
      <c r="B500" s="207"/>
      <c r="C500" s="207"/>
      <c r="D500" s="414"/>
      <c r="E500" s="414" t="s">
        <v>184</v>
      </c>
      <c r="F500" s="226"/>
      <c r="G500" s="227"/>
      <c r="H500" s="430" t="s">
        <v>121</v>
      </c>
      <c r="I500" s="194">
        <f ca="1">IFERROR(__xludf.DUMMYFUNCTION("IMPORTRANGE(""https://docs.google.com/spreadsheets/d/1SX6NBoVAgQJ6U1MVXOaj8PK2l7WJ3RER9xtqwdhxkhw/edit?usp=sharing"",""นครปฐม!I395"")"),0)</f>
        <v>0</v>
      </c>
      <c r="J500" s="194">
        <f ca="1">IFERROR(__xludf.DUMMYFUNCTION("IMPORTRANGE(""https://docs.google.com/spreadsheets/d/1SX6NBoVAgQJ6U1MVXOaj8PK2l7WJ3RER9xtqwdhxkhw/edit?usp=sharing"",""นครปฐม!J395"")"),0)</f>
        <v>0</v>
      </c>
      <c r="K500" s="195">
        <f t="shared" ca="1" si="117"/>
        <v>0</v>
      </c>
      <c r="L500" s="212"/>
      <c r="M500" s="212"/>
      <c r="N500" s="212"/>
      <c r="O500" s="212"/>
      <c r="P500" s="212"/>
    </row>
    <row r="501" spans="1:16" ht="21.75" customHeight="1" x14ac:dyDescent="0.55000000000000004">
      <c r="A501" s="206"/>
      <c r="B501" s="207"/>
      <c r="C501" s="207"/>
      <c r="D501" s="224"/>
      <c r="E501" s="226"/>
      <c r="F501" s="226"/>
      <c r="G501" s="227"/>
      <c r="H501" s="430" t="s">
        <v>36</v>
      </c>
      <c r="I501" s="194">
        <f ca="1">IFERROR(__xludf.DUMMYFUNCTION("IMPORTRANGE(""https://docs.google.com/spreadsheets/d/1SX6NBoVAgQJ6U1MVXOaj8PK2l7WJ3RER9xtqwdhxkhw/edit?usp=sharing"",""นครปฐม!I396"")"),0)</f>
        <v>0</v>
      </c>
      <c r="J501" s="194">
        <f ca="1">IFERROR(__xludf.DUMMYFUNCTION("IMPORTRANGE(""https://docs.google.com/spreadsheets/d/1SX6NBoVAgQJ6U1MVXOaj8PK2l7WJ3RER9xtqwdhxkhw/edit?usp=sharing"",""นครปฐม!J396"")"),0)</f>
        <v>0</v>
      </c>
      <c r="K501" s="195">
        <f t="shared" ca="1" si="117"/>
        <v>0</v>
      </c>
      <c r="L501" s="212"/>
      <c r="M501" s="212"/>
      <c r="N501" s="212"/>
      <c r="O501" s="212"/>
      <c r="P501" s="212"/>
    </row>
    <row r="502" spans="1:16" ht="21.75" customHeight="1" x14ac:dyDescent="0.55000000000000004">
      <c r="A502" s="206"/>
      <c r="B502" s="207"/>
      <c r="C502" s="207"/>
      <c r="D502" s="224"/>
      <c r="E502" s="226"/>
      <c r="F502" s="404" t="s">
        <v>185</v>
      </c>
      <c r="G502" s="429"/>
      <c r="H502" s="430" t="s">
        <v>121</v>
      </c>
      <c r="I502" s="194">
        <f ca="1">IFERROR(__xludf.DUMMYFUNCTION("IMPORTRANGE(""https://docs.google.com/spreadsheets/d/1SX6NBoVAgQJ6U1MVXOaj8PK2l7WJ3RER9xtqwdhxkhw/edit?usp=sharing"",""นครปฐม!I397"")"),0)</f>
        <v>0</v>
      </c>
      <c r="J502" s="219">
        <f ca="1">IFERROR(__xludf.DUMMYFUNCTION("IMPORTRANGE(""https://docs.google.com/spreadsheets/d/1SX6NBoVAgQJ6U1MVXOaj8PK2l7WJ3RER9xtqwdhxkhw/edit?usp=sharing"",""นครปฐม!J397"")"),0)</f>
        <v>0</v>
      </c>
      <c r="K502" s="195">
        <f t="shared" ca="1" si="117"/>
        <v>0</v>
      </c>
      <c r="L502" s="212"/>
      <c r="M502" s="212"/>
      <c r="N502" s="212"/>
      <c r="O502" s="212"/>
      <c r="P502" s="212"/>
    </row>
    <row r="503" spans="1:16" ht="21.75" customHeight="1" x14ac:dyDescent="0.55000000000000004">
      <c r="A503" s="206"/>
      <c r="B503" s="207"/>
      <c r="C503" s="207"/>
      <c r="D503" s="224"/>
      <c r="E503" s="226"/>
      <c r="F503" s="226"/>
      <c r="G503" s="429"/>
      <c r="H503" s="430" t="s">
        <v>36</v>
      </c>
      <c r="I503" s="218">
        <f ca="1">IFERROR(__xludf.DUMMYFUNCTION("IMPORTRANGE(""https://docs.google.com/spreadsheets/d/1SX6NBoVAgQJ6U1MVXOaj8PK2l7WJ3RER9xtqwdhxkhw/edit?usp=sharing"",""นครปฐม!I398"")"),0)</f>
        <v>0</v>
      </c>
      <c r="J503" s="219">
        <f ca="1">IFERROR(__xludf.DUMMYFUNCTION("IMPORTRANGE(""https://docs.google.com/spreadsheets/d/1SX6NBoVAgQJ6U1MVXOaj8PK2l7WJ3RER9xtqwdhxkhw/edit?usp=sharing"",""นครปฐม!J398"")"),0)</f>
        <v>0</v>
      </c>
      <c r="K503" s="195">
        <f t="shared" ca="1" si="117"/>
        <v>0</v>
      </c>
      <c r="L503" s="212"/>
      <c r="M503" s="212"/>
      <c r="N503" s="212"/>
      <c r="O503" s="212"/>
      <c r="P503" s="212"/>
    </row>
    <row r="504" spans="1:16" ht="21.75" customHeight="1" x14ac:dyDescent="0.55000000000000004">
      <c r="A504" s="206"/>
      <c r="B504" s="207"/>
      <c r="C504" s="207"/>
      <c r="D504" s="224"/>
      <c r="E504" s="226"/>
      <c r="F504" s="404" t="s">
        <v>186</v>
      </c>
      <c r="G504" s="429"/>
      <c r="H504" s="430" t="s">
        <v>121</v>
      </c>
      <c r="I504" s="218">
        <f ca="1">IFERROR(__xludf.DUMMYFUNCTION("IMPORTRANGE(""https://docs.google.com/spreadsheets/d/1SX6NBoVAgQJ6U1MVXOaj8PK2l7WJ3RER9xtqwdhxkhw/edit?usp=sharing"",""นครปฐม!I399"")"),0)</f>
        <v>0</v>
      </c>
      <c r="J504" s="219">
        <f ca="1">IFERROR(__xludf.DUMMYFUNCTION("IMPORTRANGE(""https://docs.google.com/spreadsheets/d/1SX6NBoVAgQJ6U1MVXOaj8PK2l7WJ3RER9xtqwdhxkhw/edit?usp=sharing"",""นครปฐม!J399"")"),0)</f>
        <v>0</v>
      </c>
      <c r="K504" s="195">
        <f t="shared" ca="1" si="117"/>
        <v>0</v>
      </c>
      <c r="L504" s="212"/>
      <c r="M504" s="212"/>
      <c r="N504" s="212"/>
      <c r="O504" s="212"/>
      <c r="P504" s="212"/>
    </row>
    <row r="505" spans="1:16" ht="21.75" customHeight="1" x14ac:dyDescent="0.55000000000000004">
      <c r="A505" s="206"/>
      <c r="B505" s="207"/>
      <c r="C505" s="207"/>
      <c r="D505" s="224"/>
      <c r="E505" s="226"/>
      <c r="F505" s="226"/>
      <c r="G505" s="429"/>
      <c r="H505" s="430" t="s">
        <v>36</v>
      </c>
      <c r="I505" s="218">
        <f ca="1">IFERROR(__xludf.DUMMYFUNCTION("IMPORTRANGE(""https://docs.google.com/spreadsheets/d/1SX6NBoVAgQJ6U1MVXOaj8PK2l7WJ3RER9xtqwdhxkhw/edit?usp=sharing"",""นครปฐม!I400"")"),0)</f>
        <v>0</v>
      </c>
      <c r="J505" s="219">
        <f ca="1">IFERROR(__xludf.DUMMYFUNCTION("IMPORTRANGE(""https://docs.google.com/spreadsheets/d/1SX6NBoVAgQJ6U1MVXOaj8PK2l7WJ3RER9xtqwdhxkhw/edit?usp=sharing"",""นครปฐม!J400"")"),0)</f>
        <v>0</v>
      </c>
      <c r="K505" s="195">
        <f t="shared" ca="1" si="117"/>
        <v>0</v>
      </c>
      <c r="L505" s="212"/>
      <c r="M505" s="212"/>
      <c r="N505" s="212"/>
      <c r="O505" s="212"/>
      <c r="P505" s="212"/>
    </row>
    <row r="506" spans="1:16" ht="21.75" customHeight="1" x14ac:dyDescent="0.55000000000000004">
      <c r="A506" s="206"/>
      <c r="B506" s="207"/>
      <c r="C506" s="207"/>
      <c r="D506" s="224"/>
      <c r="E506" s="226"/>
      <c r="F506" s="404" t="s">
        <v>187</v>
      </c>
      <c r="G506" s="429"/>
      <c r="H506" s="430" t="s">
        <v>121</v>
      </c>
      <c r="I506" s="218">
        <f ca="1">IFERROR(__xludf.DUMMYFUNCTION("IMPORTRANGE(""https://docs.google.com/spreadsheets/d/1SX6NBoVAgQJ6U1MVXOaj8PK2l7WJ3RER9xtqwdhxkhw/edit?usp=sharing"",""นครปฐม!I401"")"),0)</f>
        <v>0</v>
      </c>
      <c r="J506" s="219">
        <f ca="1">IFERROR(__xludf.DUMMYFUNCTION("IMPORTRANGE(""https://docs.google.com/spreadsheets/d/1SX6NBoVAgQJ6U1MVXOaj8PK2l7WJ3RER9xtqwdhxkhw/edit?usp=sharing"",""นครปฐม!J401"")"),0)</f>
        <v>0</v>
      </c>
      <c r="K506" s="195">
        <f t="shared" ca="1" si="117"/>
        <v>0</v>
      </c>
      <c r="L506" s="212"/>
      <c r="M506" s="212"/>
      <c r="N506" s="212"/>
      <c r="O506" s="212"/>
      <c r="P506" s="212"/>
    </row>
    <row r="507" spans="1:16" ht="21.75" customHeight="1" x14ac:dyDescent="0.55000000000000004">
      <c r="A507" s="206"/>
      <c r="B507" s="207"/>
      <c r="C507" s="207"/>
      <c r="D507" s="224"/>
      <c r="E507" s="226"/>
      <c r="F507" s="226"/>
      <c r="G507" s="226"/>
      <c r="H507" s="430" t="s">
        <v>36</v>
      </c>
      <c r="I507" s="218">
        <f ca="1">IFERROR(__xludf.DUMMYFUNCTION("IMPORTRANGE(""https://docs.google.com/spreadsheets/d/1SX6NBoVAgQJ6U1MVXOaj8PK2l7WJ3RER9xtqwdhxkhw/edit?usp=sharing"",""นครปฐม!I402"")"),0)</f>
        <v>0</v>
      </c>
      <c r="J507" s="219">
        <f ca="1">IFERROR(__xludf.DUMMYFUNCTION("IMPORTRANGE(""https://docs.google.com/spreadsheets/d/1SX6NBoVAgQJ6U1MVXOaj8PK2l7WJ3RER9xtqwdhxkhw/edit?usp=sharing"",""นครปฐม!J402"")"),0)</f>
        <v>0</v>
      </c>
      <c r="K507" s="195">
        <f t="shared" ca="1" si="117"/>
        <v>0</v>
      </c>
      <c r="L507" s="212"/>
      <c r="M507" s="212"/>
      <c r="N507" s="212"/>
      <c r="O507" s="212"/>
      <c r="P507" s="212"/>
    </row>
    <row r="508" spans="1:16" ht="21.75" customHeight="1" x14ac:dyDescent="0.55000000000000004">
      <c r="A508" s="206"/>
      <c r="B508" s="207"/>
      <c r="C508" s="207"/>
      <c r="D508" s="224"/>
      <c r="E508" s="225" t="s">
        <v>188</v>
      </c>
      <c r="F508" s="226"/>
      <c r="G508" s="429"/>
      <c r="H508" s="430" t="s">
        <v>121</v>
      </c>
      <c r="I508" s="218">
        <f ca="1">IFERROR(__xludf.DUMMYFUNCTION("IMPORTRANGE(""https://docs.google.com/spreadsheets/d/1SX6NBoVAgQJ6U1MVXOaj8PK2l7WJ3RER9xtqwdhxkhw/edit?usp=sharing"",""นครปฐม!I403"")"),0)</f>
        <v>0</v>
      </c>
      <c r="J508" s="194">
        <f ca="1">IFERROR(__xludf.DUMMYFUNCTION("IMPORTRANGE(""https://docs.google.com/spreadsheets/d/1SX6NBoVAgQJ6U1MVXOaj8PK2l7WJ3RER9xtqwdhxkhw/edit?usp=sharing"",""นครปฐม!J403"")"),0)</f>
        <v>0</v>
      </c>
      <c r="K508" s="195">
        <f t="shared" ca="1" si="117"/>
        <v>0</v>
      </c>
      <c r="L508" s="212"/>
      <c r="M508" s="212"/>
      <c r="N508" s="212"/>
      <c r="O508" s="212"/>
      <c r="P508" s="212"/>
    </row>
    <row r="509" spans="1:16" ht="21.75" customHeight="1" x14ac:dyDescent="0.55000000000000004">
      <c r="A509" s="206"/>
      <c r="B509" s="207"/>
      <c r="C509" s="207"/>
      <c r="D509" s="224"/>
      <c r="E509" s="226"/>
      <c r="F509" s="226"/>
      <c r="G509" s="226"/>
      <c r="H509" s="430" t="s">
        <v>36</v>
      </c>
      <c r="I509" s="218">
        <f ca="1">IFERROR(__xludf.DUMMYFUNCTION("IMPORTRANGE(""https://docs.google.com/spreadsheets/d/1SX6NBoVAgQJ6U1MVXOaj8PK2l7WJ3RER9xtqwdhxkhw/edit?usp=sharing"",""นครปฐม!I404"")"),0)</f>
        <v>0</v>
      </c>
      <c r="J509" s="194">
        <f ca="1">IFERROR(__xludf.DUMMYFUNCTION("IMPORTRANGE(""https://docs.google.com/spreadsheets/d/1SX6NBoVAgQJ6U1MVXOaj8PK2l7WJ3RER9xtqwdhxkhw/edit?usp=sharing"",""นครปฐม!J404"")"),0)</f>
        <v>0</v>
      </c>
      <c r="K509" s="195">
        <f t="shared" ca="1" si="117"/>
        <v>0</v>
      </c>
      <c r="L509" s="212"/>
      <c r="M509" s="212"/>
      <c r="N509" s="212"/>
      <c r="O509" s="212"/>
      <c r="P509" s="212"/>
    </row>
    <row r="510" spans="1:16" ht="21.75" customHeight="1" x14ac:dyDescent="0.55000000000000004">
      <c r="A510" s="206"/>
      <c r="B510" s="207"/>
      <c r="C510" s="207"/>
      <c r="D510" s="224"/>
      <c r="E510" s="226"/>
      <c r="F510" s="225" t="s">
        <v>189</v>
      </c>
      <c r="G510" s="226"/>
      <c r="H510" s="430" t="s">
        <v>121</v>
      </c>
      <c r="I510" s="218">
        <f ca="1">IFERROR(__xludf.DUMMYFUNCTION("IMPORTRANGE(""https://docs.google.com/spreadsheets/d/1SX6NBoVAgQJ6U1MVXOaj8PK2l7WJ3RER9xtqwdhxkhw/edit?usp=sharing"",""นครปฐม!I405"")"),0)</f>
        <v>0</v>
      </c>
      <c r="J510" s="219">
        <f ca="1">IFERROR(__xludf.DUMMYFUNCTION("IMPORTRANGE(""https://docs.google.com/spreadsheets/d/1SX6NBoVAgQJ6U1MVXOaj8PK2l7WJ3RER9xtqwdhxkhw/edit?usp=sharing"",""นครปฐม!J405"")"),0)</f>
        <v>0</v>
      </c>
      <c r="K510" s="195">
        <f t="shared" ca="1" si="117"/>
        <v>0</v>
      </c>
      <c r="L510" s="212"/>
      <c r="M510" s="212"/>
      <c r="N510" s="212"/>
      <c r="O510" s="212"/>
      <c r="P510" s="212"/>
    </row>
    <row r="511" spans="1:16" ht="21.75" customHeight="1" x14ac:dyDescent="0.55000000000000004">
      <c r="A511" s="206"/>
      <c r="B511" s="207"/>
      <c r="C511" s="207"/>
      <c r="D511" s="224"/>
      <c r="E511" s="226"/>
      <c r="F511" s="226"/>
      <c r="G511" s="226"/>
      <c r="H511" s="430" t="s">
        <v>36</v>
      </c>
      <c r="I511" s="218">
        <f ca="1">IFERROR(__xludf.DUMMYFUNCTION("IMPORTRANGE(""https://docs.google.com/spreadsheets/d/1SX6NBoVAgQJ6U1MVXOaj8PK2l7WJ3RER9xtqwdhxkhw/edit?usp=sharing"",""นครปฐม!I406"")"),0)</f>
        <v>0</v>
      </c>
      <c r="J511" s="219">
        <f ca="1">IFERROR(__xludf.DUMMYFUNCTION("IMPORTRANGE(""https://docs.google.com/spreadsheets/d/1SX6NBoVAgQJ6U1MVXOaj8PK2l7WJ3RER9xtqwdhxkhw/edit?usp=sharing"",""นครปฐม!J406"")"),0)</f>
        <v>0</v>
      </c>
      <c r="K511" s="195">
        <f t="shared" ca="1" si="117"/>
        <v>0</v>
      </c>
      <c r="L511" s="212"/>
      <c r="M511" s="212"/>
      <c r="N511" s="212"/>
      <c r="O511" s="212"/>
      <c r="P511" s="212"/>
    </row>
    <row r="512" spans="1:16" ht="21.75" customHeight="1" x14ac:dyDescent="0.55000000000000004">
      <c r="A512" s="206"/>
      <c r="B512" s="207"/>
      <c r="C512" s="207"/>
      <c r="D512" s="224"/>
      <c r="E512" s="226"/>
      <c r="F512" s="225" t="s">
        <v>190</v>
      </c>
      <c r="G512" s="226"/>
      <c r="H512" s="430" t="s">
        <v>121</v>
      </c>
      <c r="I512" s="218">
        <f ca="1">IFERROR(__xludf.DUMMYFUNCTION("IMPORTRANGE(""https://docs.google.com/spreadsheets/d/1SX6NBoVAgQJ6U1MVXOaj8PK2l7WJ3RER9xtqwdhxkhw/edit?usp=sharing"",""นครปฐม!I407"")"),0)</f>
        <v>0</v>
      </c>
      <c r="J512" s="219">
        <f ca="1">IFERROR(__xludf.DUMMYFUNCTION("IMPORTRANGE(""https://docs.google.com/spreadsheets/d/1SX6NBoVAgQJ6U1MVXOaj8PK2l7WJ3RER9xtqwdhxkhw/edit?usp=sharing"",""นครปฐม!J407"")"),0)</f>
        <v>0</v>
      </c>
      <c r="K512" s="195">
        <f t="shared" ca="1" si="117"/>
        <v>0</v>
      </c>
      <c r="L512" s="212"/>
      <c r="M512" s="212"/>
      <c r="N512" s="212"/>
      <c r="O512" s="212"/>
      <c r="P512" s="212"/>
    </row>
    <row r="513" spans="1:16" ht="21.75" customHeight="1" x14ac:dyDescent="0.55000000000000004">
      <c r="A513" s="206"/>
      <c r="B513" s="207"/>
      <c r="C513" s="207"/>
      <c r="D513" s="224"/>
      <c r="E513" s="226"/>
      <c r="F513" s="226"/>
      <c r="G513" s="227"/>
      <c r="H513" s="430" t="s">
        <v>36</v>
      </c>
      <c r="I513" s="218">
        <f ca="1">IFERROR(__xludf.DUMMYFUNCTION("IMPORTRANGE(""https://docs.google.com/spreadsheets/d/1SX6NBoVAgQJ6U1MVXOaj8PK2l7WJ3RER9xtqwdhxkhw/edit?usp=sharing"",""นครปฐม!I408"")"),0)</f>
        <v>0</v>
      </c>
      <c r="J513" s="219">
        <f ca="1">IFERROR(__xludf.DUMMYFUNCTION("IMPORTRANGE(""https://docs.google.com/spreadsheets/d/1SX6NBoVAgQJ6U1MVXOaj8PK2l7WJ3RER9xtqwdhxkhw/edit?usp=sharing"",""นครปฐม!J408"")"),0)</f>
        <v>0</v>
      </c>
      <c r="K513" s="195">
        <f t="shared" ca="1" si="117"/>
        <v>0</v>
      </c>
      <c r="L513" s="212"/>
      <c r="M513" s="212"/>
      <c r="N513" s="212"/>
      <c r="O513" s="212"/>
      <c r="P513" s="212"/>
    </row>
    <row r="514" spans="1:16" ht="21.75" customHeight="1" x14ac:dyDescent="0.55000000000000004">
      <c r="A514" s="206"/>
      <c r="B514" s="207"/>
      <c r="C514" s="207"/>
      <c r="D514" s="414"/>
      <c r="E514" s="414" t="s">
        <v>191</v>
      </c>
      <c r="F514" s="226"/>
      <c r="G514" s="227"/>
      <c r="H514" s="430" t="s">
        <v>121</v>
      </c>
      <c r="I514" s="218">
        <f ca="1">IFERROR(__xludf.DUMMYFUNCTION("IMPORTRANGE(""https://docs.google.com/spreadsheets/d/1SX6NBoVAgQJ6U1MVXOaj8PK2l7WJ3RER9xtqwdhxkhw/edit?usp=sharing"",""นครปฐม!I409"")"),0)</f>
        <v>0</v>
      </c>
      <c r="J514" s="219">
        <f ca="1">IFERROR(__xludf.DUMMYFUNCTION("IMPORTRANGE(""https://docs.google.com/spreadsheets/d/1SX6NBoVAgQJ6U1MVXOaj8PK2l7WJ3RER9xtqwdhxkhw/edit?usp=sharing"",""นครปฐม!J409"")"),0)</f>
        <v>0</v>
      </c>
      <c r="K514" s="195">
        <f t="shared" ca="1" si="117"/>
        <v>0</v>
      </c>
      <c r="L514" s="212"/>
      <c r="M514" s="212"/>
      <c r="N514" s="212"/>
      <c r="O514" s="212"/>
      <c r="P514" s="212"/>
    </row>
    <row r="515" spans="1:16" ht="21.75" customHeight="1" x14ac:dyDescent="0.55000000000000004">
      <c r="A515" s="206"/>
      <c r="B515" s="207"/>
      <c r="C515" s="207"/>
      <c r="D515" s="224"/>
      <c r="E515" s="226"/>
      <c r="F515" s="226"/>
      <c r="G515" s="227"/>
      <c r="H515" s="430" t="s">
        <v>36</v>
      </c>
      <c r="I515" s="218">
        <f ca="1">IFERROR(__xludf.DUMMYFUNCTION("IMPORTRANGE(""https://docs.google.com/spreadsheets/d/1SX6NBoVAgQJ6U1MVXOaj8PK2l7WJ3RER9xtqwdhxkhw/edit?usp=sharing"",""นครปฐม!I410"")"),0)</f>
        <v>0</v>
      </c>
      <c r="J515" s="219">
        <f ca="1">IFERROR(__xludf.DUMMYFUNCTION("IMPORTRANGE(""https://docs.google.com/spreadsheets/d/1SX6NBoVAgQJ6U1MVXOaj8PK2l7WJ3RER9xtqwdhxkhw/edit?usp=sharing"",""นครปฐม!J410"")"),0)</f>
        <v>0</v>
      </c>
      <c r="K515" s="195">
        <f t="shared" ca="1" si="117"/>
        <v>0</v>
      </c>
      <c r="L515" s="212"/>
      <c r="M515" s="212"/>
      <c r="N515" s="212"/>
      <c r="O515" s="212"/>
      <c r="P515" s="212"/>
    </row>
    <row r="516" spans="1:16" ht="21.75" customHeight="1" x14ac:dyDescent="0.55000000000000004">
      <c r="A516" s="206"/>
      <c r="B516" s="207"/>
      <c r="C516" s="424" t="s">
        <v>192</v>
      </c>
      <c r="D516" s="424"/>
      <c r="E516" s="458"/>
      <c r="F516" s="458"/>
      <c r="G516" s="459"/>
      <c r="H516" s="460" t="s">
        <v>121</v>
      </c>
      <c r="I516" s="291">
        <f ca="1">IFERROR(__xludf.DUMMYFUNCTION("IMPORTRANGE(""https://docs.google.com/spreadsheets/d/1SX6NBoVAgQJ6U1MVXOaj8PK2l7WJ3RER9xtqwdhxkhw/edit?usp=sharing"",""นครปฐม!I411"")"),0)</f>
        <v>0</v>
      </c>
      <c r="J516" s="291">
        <f ca="1">IFERROR(__xludf.DUMMYFUNCTION("IMPORTRANGE(""https://docs.google.com/spreadsheets/d/1SX6NBoVAgQJ6U1MVXOaj8PK2l7WJ3RER9xtqwdhxkhw/edit?usp=sharing"",""นครปฐม!J411"")"),0)</f>
        <v>0</v>
      </c>
      <c r="K516" s="292">
        <v>0</v>
      </c>
      <c r="L516" s="212"/>
      <c r="M516" s="212"/>
      <c r="N516" s="212"/>
      <c r="O516" s="212"/>
      <c r="P516" s="212"/>
    </row>
    <row r="517" spans="1:16" ht="21.75" customHeight="1" x14ac:dyDescent="0.55000000000000004">
      <c r="A517" s="206"/>
      <c r="B517" s="207"/>
      <c r="C517" s="461"/>
      <c r="D517" s="461"/>
      <c r="E517" s="461" t="s">
        <v>193</v>
      </c>
      <c r="F517" s="462"/>
      <c r="G517" s="463"/>
      <c r="H517" s="464" t="s">
        <v>121</v>
      </c>
      <c r="I517" s="304">
        <f ca="1">IFERROR(__xludf.DUMMYFUNCTION("IMPORTRANGE(""https://docs.google.com/spreadsheets/d/1SX6NBoVAgQJ6U1MVXOaj8PK2l7WJ3RER9xtqwdhxkhw/edit?usp=sharing"",""นครปฐม!I412"")"),0)</f>
        <v>0</v>
      </c>
      <c r="J517" s="304">
        <f ca="1">IFERROR(__xludf.DUMMYFUNCTION("IMPORTRANGE(""https://docs.google.com/spreadsheets/d/1SX6NBoVAgQJ6U1MVXOaj8PK2l7WJ3RER9xtqwdhxkhw/edit?usp=sharing"",""นครปฐม!J412"")"),0)</f>
        <v>0</v>
      </c>
      <c r="K517" s="305">
        <v>0</v>
      </c>
      <c r="L517" s="212"/>
      <c r="M517" s="212"/>
      <c r="N517" s="212"/>
      <c r="O517" s="212"/>
      <c r="P517" s="212"/>
    </row>
    <row r="518" spans="1:16" ht="21.75" customHeight="1" x14ac:dyDescent="0.55000000000000004">
      <c r="A518" s="206"/>
      <c r="B518" s="207"/>
      <c r="C518" s="461"/>
      <c r="D518" s="461"/>
      <c r="E518" s="461" t="s">
        <v>194</v>
      </c>
      <c r="F518" s="462"/>
      <c r="G518" s="463"/>
      <c r="H518" s="464" t="s">
        <v>36</v>
      </c>
      <c r="I518" s="304">
        <f ca="1">IFERROR(__xludf.DUMMYFUNCTION("IMPORTRANGE(""https://docs.google.com/spreadsheets/d/1SX6NBoVAgQJ6U1MVXOaj8PK2l7WJ3RER9xtqwdhxkhw/edit?usp=sharing"",""นครปฐม!I413"")"),0)</f>
        <v>0</v>
      </c>
      <c r="J518" s="304">
        <f ca="1">IFERROR(__xludf.DUMMYFUNCTION("IMPORTRANGE(""https://docs.google.com/spreadsheets/d/1SX6NBoVAgQJ6U1MVXOaj8PK2l7WJ3RER9xtqwdhxkhw/edit?usp=sharing"",""นครปฐม!J413"")"),0)</f>
        <v>0</v>
      </c>
      <c r="K518" s="305">
        <v>0</v>
      </c>
      <c r="L518" s="212"/>
      <c r="M518" s="212"/>
      <c r="N518" s="212"/>
      <c r="O518" s="212"/>
      <c r="P518" s="212"/>
    </row>
    <row r="519" spans="1:16" ht="21.75" customHeight="1" x14ac:dyDescent="0.55000000000000004">
      <c r="A519" s="206"/>
      <c r="B519" s="207"/>
      <c r="C519" s="207"/>
      <c r="D519" s="224"/>
      <c r="E519" s="226"/>
      <c r="F519" s="226"/>
      <c r="G519" s="251" t="s">
        <v>195</v>
      </c>
      <c r="H519" s="430" t="s">
        <v>121</v>
      </c>
      <c r="I519" s="218">
        <f ca="1">IFERROR(__xludf.DUMMYFUNCTION("IMPORTRANGE(""https://docs.google.com/spreadsheets/d/1SX6NBoVAgQJ6U1MVXOaj8PK2l7WJ3RER9xtqwdhxkhw/edit?usp=sharing"",""นครปฐม!I414"")"),0)</f>
        <v>0</v>
      </c>
      <c r="J519" s="218">
        <f ca="1">IFERROR(__xludf.DUMMYFUNCTION("IMPORTRANGE(""https://docs.google.com/spreadsheets/d/1SX6NBoVAgQJ6U1MVXOaj8PK2l7WJ3RER9xtqwdhxkhw/edit?usp=sharing"",""นครปฐม!J414"")"),0)</f>
        <v>0</v>
      </c>
      <c r="K519" s="195">
        <v>0</v>
      </c>
      <c r="L519" s="212"/>
      <c r="M519" s="212"/>
      <c r="N519" s="212"/>
      <c r="O519" s="212"/>
      <c r="P519" s="212"/>
    </row>
    <row r="520" spans="1:16" ht="21.75" customHeight="1" x14ac:dyDescent="0.55000000000000004">
      <c r="A520" s="206"/>
      <c r="B520" s="207"/>
      <c r="C520" s="207"/>
      <c r="D520" s="224"/>
      <c r="E520" s="226"/>
      <c r="F520" s="226"/>
      <c r="G520" s="227"/>
      <c r="H520" s="430" t="s">
        <v>36</v>
      </c>
      <c r="I520" s="218">
        <f ca="1">IFERROR(__xludf.DUMMYFUNCTION("IMPORTRANGE(""https://docs.google.com/spreadsheets/d/1SX6NBoVAgQJ6U1MVXOaj8PK2l7WJ3RER9xtqwdhxkhw/edit?usp=sharing"",""นครปฐม!I415"")"),0)</f>
        <v>0</v>
      </c>
      <c r="J520" s="218">
        <f ca="1">IFERROR(__xludf.DUMMYFUNCTION("IMPORTRANGE(""https://docs.google.com/spreadsheets/d/1SX6NBoVAgQJ6U1MVXOaj8PK2l7WJ3RER9xtqwdhxkhw/edit?usp=sharing"",""นครปฐม!J415"")"),0)</f>
        <v>0</v>
      </c>
      <c r="K520" s="195">
        <v>0</v>
      </c>
      <c r="L520" s="212"/>
      <c r="M520" s="212"/>
      <c r="N520" s="212"/>
      <c r="O520" s="212"/>
      <c r="P520" s="212"/>
    </row>
    <row r="521" spans="1:16" ht="21.75" customHeight="1" x14ac:dyDescent="0.55000000000000004">
      <c r="A521" s="206"/>
      <c r="B521" s="207"/>
      <c r="C521" s="207"/>
      <c r="D521" s="224"/>
      <c r="E521" s="226"/>
      <c r="F521" s="226"/>
      <c r="G521" s="251" t="s">
        <v>196</v>
      </c>
      <c r="H521" s="430" t="s">
        <v>121</v>
      </c>
      <c r="I521" s="218">
        <f ca="1">IFERROR(__xludf.DUMMYFUNCTION("IMPORTRANGE(""https://docs.google.com/spreadsheets/d/1SX6NBoVAgQJ6U1MVXOaj8PK2l7WJ3RER9xtqwdhxkhw/edit?usp=sharing"",""นครปฐม!I416"")"),0)</f>
        <v>0</v>
      </c>
      <c r="J521" s="218">
        <f ca="1">IFERROR(__xludf.DUMMYFUNCTION("IMPORTRANGE(""https://docs.google.com/spreadsheets/d/1SX6NBoVAgQJ6U1MVXOaj8PK2l7WJ3RER9xtqwdhxkhw/edit?usp=sharing"",""นครปฐม!J416"")"),0)</f>
        <v>0</v>
      </c>
      <c r="K521" s="195">
        <v>0</v>
      </c>
      <c r="L521" s="212"/>
      <c r="M521" s="212"/>
      <c r="N521" s="212"/>
      <c r="O521" s="212"/>
      <c r="P521" s="212"/>
    </row>
    <row r="522" spans="1:16" ht="21.75" customHeight="1" x14ac:dyDescent="0.55000000000000004">
      <c r="A522" s="206"/>
      <c r="B522" s="207"/>
      <c r="C522" s="207"/>
      <c r="D522" s="224"/>
      <c r="E522" s="226"/>
      <c r="F522" s="226"/>
      <c r="G522" s="227"/>
      <c r="H522" s="430" t="s">
        <v>36</v>
      </c>
      <c r="I522" s="218">
        <f ca="1">IFERROR(__xludf.DUMMYFUNCTION("IMPORTRANGE(""https://docs.google.com/spreadsheets/d/1SX6NBoVAgQJ6U1MVXOaj8PK2l7WJ3RER9xtqwdhxkhw/edit?usp=sharing"",""นครปฐม!I417"")"),0)</f>
        <v>0</v>
      </c>
      <c r="J522" s="218">
        <f ca="1">IFERROR(__xludf.DUMMYFUNCTION("IMPORTRANGE(""https://docs.google.com/spreadsheets/d/1SX6NBoVAgQJ6U1MVXOaj8PK2l7WJ3RER9xtqwdhxkhw/edit?usp=sharing"",""นครปฐม!J417"")"),0)</f>
        <v>0</v>
      </c>
      <c r="K522" s="195">
        <v>0</v>
      </c>
      <c r="L522" s="212"/>
      <c r="M522" s="212"/>
      <c r="N522" s="212"/>
      <c r="O522" s="212"/>
      <c r="P522" s="212"/>
    </row>
    <row r="523" spans="1:16" ht="21.75" customHeight="1" x14ac:dyDescent="0.55000000000000004">
      <c r="A523" s="206"/>
      <c r="B523" s="207"/>
      <c r="C523" s="207"/>
      <c r="D523" s="224"/>
      <c r="E523" s="226"/>
      <c r="F523" s="226"/>
      <c r="G523" s="251" t="s">
        <v>197</v>
      </c>
      <c r="H523" s="430" t="s">
        <v>121</v>
      </c>
      <c r="I523" s="218">
        <f ca="1">IFERROR(__xludf.DUMMYFUNCTION("IMPORTRANGE(""https://docs.google.com/spreadsheets/d/1SX6NBoVAgQJ6U1MVXOaj8PK2l7WJ3RER9xtqwdhxkhw/edit?usp=sharing"",""นครปฐม!I418"")"),0)</f>
        <v>0</v>
      </c>
      <c r="J523" s="218">
        <f ca="1">IFERROR(__xludf.DUMMYFUNCTION("IMPORTRANGE(""https://docs.google.com/spreadsheets/d/1SX6NBoVAgQJ6U1MVXOaj8PK2l7WJ3RER9xtqwdhxkhw/edit?usp=sharing"",""นครปฐม!J418"")"),0)</f>
        <v>0</v>
      </c>
      <c r="K523" s="195">
        <v>0</v>
      </c>
      <c r="L523" s="212"/>
      <c r="M523" s="212"/>
      <c r="N523" s="212"/>
      <c r="O523" s="212"/>
      <c r="P523" s="212"/>
    </row>
    <row r="524" spans="1:16" ht="21.75" customHeight="1" x14ac:dyDescent="0.55000000000000004">
      <c r="A524" s="206"/>
      <c r="B524" s="207"/>
      <c r="C524" s="207"/>
      <c r="D524" s="224"/>
      <c r="E524" s="226"/>
      <c r="F524" s="226"/>
      <c r="G524" s="227"/>
      <c r="H524" s="430" t="s">
        <v>36</v>
      </c>
      <c r="I524" s="218">
        <f ca="1">IFERROR(__xludf.DUMMYFUNCTION("IMPORTRANGE(""https://docs.google.com/spreadsheets/d/1SX6NBoVAgQJ6U1MVXOaj8PK2l7WJ3RER9xtqwdhxkhw/edit?usp=sharing"",""นครปฐม!I419"")"),0)</f>
        <v>0</v>
      </c>
      <c r="J524" s="218">
        <f ca="1">IFERROR(__xludf.DUMMYFUNCTION("IMPORTRANGE(""https://docs.google.com/spreadsheets/d/1SX6NBoVAgQJ6U1MVXOaj8PK2l7WJ3RER9xtqwdhxkhw/edit?usp=sharing"",""นครปฐม!J419"")"),0)</f>
        <v>0</v>
      </c>
      <c r="K524" s="195">
        <v>0</v>
      </c>
      <c r="L524" s="212"/>
      <c r="M524" s="212"/>
      <c r="N524" s="212"/>
      <c r="O524" s="212"/>
      <c r="P524" s="212"/>
    </row>
    <row r="525" spans="1:16" ht="21.75" customHeight="1" x14ac:dyDescent="0.55000000000000004">
      <c r="A525" s="206"/>
      <c r="B525" s="207"/>
      <c r="C525" s="461"/>
      <c r="D525" s="461"/>
      <c r="E525" s="461" t="s">
        <v>198</v>
      </c>
      <c r="F525" s="462"/>
      <c r="G525" s="463"/>
      <c r="H525" s="464" t="s">
        <v>121</v>
      </c>
      <c r="I525" s="304">
        <f ca="1">IFERROR(__xludf.DUMMYFUNCTION("IMPORTRANGE(""https://docs.google.com/spreadsheets/d/1SX6NBoVAgQJ6U1MVXOaj8PK2l7WJ3RER9xtqwdhxkhw/edit?usp=sharing"",""นครปฐม!I420"")"),0)</f>
        <v>0</v>
      </c>
      <c r="J525" s="304">
        <f ca="1">IFERROR(__xludf.DUMMYFUNCTION("IMPORTRANGE(""https://docs.google.com/spreadsheets/d/1SX6NBoVAgQJ6U1MVXOaj8PK2l7WJ3RER9xtqwdhxkhw/edit?usp=sharing"",""นครปฐม!J420"")"),0)</f>
        <v>0</v>
      </c>
      <c r="K525" s="305">
        <v>0</v>
      </c>
      <c r="L525" s="212"/>
      <c r="M525" s="212"/>
      <c r="N525" s="212"/>
      <c r="O525" s="212"/>
      <c r="P525" s="212"/>
    </row>
    <row r="526" spans="1:16" ht="21.75" customHeight="1" x14ac:dyDescent="0.55000000000000004">
      <c r="A526" s="206"/>
      <c r="B526" s="207"/>
      <c r="C526" s="461"/>
      <c r="D526" s="461"/>
      <c r="E526" s="461" t="s">
        <v>199</v>
      </c>
      <c r="F526" s="462"/>
      <c r="G526" s="463"/>
      <c r="H526" s="464" t="s">
        <v>36</v>
      </c>
      <c r="I526" s="304">
        <f ca="1">IFERROR(__xludf.DUMMYFUNCTION("IMPORTRANGE(""https://docs.google.com/spreadsheets/d/1SX6NBoVAgQJ6U1MVXOaj8PK2l7WJ3RER9xtqwdhxkhw/edit?usp=sharing"",""นครปฐม!I421"")"),0)</f>
        <v>0</v>
      </c>
      <c r="J526" s="304">
        <f ca="1">IFERROR(__xludf.DUMMYFUNCTION("IMPORTRANGE(""https://docs.google.com/spreadsheets/d/1SX6NBoVAgQJ6U1MVXOaj8PK2l7WJ3RER9xtqwdhxkhw/edit?usp=sharing"",""นครปฐม!J421"")"),0)</f>
        <v>0</v>
      </c>
      <c r="K526" s="305">
        <v>0</v>
      </c>
      <c r="L526" s="212"/>
      <c r="M526" s="212"/>
      <c r="N526" s="212"/>
      <c r="O526" s="212"/>
      <c r="P526" s="212"/>
    </row>
    <row r="527" spans="1:16" ht="21.75" customHeight="1" x14ac:dyDescent="0.55000000000000004">
      <c r="A527" s="206"/>
      <c r="B527" s="207"/>
      <c r="C527" s="207"/>
      <c r="D527" s="224"/>
      <c r="E527" s="226"/>
      <c r="F527" s="226"/>
      <c r="G527" s="251" t="s">
        <v>195</v>
      </c>
      <c r="H527" s="430" t="s">
        <v>121</v>
      </c>
      <c r="I527" s="218">
        <f ca="1">IFERROR(__xludf.DUMMYFUNCTION("IMPORTRANGE(""https://docs.google.com/spreadsheets/d/1SX6NBoVAgQJ6U1MVXOaj8PK2l7WJ3RER9xtqwdhxkhw/edit?usp=sharing"",""นครปฐม!I422"")"),0)</f>
        <v>0</v>
      </c>
      <c r="J527" s="219">
        <f ca="1">IFERROR(__xludf.DUMMYFUNCTION("IMPORTRANGE(""https://docs.google.com/spreadsheets/d/1SX6NBoVAgQJ6U1MVXOaj8PK2l7WJ3RER9xtqwdhxkhw/edit?usp=sharing"",""นครปฐม!J422"")"),0)</f>
        <v>0</v>
      </c>
      <c r="K527" s="195">
        <v>0</v>
      </c>
      <c r="L527" s="212"/>
      <c r="M527" s="212"/>
      <c r="N527" s="212"/>
      <c r="O527" s="212"/>
      <c r="P527" s="212"/>
    </row>
    <row r="528" spans="1:16" ht="21.75" customHeight="1" x14ac:dyDescent="0.55000000000000004">
      <c r="A528" s="206"/>
      <c r="B528" s="207"/>
      <c r="C528" s="207"/>
      <c r="D528" s="224"/>
      <c r="E528" s="226"/>
      <c r="F528" s="226"/>
      <c r="G528" s="227"/>
      <c r="H528" s="430" t="s">
        <v>36</v>
      </c>
      <c r="I528" s="218">
        <f ca="1">IFERROR(__xludf.DUMMYFUNCTION("IMPORTRANGE(""https://docs.google.com/spreadsheets/d/1SX6NBoVAgQJ6U1MVXOaj8PK2l7WJ3RER9xtqwdhxkhw/edit?usp=sharing"",""นครปฐม!I423"")"),0)</f>
        <v>0</v>
      </c>
      <c r="J528" s="219">
        <f ca="1">IFERROR(__xludf.DUMMYFUNCTION("IMPORTRANGE(""https://docs.google.com/spreadsheets/d/1SX6NBoVAgQJ6U1MVXOaj8PK2l7WJ3RER9xtqwdhxkhw/edit?usp=sharing"",""นครปฐม!J423"")"),0)</f>
        <v>0</v>
      </c>
      <c r="K528" s="195">
        <v>0</v>
      </c>
      <c r="L528" s="212"/>
      <c r="M528" s="212"/>
      <c r="N528" s="212"/>
      <c r="O528" s="212"/>
      <c r="P528" s="212"/>
    </row>
    <row r="529" spans="1:16" ht="21.75" customHeight="1" x14ac:dyDescent="0.55000000000000004">
      <c r="A529" s="206"/>
      <c r="B529" s="207"/>
      <c r="C529" s="207"/>
      <c r="D529" s="224"/>
      <c r="E529" s="226"/>
      <c r="F529" s="226"/>
      <c r="G529" s="251" t="s">
        <v>196</v>
      </c>
      <c r="H529" s="430" t="s">
        <v>121</v>
      </c>
      <c r="I529" s="218">
        <f ca="1">IFERROR(__xludf.DUMMYFUNCTION("IMPORTRANGE(""https://docs.google.com/spreadsheets/d/1SX6NBoVAgQJ6U1MVXOaj8PK2l7WJ3RER9xtqwdhxkhw/edit?usp=sharing"",""นครปฐม!I424"")"),0)</f>
        <v>0</v>
      </c>
      <c r="J529" s="219">
        <f ca="1">IFERROR(__xludf.DUMMYFUNCTION("IMPORTRANGE(""https://docs.google.com/spreadsheets/d/1SX6NBoVAgQJ6U1MVXOaj8PK2l7WJ3RER9xtqwdhxkhw/edit?usp=sharing"",""นครปฐม!J424"")"),0)</f>
        <v>0</v>
      </c>
      <c r="K529" s="195">
        <v>0</v>
      </c>
      <c r="L529" s="212"/>
      <c r="M529" s="212"/>
      <c r="N529" s="212"/>
      <c r="O529" s="212"/>
      <c r="P529" s="212"/>
    </row>
    <row r="530" spans="1:16" ht="21.75" customHeight="1" x14ac:dyDescent="0.55000000000000004">
      <c r="A530" s="206"/>
      <c r="B530" s="207"/>
      <c r="C530" s="207"/>
      <c r="D530" s="224"/>
      <c r="E530" s="226"/>
      <c r="F530" s="226"/>
      <c r="G530" s="227"/>
      <c r="H530" s="430" t="s">
        <v>36</v>
      </c>
      <c r="I530" s="218">
        <f ca="1">IFERROR(__xludf.DUMMYFUNCTION("IMPORTRANGE(""https://docs.google.com/spreadsheets/d/1SX6NBoVAgQJ6U1MVXOaj8PK2l7WJ3RER9xtqwdhxkhw/edit?usp=sharing"",""นครปฐม!I425"")"),0)</f>
        <v>0</v>
      </c>
      <c r="J530" s="219">
        <f ca="1">IFERROR(__xludf.DUMMYFUNCTION("IMPORTRANGE(""https://docs.google.com/spreadsheets/d/1SX6NBoVAgQJ6U1MVXOaj8PK2l7WJ3RER9xtqwdhxkhw/edit?usp=sharing"",""นครปฐม!J425"")"),0)</f>
        <v>0</v>
      </c>
      <c r="K530" s="195">
        <v>0</v>
      </c>
      <c r="L530" s="212"/>
      <c r="M530" s="212"/>
      <c r="N530" s="212"/>
      <c r="O530" s="212"/>
      <c r="P530" s="212"/>
    </row>
    <row r="531" spans="1:16" ht="21.75" customHeight="1" x14ac:dyDescent="0.55000000000000004">
      <c r="A531" s="206"/>
      <c r="B531" s="207"/>
      <c r="C531" s="207"/>
      <c r="D531" s="224"/>
      <c r="E531" s="226"/>
      <c r="F531" s="226"/>
      <c r="G531" s="251" t="s">
        <v>200</v>
      </c>
      <c r="H531" s="430" t="s">
        <v>121</v>
      </c>
      <c r="I531" s="218">
        <f ca="1">IFERROR(__xludf.DUMMYFUNCTION("IMPORTRANGE(""https://docs.google.com/spreadsheets/d/1SX6NBoVAgQJ6U1MVXOaj8PK2l7WJ3RER9xtqwdhxkhw/edit?usp=sharing"",""นครปฐม!I426"")"),0)</f>
        <v>0</v>
      </c>
      <c r="J531" s="219">
        <f ca="1">IFERROR(__xludf.DUMMYFUNCTION("IMPORTRANGE(""https://docs.google.com/spreadsheets/d/1SX6NBoVAgQJ6U1MVXOaj8PK2l7WJ3RER9xtqwdhxkhw/edit?usp=sharing"",""นครปฐม!J426"")"),0)</f>
        <v>0</v>
      </c>
      <c r="K531" s="195">
        <v>0</v>
      </c>
      <c r="L531" s="212"/>
      <c r="M531" s="212"/>
      <c r="N531" s="212"/>
      <c r="O531" s="212"/>
      <c r="P531" s="212"/>
    </row>
    <row r="532" spans="1:16" ht="21.75" customHeight="1" x14ac:dyDescent="0.55000000000000004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IFERROR(__xludf.DUMMYFUNCTION("IMPORTRANGE(""https://docs.google.com/spreadsheets/d/1SX6NBoVAgQJ6U1MVXOaj8PK2l7WJ3RER9xtqwdhxkhw/edit?usp=sharing"",""นครปฐม!I427"")"),0)</f>
        <v>0</v>
      </c>
      <c r="J532" s="472">
        <f ca="1">IFERROR(__xludf.DUMMYFUNCTION("IMPORTRANGE(""https://docs.google.com/spreadsheets/d/1SX6NBoVAgQJ6U1MVXOaj8PK2l7WJ3RER9xtqwdhxkhw/edit?usp=sharing"",""นครปฐม!J427"")"),0)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55000000000000004">
      <c r="A533" s="415"/>
      <c r="B533" s="416">
        <v>6</v>
      </c>
      <c r="C533" s="417" t="s">
        <v>201</v>
      </c>
      <c r="D533" s="417"/>
      <c r="E533" s="417"/>
      <c r="F533" s="417"/>
      <c r="G533" s="418"/>
      <c r="H533" s="419" t="s">
        <v>37</v>
      </c>
      <c r="I533" s="420">
        <f ca="1">IFERROR(__xludf.DUMMYFUNCTION("IMPORTRANGE(""https://docs.google.com/spreadsheets/d/1SX6NBoVAgQJ6U1MVXOaj8PK2l7WJ3RER9xtqwdhxkhw/edit?usp=sharing"",""นครปฐม!I428"")"),20)</f>
        <v>20</v>
      </c>
      <c r="J533" s="420">
        <f ca="1">IFERROR(__xludf.DUMMYFUNCTION("IMPORTRANGE(""https://docs.google.com/spreadsheets/d/1SX6NBoVAgQJ6U1MVXOaj8PK2l7WJ3RER9xtqwdhxkhw/edit?usp=sharing"",""นครปฐม!J428"")"),20)</f>
        <v>20</v>
      </c>
      <c r="K533" s="421">
        <f ca="1">IF(I533&gt;0,J533*100/I533,0)</f>
        <v>100</v>
      </c>
      <c r="L533" s="422">
        <f ca="1">IFERROR(__xludf.DUMMYFUNCTION("IMPORTRANGE(""https://docs.google.com/spreadsheets/d/1SX6NBoVAgQJ6U1MVXOaj8PK2l7WJ3RER9xtqwdhxkhw/edit?usp=sharing"",""นครปฐม!L428"")"),32640)</f>
        <v>32640</v>
      </c>
      <c r="M533" s="422"/>
      <c r="N533" s="422">
        <f ca="1">IFERROR(__xludf.DUMMYFUNCTION("IMPORTRANGE(""https://docs.google.com/spreadsheets/d/1SX6NBoVAgQJ6U1MVXOaj8PK2l7WJ3RER9xtqwdhxkhw/edit?usp=sharing"",""นครปฐม!M428"")"),26520)</f>
        <v>26520</v>
      </c>
      <c r="O533" s="422">
        <f t="shared" ref="O533:O537" ca="1" si="118">+IF(L533&gt;0,N533*100/L533,0)</f>
        <v>81.25</v>
      </c>
      <c r="P533" s="422"/>
    </row>
    <row r="534" spans="1:16" ht="21.75" customHeight="1" x14ac:dyDescent="0.55000000000000004">
      <c r="A534" s="188"/>
      <c r="B534" s="189"/>
      <c r="C534" s="189" t="s">
        <v>16</v>
      </c>
      <c r="D534" s="190" t="s">
        <v>38</v>
      </c>
      <c r="E534" s="191"/>
      <c r="F534" s="191"/>
      <c r="G534" s="192" t="s">
        <v>39</v>
      </c>
      <c r="H534" s="193" t="s">
        <v>12</v>
      </c>
      <c r="I534" s="194" t="s">
        <v>40</v>
      </c>
      <c r="J534" s="194"/>
      <c r="K534" s="195"/>
      <c r="L534" s="196">
        <f ca="1">IFERROR(__xludf.DUMMYFUNCTION("IMPORTRANGE(""https://docs.google.com/spreadsheets/d/1SX6NBoVAgQJ6U1MVXOaj8PK2l7WJ3RER9xtqwdhxkhw/edit?usp=sharing"",""นครปฐม!L429"")"),0)</f>
        <v>0</v>
      </c>
      <c r="M534" s="196"/>
      <c r="N534" s="198">
        <f ca="1">IFERROR(__xludf.DUMMYFUNCTION("IMPORTRANGE(""https://docs.google.com/spreadsheets/d/1SX6NBoVAgQJ6U1MVXOaj8PK2l7WJ3RER9xtqwdhxkhw/edit?usp=sharing"",""นครปฐม!M429"")"),0)</f>
        <v>0</v>
      </c>
      <c r="O534" s="198">
        <f t="shared" ca="1" si="118"/>
        <v>0</v>
      </c>
      <c r="P534" s="198"/>
    </row>
    <row r="535" spans="1:16" ht="21.75" customHeight="1" x14ac:dyDescent="0.55000000000000004">
      <c r="A535" s="188"/>
      <c r="B535" s="189"/>
      <c r="C535" s="189"/>
      <c r="D535" s="197"/>
      <c r="E535" s="191"/>
      <c r="F535" s="191" t="s">
        <v>40</v>
      </c>
      <c r="G535" s="192" t="s">
        <v>41</v>
      </c>
      <c r="H535" s="193" t="s">
        <v>12</v>
      </c>
      <c r="I535" s="194"/>
      <c r="J535" s="194"/>
      <c r="K535" s="195"/>
      <c r="L535" s="196">
        <f ca="1">IFERROR(__xludf.DUMMYFUNCTION("IMPORTRANGE(""https://docs.google.com/spreadsheets/d/1SX6NBoVAgQJ6U1MVXOaj8PK2l7WJ3RER9xtqwdhxkhw/edit?usp=sharing"",""นครปฐม!L430"")"),32640)</f>
        <v>32640</v>
      </c>
      <c r="M535" s="196"/>
      <c r="N535" s="198">
        <f ca="1">IFERROR(__xludf.DUMMYFUNCTION("IMPORTRANGE(""https://docs.google.com/spreadsheets/d/1SX6NBoVAgQJ6U1MVXOaj8PK2l7WJ3RER9xtqwdhxkhw/edit?usp=sharing"",""นครปฐม!M430"")"),26520)</f>
        <v>26520</v>
      </c>
      <c r="O535" s="198">
        <f t="shared" ca="1" si="118"/>
        <v>81.25</v>
      </c>
      <c r="P535" s="198"/>
    </row>
    <row r="536" spans="1:16" ht="21.75" customHeight="1" x14ac:dyDescent="0.55000000000000004">
      <c r="A536" s="188"/>
      <c r="B536" s="189"/>
      <c r="C536" s="189"/>
      <c r="D536" s="197"/>
      <c r="E536" s="191"/>
      <c r="F536" s="191"/>
      <c r="G536" s="200" t="s">
        <v>128</v>
      </c>
      <c r="H536" s="193" t="s">
        <v>12</v>
      </c>
      <c r="I536" s="194"/>
      <c r="J536" s="194"/>
      <c r="K536" s="195"/>
      <c r="L536" s="198">
        <f ca="1">IFERROR(__xludf.DUMMYFUNCTION("IMPORTRANGE(""https://docs.google.com/spreadsheets/d/1SX6NBoVAgQJ6U1MVXOaj8PK2l7WJ3RER9xtqwdhxkhw/edit?usp=sharing"",""นครปฐม!L431"")"),0)</f>
        <v>0</v>
      </c>
      <c r="M536" s="198"/>
      <c r="N536" s="198">
        <f ca="1">IFERROR(__xludf.DUMMYFUNCTION("IMPORTRANGE(""https://docs.google.com/spreadsheets/d/1SX6NBoVAgQJ6U1MVXOaj8PK2l7WJ3RER9xtqwdhxkhw/edit?usp=sharing"",""นครปฐม!M431"")"),0)</f>
        <v>0</v>
      </c>
      <c r="O536" s="198">
        <f t="shared" ca="1" si="118"/>
        <v>0</v>
      </c>
      <c r="P536" s="198"/>
    </row>
    <row r="537" spans="1:16" ht="21.75" customHeight="1" x14ac:dyDescent="0.55000000000000004">
      <c r="A537" s="188"/>
      <c r="B537" s="189"/>
      <c r="C537" s="189"/>
      <c r="D537" s="197"/>
      <c r="E537" s="191"/>
      <c r="F537" s="191"/>
      <c r="G537" s="200" t="s">
        <v>129</v>
      </c>
      <c r="H537" s="193" t="s">
        <v>12</v>
      </c>
      <c r="I537" s="194"/>
      <c r="J537" s="194"/>
      <c r="K537" s="195"/>
      <c r="L537" s="198">
        <f ca="1">IFERROR(__xludf.DUMMYFUNCTION("IMPORTRANGE(""https://docs.google.com/spreadsheets/d/1SX6NBoVAgQJ6U1MVXOaj8PK2l7WJ3RER9xtqwdhxkhw/edit?usp=sharing"",""นครปฐม!L432"")"),32640)</f>
        <v>32640</v>
      </c>
      <c r="M537" s="198"/>
      <c r="N537" s="198">
        <f ca="1">IFERROR(__xludf.DUMMYFUNCTION("IMPORTRANGE(""https://docs.google.com/spreadsheets/d/1SX6NBoVAgQJ6U1MVXOaj8PK2l7WJ3RER9xtqwdhxkhw/edit?usp=sharing"",""นครปฐม!M432"")"),26520)</f>
        <v>26520</v>
      </c>
      <c r="O537" s="198">
        <f t="shared" ca="1" si="118"/>
        <v>81.25</v>
      </c>
      <c r="P537" s="198"/>
    </row>
    <row r="538" spans="1:16" ht="21.75" customHeight="1" x14ac:dyDescent="0.55000000000000004">
      <c r="A538" s="390"/>
      <c r="B538" s="391"/>
      <c r="C538" s="189"/>
      <c r="D538" s="392"/>
      <c r="E538" s="191"/>
      <c r="F538" s="191"/>
      <c r="G538" s="192" t="s">
        <v>130</v>
      </c>
      <c r="H538" s="193" t="s">
        <v>12</v>
      </c>
      <c r="I538" s="218"/>
      <c r="J538" s="218"/>
      <c r="K538" s="249"/>
      <c r="L538" s="198"/>
      <c r="M538" s="198"/>
      <c r="N538" s="393">
        <f ca="1">IFERROR(__xludf.DUMMYFUNCTION("IMPORTRANGE(""https://docs.google.com/spreadsheets/d/1SX6NBoVAgQJ6U1MVXOaj8PK2l7WJ3RER9xtqwdhxkhw/edit?usp=sharing"",""นครปฐม!M433"")"),17040)</f>
        <v>17040</v>
      </c>
      <c r="O538" s="198"/>
      <c r="P538" s="198"/>
    </row>
    <row r="539" spans="1:16" ht="21.75" customHeight="1" x14ac:dyDescent="0.55000000000000004">
      <c r="A539" s="390"/>
      <c r="B539" s="391"/>
      <c r="C539" s="189"/>
      <c r="D539" s="392"/>
      <c r="E539" s="191"/>
      <c r="F539" s="191"/>
      <c r="G539" s="192" t="s">
        <v>131</v>
      </c>
      <c r="H539" s="193" t="s">
        <v>12</v>
      </c>
      <c r="I539" s="218"/>
      <c r="J539" s="218"/>
      <c r="K539" s="249"/>
      <c r="L539" s="198"/>
      <c r="M539" s="198"/>
      <c r="N539" s="393">
        <f ca="1">IFERROR(__xludf.DUMMYFUNCTION("IMPORTRANGE(""https://docs.google.com/spreadsheets/d/1SX6NBoVAgQJ6U1MVXOaj8PK2l7WJ3RER9xtqwdhxkhw/edit?usp=sharing"",""นครปฐม!M434"")"),0)</f>
        <v>0</v>
      </c>
      <c r="O539" s="198"/>
      <c r="P539" s="198"/>
    </row>
    <row r="540" spans="1:16" ht="21.75" customHeight="1" x14ac:dyDescent="0.55000000000000004">
      <c r="A540" s="390"/>
      <c r="B540" s="391"/>
      <c r="C540" s="189"/>
      <c r="D540" s="392"/>
      <c r="E540" s="191"/>
      <c r="F540" s="191"/>
      <c r="G540" s="192" t="s">
        <v>132</v>
      </c>
      <c r="H540" s="193" t="s">
        <v>12</v>
      </c>
      <c r="I540" s="218"/>
      <c r="J540" s="218"/>
      <c r="K540" s="249"/>
      <c r="L540" s="198"/>
      <c r="M540" s="198"/>
      <c r="N540" s="393">
        <f ca="1">IFERROR(__xludf.DUMMYFUNCTION("IMPORTRANGE(""https://docs.google.com/spreadsheets/d/1SX6NBoVAgQJ6U1MVXOaj8PK2l7WJ3RER9xtqwdhxkhw/edit?usp=sharing"",""นครปฐม!M435"")"),0)</f>
        <v>0</v>
      </c>
      <c r="O540" s="198"/>
      <c r="P540" s="198"/>
    </row>
    <row r="541" spans="1:16" ht="21.75" customHeight="1" x14ac:dyDescent="0.55000000000000004">
      <c r="A541" s="390"/>
      <c r="B541" s="391"/>
      <c r="C541" s="189"/>
      <c r="D541" s="392"/>
      <c r="E541" s="191"/>
      <c r="F541" s="191"/>
      <c r="G541" s="192" t="s">
        <v>133</v>
      </c>
      <c r="H541" s="193" t="s">
        <v>12</v>
      </c>
      <c r="I541" s="218"/>
      <c r="J541" s="218"/>
      <c r="K541" s="249"/>
      <c r="L541" s="198"/>
      <c r="M541" s="198"/>
      <c r="N541" s="393">
        <f ca="1">IFERROR(__xludf.DUMMYFUNCTION("IMPORTRANGE(""https://docs.google.com/spreadsheets/d/1SX6NBoVAgQJ6U1MVXOaj8PK2l7WJ3RER9xtqwdhxkhw/edit?usp=sharing"",""นครปฐม!M436"")"),9480)</f>
        <v>9480</v>
      </c>
      <c r="O541" s="198"/>
      <c r="P541" s="198"/>
    </row>
    <row r="542" spans="1:16" ht="21.75" customHeight="1" x14ac:dyDescent="0.55000000000000004">
      <c r="A542" s="206"/>
      <c r="B542" s="207"/>
      <c r="C542" s="189" t="s">
        <v>16</v>
      </c>
      <c r="D542" s="208" t="s">
        <v>44</v>
      </c>
      <c r="E542" s="209"/>
      <c r="F542" s="209"/>
      <c r="G542" s="210"/>
      <c r="H542" s="211"/>
      <c r="I542" s="194"/>
      <c r="J542" s="194"/>
      <c r="K542" s="195"/>
      <c r="L542" s="212"/>
      <c r="M542" s="212"/>
      <c r="N542" s="212"/>
      <c r="O542" s="212"/>
      <c r="P542" s="212"/>
    </row>
    <row r="543" spans="1:16" ht="21.75" customHeight="1" x14ac:dyDescent="0.55000000000000004">
      <c r="A543" s="206"/>
      <c r="B543" s="207"/>
      <c r="C543" s="207"/>
      <c r="D543" s="213">
        <v>1</v>
      </c>
      <c r="E543" s="214" t="s">
        <v>45</v>
      </c>
      <c r="F543" s="215"/>
      <c r="G543" s="216"/>
      <c r="H543" s="217"/>
      <c r="I543" s="218"/>
      <c r="J543" s="219">
        <f ca="1">IFERROR(__xludf.DUMMYFUNCTION("IMPORTRANGE(""https://docs.google.com/spreadsheets/d/1SX6NBoVAgQJ6U1MVXOaj8PK2l7WJ3RER9xtqwdhxkhw/edit?usp=sharing"",""นครปฐม!J438"")"),0)</f>
        <v>0</v>
      </c>
      <c r="K543" s="195"/>
      <c r="L543" s="212"/>
      <c r="M543" s="212"/>
      <c r="N543" s="212"/>
      <c r="O543" s="212"/>
      <c r="P543" s="212"/>
    </row>
    <row r="544" spans="1:16" ht="21.75" customHeight="1" x14ac:dyDescent="0.55000000000000004">
      <c r="A544" s="206"/>
      <c r="B544" s="207"/>
      <c r="C544" s="207"/>
      <c r="D544" s="220">
        <v>2</v>
      </c>
      <c r="E544" s="221" t="s">
        <v>46</v>
      </c>
      <c r="F544" s="222"/>
      <c r="G544" s="223"/>
      <c r="H544" s="217"/>
      <c r="I544" s="218"/>
      <c r="J544" s="219">
        <f ca="1">IFERROR(__xludf.DUMMYFUNCTION("IMPORTRANGE(""https://docs.google.com/spreadsheets/d/1SX6NBoVAgQJ6U1MVXOaj8PK2l7WJ3RER9xtqwdhxkhw/edit?usp=sharing"",""นครปฐม!J439"")"),1)</f>
        <v>1</v>
      </c>
      <c r="K544" s="195"/>
      <c r="L544" s="212" t="s">
        <v>40</v>
      </c>
      <c r="M544" s="212"/>
      <c r="N544" s="212" t="s">
        <v>40</v>
      </c>
      <c r="O544" s="212"/>
      <c r="P544" s="212"/>
    </row>
    <row r="545" spans="1:16" ht="21.75" customHeight="1" x14ac:dyDescent="0.55000000000000004">
      <c r="A545" s="206"/>
      <c r="B545" s="207"/>
      <c r="C545" s="207"/>
      <c r="D545" s="224"/>
      <c r="E545" s="225" t="s">
        <v>47</v>
      </c>
      <c r="F545" s="226"/>
      <c r="G545" s="227"/>
      <c r="H545" s="217"/>
      <c r="I545" s="218"/>
      <c r="J545" s="219">
        <f ca="1">IFERROR(__xludf.DUMMYFUNCTION("IMPORTRANGE(""https://docs.google.com/spreadsheets/d/1SX6NBoVAgQJ6U1MVXOaj8PK2l7WJ3RER9xtqwdhxkhw/edit?usp=sharing"",""นครปฐม!J440"")"),1)</f>
        <v>1</v>
      </c>
      <c r="K545" s="195"/>
      <c r="L545" s="212"/>
      <c r="M545" s="212"/>
      <c r="N545" s="212"/>
      <c r="O545" s="212"/>
      <c r="P545" s="212"/>
    </row>
    <row r="546" spans="1:16" ht="21.75" customHeight="1" x14ac:dyDescent="0.55000000000000004">
      <c r="A546" s="206"/>
      <c r="B546" s="207"/>
      <c r="C546" s="207"/>
      <c r="D546" s="224"/>
      <c r="E546" s="225" t="s">
        <v>48</v>
      </c>
      <c r="F546" s="226"/>
      <c r="G546" s="227"/>
      <c r="H546" s="217"/>
      <c r="I546" s="218"/>
      <c r="J546" s="219">
        <f ca="1">IFERROR(__xludf.DUMMYFUNCTION("IMPORTRANGE(""https://docs.google.com/spreadsheets/d/1SX6NBoVAgQJ6U1MVXOaj8PK2l7WJ3RER9xtqwdhxkhw/edit?usp=sharing"",""นครปฐม!J441"")"),1)</f>
        <v>1</v>
      </c>
      <c r="K546" s="195"/>
      <c r="L546" s="212"/>
      <c r="M546" s="212"/>
      <c r="N546" s="212"/>
      <c r="O546" s="212"/>
      <c r="P546" s="212"/>
    </row>
    <row r="547" spans="1:16" ht="21.75" customHeight="1" x14ac:dyDescent="0.55000000000000004">
      <c r="A547" s="206"/>
      <c r="B547" s="207"/>
      <c r="C547" s="207"/>
      <c r="D547" s="224"/>
      <c r="E547" s="228"/>
      <c r="F547" s="226"/>
      <c r="G547" s="251" t="s">
        <v>202</v>
      </c>
      <c r="H547" s="217" t="s">
        <v>37</v>
      </c>
      <c r="I547" s="218">
        <f ca="1">IFERROR(__xludf.DUMMYFUNCTION("IMPORTRANGE(""https://docs.google.com/spreadsheets/d/1SX6NBoVAgQJ6U1MVXOaj8PK2l7WJ3RER9xtqwdhxkhw/edit?usp=sharing"",""นครปฐม!I442"")"),20)</f>
        <v>20</v>
      </c>
      <c r="J547" s="219">
        <f ca="1">IFERROR(__xludf.DUMMYFUNCTION("IMPORTRANGE(""https://docs.google.com/spreadsheets/d/1SX6NBoVAgQJ6U1MVXOaj8PK2l7WJ3RER9xtqwdhxkhw/edit?usp=sharing"",""นครปฐม!J442"")"),20)</f>
        <v>20</v>
      </c>
      <c r="K547" s="195">
        <f t="shared" ref="K547:K548" ca="1" si="119">IF(I547&gt;0,J547*100/I547,0)</f>
        <v>100</v>
      </c>
      <c r="L547" s="212"/>
      <c r="M547" s="212"/>
      <c r="N547" s="212"/>
      <c r="O547" s="212"/>
      <c r="P547" s="212"/>
    </row>
    <row r="548" spans="1:16" ht="21.75" hidden="1" customHeight="1" x14ac:dyDescent="0.55000000000000004">
      <c r="A548" s="206"/>
      <c r="B548" s="207"/>
      <c r="C548" s="207"/>
      <c r="D548" s="224"/>
      <c r="E548" s="228"/>
      <c r="F548" s="226"/>
      <c r="G548" s="251" t="s">
        <v>203</v>
      </c>
      <c r="H548" s="217" t="s">
        <v>37</v>
      </c>
      <c r="I548" s="359">
        <f ca="1">IFERROR(__xludf.DUMMYFUNCTION("IMPORTRANGE(""https://docs.google.com/spreadsheets/d/1C3CXT74ZlgGe6_JY_1olB1XN4rF0dxEuIIF-xsYjHgg/edit?usp=sharing"",""งบกองทุน!dr63"")"),0)</f>
        <v>0</v>
      </c>
      <c r="J548" s="219">
        <f ca="1">IFERROR(__xludf.DUMMYFUNCTION("IMPORTRANGE(""https://docs.google.com/spreadsheets/d/1SX6NBoVAgQJ6U1MVXOaj8PK2l7WJ3RER9xtqwdhxkhw/edit?usp=sharing"",""นครปฐม!J166"")"),0)</f>
        <v>0</v>
      </c>
      <c r="K548" s="195">
        <f t="shared" ca="1" si="119"/>
        <v>0</v>
      </c>
      <c r="L548" s="212"/>
      <c r="M548" s="212"/>
      <c r="N548" s="212"/>
      <c r="O548" s="212"/>
      <c r="P548" s="212"/>
    </row>
    <row r="549" spans="1:16" ht="21.75" customHeight="1" x14ac:dyDescent="0.55000000000000004">
      <c r="A549" s="206"/>
      <c r="B549" s="207"/>
      <c r="C549" s="207"/>
      <c r="D549" s="224"/>
      <c r="E549" s="225" t="s">
        <v>54</v>
      </c>
      <c r="F549" s="226"/>
      <c r="G549" s="227"/>
      <c r="H549" s="217"/>
      <c r="I549" s="218"/>
      <c r="J549" s="219">
        <f ca="1">IFERROR(__xludf.DUMMYFUNCTION("IMPORTRANGE(""https://docs.google.com/spreadsheets/d/1SX6NBoVAgQJ6U1MVXOaj8PK2l7WJ3RER9xtqwdhxkhw/edit?usp=sharing"",""นครปฐม!J444"")"),0)</f>
        <v>0</v>
      </c>
      <c r="K549" s="195"/>
      <c r="L549" s="212"/>
      <c r="M549" s="212"/>
      <c r="N549" s="212"/>
      <c r="O549" s="212"/>
      <c r="P549" s="212"/>
    </row>
    <row r="550" spans="1:16" ht="21.75" customHeight="1" x14ac:dyDescent="0.55000000000000004">
      <c r="A550" s="465"/>
      <c r="B550" s="466"/>
      <c r="C550" s="466"/>
      <c r="D550" s="475">
        <v>3</v>
      </c>
      <c r="E550" s="476" t="s">
        <v>55</v>
      </c>
      <c r="F550" s="477"/>
      <c r="G550" s="478"/>
      <c r="H550" s="479"/>
      <c r="I550" s="471"/>
      <c r="J550" s="480">
        <f ca="1">IFERROR(__xludf.DUMMYFUNCTION("IMPORTRANGE(""https://docs.google.com/spreadsheets/d/1SX6NBoVAgQJ6U1MVXOaj8PK2l7WJ3RER9xtqwdhxkhw/edit?usp=sharing"",""นครปฐม!J445"")"),0)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55000000000000004">
      <c r="A551" s="415"/>
      <c r="B551" s="416">
        <v>7</v>
      </c>
      <c r="C551" s="417" t="s">
        <v>204</v>
      </c>
      <c r="D551" s="417"/>
      <c r="E551" s="417"/>
      <c r="F551" s="417"/>
      <c r="G551" s="418"/>
      <c r="H551" s="419" t="s">
        <v>121</v>
      </c>
      <c r="I551" s="420">
        <f ca="1">IFERROR(__xludf.DUMMYFUNCTION("IMPORTRANGE(""https://docs.google.com/spreadsheets/d/1SX6NBoVAgQJ6U1MVXOaj8PK2l7WJ3RER9xtqwdhxkhw/edit?usp=sharing"",""นครปฐม!I446"")"),0)</f>
        <v>0</v>
      </c>
      <c r="J551" s="420">
        <f ca="1">IFERROR(__xludf.DUMMYFUNCTION("IMPORTRANGE(""https://docs.google.com/spreadsheets/d/1SX6NBoVAgQJ6U1MVXOaj8PK2l7WJ3RER9xtqwdhxkhw/edit?usp=sharing"",""นครปฐม!J446"")"),0)</f>
        <v>0</v>
      </c>
      <c r="K551" s="421">
        <f ca="1">IF(I551&gt;0,J551*100/I551,0)</f>
        <v>0</v>
      </c>
      <c r="L551" s="422">
        <f ca="1">IFERROR(__xludf.DUMMYFUNCTION("IMPORTRANGE(""https://docs.google.com/spreadsheets/d/1SX6NBoVAgQJ6U1MVXOaj8PK2l7WJ3RER9xtqwdhxkhw/edit?usp=sharing"",""นครปฐม!L446"")"),0)</f>
        <v>0</v>
      </c>
      <c r="M551" s="422"/>
      <c r="N551" s="422">
        <f ca="1">IFERROR(__xludf.DUMMYFUNCTION("IMPORTRANGE(""https://docs.google.com/spreadsheets/d/1SX6NBoVAgQJ6U1MVXOaj8PK2l7WJ3RER9xtqwdhxkhw/edit?usp=sharing"",""นครปฐม!M446"")"),0)</f>
        <v>0</v>
      </c>
      <c r="O551" s="422">
        <f t="shared" ref="O551:O555" ca="1" si="120">+IF(L551&gt;0,N551*100/L551,0)</f>
        <v>0</v>
      </c>
      <c r="P551" s="422"/>
    </row>
    <row r="552" spans="1:16" ht="21.75" customHeight="1" x14ac:dyDescent="0.55000000000000004">
      <c r="A552" s="188"/>
      <c r="B552" s="189"/>
      <c r="C552" s="189" t="s">
        <v>16</v>
      </c>
      <c r="D552" s="190" t="s">
        <v>38</v>
      </c>
      <c r="E552" s="191"/>
      <c r="F552" s="191"/>
      <c r="G552" s="192" t="s">
        <v>39</v>
      </c>
      <c r="H552" s="193" t="s">
        <v>12</v>
      </c>
      <c r="I552" s="194" t="s">
        <v>40</v>
      </c>
      <c r="J552" s="194"/>
      <c r="K552" s="195"/>
      <c r="L552" s="196">
        <f ca="1">IFERROR(__xludf.DUMMYFUNCTION("IMPORTRANGE(""https://docs.google.com/spreadsheets/d/1SX6NBoVAgQJ6U1MVXOaj8PK2l7WJ3RER9xtqwdhxkhw/edit?usp=sharing"",""นครปฐม!L447"")"),0)</f>
        <v>0</v>
      </c>
      <c r="M552" s="196"/>
      <c r="N552" s="198">
        <f ca="1">IFERROR(__xludf.DUMMYFUNCTION("IMPORTRANGE(""https://docs.google.com/spreadsheets/d/1SX6NBoVAgQJ6U1MVXOaj8PK2l7WJ3RER9xtqwdhxkhw/edit?usp=sharing"",""นครปฐม!M447"")"),0)</f>
        <v>0</v>
      </c>
      <c r="O552" s="198">
        <f t="shared" ca="1" si="120"/>
        <v>0</v>
      </c>
      <c r="P552" s="198"/>
    </row>
    <row r="553" spans="1:16" ht="21.75" customHeight="1" x14ac:dyDescent="0.55000000000000004">
      <c r="A553" s="188"/>
      <c r="B553" s="189"/>
      <c r="C553" s="189"/>
      <c r="D553" s="197"/>
      <c r="E553" s="191"/>
      <c r="F553" s="191" t="s">
        <v>40</v>
      </c>
      <c r="G553" s="192" t="s">
        <v>41</v>
      </c>
      <c r="H553" s="193" t="s">
        <v>12</v>
      </c>
      <c r="I553" s="194"/>
      <c r="J553" s="194"/>
      <c r="K553" s="195"/>
      <c r="L553" s="196">
        <f ca="1">IFERROR(__xludf.DUMMYFUNCTION("IMPORTRANGE(""https://docs.google.com/spreadsheets/d/1SX6NBoVAgQJ6U1MVXOaj8PK2l7WJ3RER9xtqwdhxkhw/edit?usp=sharing"",""นครปฐม!L448"")"),0)</f>
        <v>0</v>
      </c>
      <c r="M553" s="196"/>
      <c r="N553" s="198">
        <f ca="1">IFERROR(__xludf.DUMMYFUNCTION("IMPORTRANGE(""https://docs.google.com/spreadsheets/d/1SX6NBoVAgQJ6U1MVXOaj8PK2l7WJ3RER9xtqwdhxkhw/edit?usp=sharing"",""นครปฐม!M448"")"),0)</f>
        <v>0</v>
      </c>
      <c r="O553" s="198">
        <f t="shared" ca="1" si="120"/>
        <v>0</v>
      </c>
      <c r="P553" s="198"/>
    </row>
    <row r="554" spans="1:16" ht="21.75" customHeight="1" x14ac:dyDescent="0.55000000000000004">
      <c r="A554" s="188"/>
      <c r="B554" s="189"/>
      <c r="C554" s="189"/>
      <c r="D554" s="197"/>
      <c r="E554" s="191"/>
      <c r="F554" s="191"/>
      <c r="G554" s="200" t="s">
        <v>128</v>
      </c>
      <c r="H554" s="193" t="s">
        <v>12</v>
      </c>
      <c r="I554" s="194"/>
      <c r="J554" s="194"/>
      <c r="K554" s="195"/>
      <c r="L554" s="198">
        <f ca="1">IFERROR(__xludf.DUMMYFUNCTION("IMPORTRANGE(""https://docs.google.com/spreadsheets/d/1SX6NBoVAgQJ6U1MVXOaj8PK2l7WJ3RER9xtqwdhxkhw/edit?usp=sharing"",""นครปฐม!L449"")"),0)</f>
        <v>0</v>
      </c>
      <c r="M554" s="198"/>
      <c r="N554" s="198">
        <f ca="1">IFERROR(__xludf.DUMMYFUNCTION("IMPORTRANGE(""https://docs.google.com/spreadsheets/d/1SX6NBoVAgQJ6U1MVXOaj8PK2l7WJ3RER9xtqwdhxkhw/edit?usp=sharing"",""นครปฐม!M449"")"),0)</f>
        <v>0</v>
      </c>
      <c r="O554" s="198">
        <f t="shared" ca="1" si="120"/>
        <v>0</v>
      </c>
      <c r="P554" s="198"/>
    </row>
    <row r="555" spans="1:16" ht="21.75" customHeight="1" x14ac:dyDescent="0.55000000000000004">
      <c r="A555" s="188"/>
      <c r="B555" s="189"/>
      <c r="C555" s="189"/>
      <c r="D555" s="197"/>
      <c r="E555" s="191"/>
      <c r="F555" s="191"/>
      <c r="G555" s="200" t="s">
        <v>129</v>
      </c>
      <c r="H555" s="193" t="s">
        <v>12</v>
      </c>
      <c r="I555" s="194"/>
      <c r="J555" s="194"/>
      <c r="K555" s="195"/>
      <c r="L555" s="198">
        <f ca="1">IFERROR(__xludf.DUMMYFUNCTION("IMPORTRANGE(""https://docs.google.com/spreadsheets/d/1SX6NBoVAgQJ6U1MVXOaj8PK2l7WJ3RER9xtqwdhxkhw/edit?usp=sharing"",""นครปฐม!L450"")"),0)</f>
        <v>0</v>
      </c>
      <c r="M555" s="198"/>
      <c r="N555" s="198">
        <f ca="1">IFERROR(__xludf.DUMMYFUNCTION("IMPORTRANGE(""https://docs.google.com/spreadsheets/d/1SX6NBoVAgQJ6U1MVXOaj8PK2l7WJ3RER9xtqwdhxkhw/edit?usp=sharing"",""นครปฐม!M450"")"),0)</f>
        <v>0</v>
      </c>
      <c r="O555" s="198">
        <f t="shared" ca="1" si="120"/>
        <v>0</v>
      </c>
      <c r="P555" s="198"/>
    </row>
    <row r="556" spans="1:16" ht="21.75" customHeight="1" x14ac:dyDescent="0.55000000000000004">
      <c r="A556" s="390"/>
      <c r="B556" s="391"/>
      <c r="C556" s="189"/>
      <c r="D556" s="392"/>
      <c r="E556" s="191"/>
      <c r="F556" s="191"/>
      <c r="G556" s="192" t="s">
        <v>130</v>
      </c>
      <c r="H556" s="193" t="s">
        <v>12</v>
      </c>
      <c r="I556" s="218"/>
      <c r="J556" s="218"/>
      <c r="K556" s="249"/>
      <c r="L556" s="198"/>
      <c r="M556" s="198"/>
      <c r="N556" s="198">
        <f ca="1">IFERROR(__xludf.DUMMYFUNCTION("IMPORTRANGE(""https://docs.google.com/spreadsheets/d/1SX6NBoVAgQJ6U1MVXOaj8PK2l7WJ3RER9xtqwdhxkhw/edit?usp=sharing"",""นครปฐม!M451"")"),0)</f>
        <v>0</v>
      </c>
      <c r="O556" s="198"/>
      <c r="P556" s="198"/>
    </row>
    <row r="557" spans="1:16" ht="21.75" customHeight="1" x14ac:dyDescent="0.55000000000000004">
      <c r="A557" s="390"/>
      <c r="B557" s="391"/>
      <c r="C557" s="189"/>
      <c r="D557" s="392"/>
      <c r="E557" s="191"/>
      <c r="F557" s="191"/>
      <c r="G557" s="192" t="s">
        <v>131</v>
      </c>
      <c r="H557" s="193" t="s">
        <v>12</v>
      </c>
      <c r="I557" s="218"/>
      <c r="J557" s="218"/>
      <c r="K557" s="249"/>
      <c r="L557" s="198"/>
      <c r="M557" s="198"/>
      <c r="N557" s="198">
        <f ca="1">IFERROR(__xludf.DUMMYFUNCTION("IMPORTRANGE(""https://docs.google.com/spreadsheets/d/1SX6NBoVAgQJ6U1MVXOaj8PK2l7WJ3RER9xtqwdhxkhw/edit?usp=sharing"",""นครปฐม!M452"")"),0)</f>
        <v>0</v>
      </c>
      <c r="O557" s="198"/>
      <c r="P557" s="198"/>
    </row>
    <row r="558" spans="1:16" ht="21.75" customHeight="1" x14ac:dyDescent="0.55000000000000004">
      <c r="A558" s="390"/>
      <c r="B558" s="391"/>
      <c r="C558" s="189"/>
      <c r="D558" s="392"/>
      <c r="E558" s="191"/>
      <c r="F558" s="191"/>
      <c r="G558" s="192" t="s">
        <v>132</v>
      </c>
      <c r="H558" s="193" t="s">
        <v>12</v>
      </c>
      <c r="I558" s="218"/>
      <c r="J558" s="218"/>
      <c r="K558" s="249"/>
      <c r="L558" s="198"/>
      <c r="M558" s="198"/>
      <c r="N558" s="198">
        <f ca="1">IFERROR(__xludf.DUMMYFUNCTION("IMPORTRANGE(""https://docs.google.com/spreadsheets/d/1SX6NBoVAgQJ6U1MVXOaj8PK2l7WJ3RER9xtqwdhxkhw/edit?usp=sharing"",""นครปฐม!M453"")"),0)</f>
        <v>0</v>
      </c>
      <c r="O558" s="198"/>
      <c r="P558" s="198"/>
    </row>
    <row r="559" spans="1:16" ht="21.75" customHeight="1" x14ac:dyDescent="0.55000000000000004">
      <c r="A559" s="390"/>
      <c r="B559" s="391"/>
      <c r="C559" s="189"/>
      <c r="D559" s="392"/>
      <c r="E559" s="191"/>
      <c r="F559" s="191"/>
      <c r="G559" s="192" t="s">
        <v>133</v>
      </c>
      <c r="H559" s="193" t="s">
        <v>12</v>
      </c>
      <c r="I559" s="218"/>
      <c r="J559" s="218"/>
      <c r="K559" s="249"/>
      <c r="L559" s="198"/>
      <c r="M559" s="198"/>
      <c r="N559" s="198">
        <f ca="1">IFERROR(__xludf.DUMMYFUNCTION("IMPORTRANGE(""https://docs.google.com/spreadsheets/d/1SX6NBoVAgQJ6U1MVXOaj8PK2l7WJ3RER9xtqwdhxkhw/edit?usp=sharing"",""นครปฐม!M454"")"),0)</f>
        <v>0</v>
      </c>
      <c r="O559" s="198"/>
      <c r="P559" s="198"/>
    </row>
    <row r="560" spans="1:16" ht="21.75" customHeight="1" x14ac:dyDescent="0.55000000000000004">
      <c r="A560" s="206"/>
      <c r="B560" s="207"/>
      <c r="C560" s="207"/>
      <c r="D560" s="224"/>
      <c r="E560" s="226"/>
      <c r="F560" s="226" t="s">
        <v>205</v>
      </c>
      <c r="G560" s="227"/>
      <c r="H560" s="481" t="s">
        <v>121</v>
      </c>
      <c r="I560" s="194">
        <f ca="1">IFERROR(__xludf.DUMMYFUNCTION("IMPORTRANGE(""https://docs.google.com/spreadsheets/d/1SX6NBoVAgQJ6U1MVXOaj8PK2l7WJ3RER9xtqwdhxkhw/edit?usp=sharing"",""นครปฐม!I455"")"),0)</f>
        <v>0</v>
      </c>
      <c r="J560" s="194">
        <f ca="1">IFERROR(__xludf.DUMMYFUNCTION("IMPORTRANGE(""https://docs.google.com/spreadsheets/d/1SX6NBoVAgQJ6U1MVXOaj8PK2l7WJ3RER9xtqwdhxkhw/edit?usp=sharing"",""นครปฐม!J455"")"),0)</f>
        <v>0</v>
      </c>
      <c r="K560" s="249">
        <f t="shared" ref="K560:K564" ca="1" si="121">IF(I560&gt;0,J560*100/I560,0)</f>
        <v>0</v>
      </c>
      <c r="L560" s="198"/>
      <c r="M560" s="198"/>
      <c r="N560" s="198"/>
      <c r="O560" s="212"/>
      <c r="P560" s="212"/>
    </row>
    <row r="561" spans="1:16" ht="21.75" customHeight="1" x14ac:dyDescent="0.55000000000000004">
      <c r="A561" s="206"/>
      <c r="B561" s="207"/>
      <c r="C561" s="207"/>
      <c r="D561" s="224"/>
      <c r="E561" s="226"/>
      <c r="F561" s="226"/>
      <c r="G561" s="227"/>
      <c r="H561" s="481" t="s">
        <v>36</v>
      </c>
      <c r="I561" s="194">
        <f ca="1">IFERROR(__xludf.DUMMYFUNCTION("IMPORTRANGE(""https://docs.google.com/spreadsheets/d/1SX6NBoVAgQJ6U1MVXOaj8PK2l7WJ3RER9xtqwdhxkhw/edit?usp=sharing"",""นครปฐม!I456"")"),0)</f>
        <v>0</v>
      </c>
      <c r="J561" s="218">
        <f ca="1">IFERROR(__xludf.DUMMYFUNCTION("IMPORTRANGE(""https://docs.google.com/spreadsheets/d/1SX6NBoVAgQJ6U1MVXOaj8PK2l7WJ3RER9xtqwdhxkhw/edit?usp=sharing"",""นครปฐม!J456"")"),0)</f>
        <v>0</v>
      </c>
      <c r="K561" s="249">
        <f t="shared" ca="1" si="121"/>
        <v>0</v>
      </c>
      <c r="L561" s="198"/>
      <c r="M561" s="198"/>
      <c r="N561" s="198"/>
      <c r="O561" s="212"/>
      <c r="P561" s="212"/>
    </row>
    <row r="562" spans="1:16" ht="21.75" customHeight="1" x14ac:dyDescent="0.55000000000000004">
      <c r="A562" s="206"/>
      <c r="B562" s="207"/>
      <c r="C562" s="207"/>
      <c r="D562" s="224"/>
      <c r="E562" s="226"/>
      <c r="F562" s="226" t="s">
        <v>206</v>
      </c>
      <c r="G562" s="227"/>
      <c r="H562" s="481" t="s">
        <v>121</v>
      </c>
      <c r="I562" s="194" t="str">
        <f ca="1">IFERROR(__xludf.DUMMYFUNCTION("IMPORTRANGE(""https://docs.google.com/spreadsheets/d/1SX6NBoVAgQJ6U1MVXOaj8PK2l7WJ3RER9xtqwdhxkhw/edit?usp=sharing"",""นครปฐม!I457"")"),"")</f>
        <v/>
      </c>
      <c r="J562" s="218" t="str">
        <f ca="1">IFERROR(__xludf.DUMMYFUNCTION("IMPORTRANGE(""https://docs.google.com/spreadsheets/d/1SX6NBoVAgQJ6U1MVXOaj8PK2l7WJ3RER9xtqwdhxkhw/edit?usp=sharing"",""นครปฐม!J457"")"),"")</f>
        <v/>
      </c>
      <c r="K562" s="195" t="e">
        <f t="shared" ca="1" si="121"/>
        <v>#VALUE!</v>
      </c>
      <c r="L562" s="212"/>
      <c r="M562" s="212"/>
      <c r="N562" s="212"/>
      <c r="O562" s="212"/>
      <c r="P562" s="212"/>
    </row>
    <row r="563" spans="1:16" ht="21.75" customHeight="1" x14ac:dyDescent="0.55000000000000004">
      <c r="A563" s="206"/>
      <c r="B563" s="207"/>
      <c r="C563" s="207"/>
      <c r="D563" s="224"/>
      <c r="E563" s="226"/>
      <c r="F563" s="226"/>
      <c r="G563" s="227"/>
      <c r="H563" s="481" t="s">
        <v>36</v>
      </c>
      <c r="I563" s="194" t="str">
        <f ca="1">IFERROR(__xludf.DUMMYFUNCTION("IMPORTRANGE(""https://docs.google.com/spreadsheets/d/1SX6NBoVAgQJ6U1MVXOaj8PK2l7WJ3RER9xtqwdhxkhw/edit?usp=sharing"",""นครปฐม!I458"")"),"")</f>
        <v/>
      </c>
      <c r="J563" s="218" t="str">
        <f ca="1">IFERROR(__xludf.DUMMYFUNCTION("IMPORTRANGE(""https://docs.google.com/spreadsheets/d/1SX6NBoVAgQJ6U1MVXOaj8PK2l7WJ3RER9xtqwdhxkhw/edit?usp=sharing"",""นครปฐม!J458"")"),"")</f>
        <v/>
      </c>
      <c r="K563" s="195" t="e">
        <f t="shared" ca="1" si="121"/>
        <v>#VALUE!</v>
      </c>
      <c r="L563" s="212"/>
      <c r="M563" s="212"/>
      <c r="N563" s="212"/>
      <c r="O563" s="212"/>
      <c r="P563" s="212"/>
    </row>
    <row r="564" spans="1:16" ht="21.75" customHeight="1" x14ac:dyDescent="0.55000000000000004">
      <c r="A564" s="382"/>
      <c r="B564" s="383">
        <v>8</v>
      </c>
      <c r="C564" s="384" t="s">
        <v>207</v>
      </c>
      <c r="D564" s="384"/>
      <c r="E564" s="384"/>
      <c r="F564" s="384"/>
      <c r="G564" s="385"/>
      <c r="H564" s="386" t="s">
        <v>37</v>
      </c>
      <c r="I564" s="387">
        <f ca="1">IFERROR(__xludf.DUMMYFUNCTION("IMPORTRANGE(""https://docs.google.com/spreadsheets/d/1SX6NBoVAgQJ6U1MVXOaj8PK2l7WJ3RER9xtqwdhxkhw/edit?usp=sharing"",""นครปฐม!I459"")"),100)</f>
        <v>100</v>
      </c>
      <c r="J564" s="387">
        <f ca="1">IFERROR(__xludf.DUMMYFUNCTION("IMPORTRANGE(""https://docs.google.com/spreadsheets/d/1SX6NBoVAgQJ6U1MVXOaj8PK2l7WJ3RER9xtqwdhxkhw/edit?usp=sharing"",""นครปฐม!J459"")"),36)</f>
        <v>36</v>
      </c>
      <c r="K564" s="388">
        <f t="shared" ca="1" si="121"/>
        <v>36</v>
      </c>
      <c r="L564" s="389">
        <f ca="1">IFERROR(__xludf.DUMMYFUNCTION("IMPORTRANGE(""https://docs.google.com/spreadsheets/d/1SX6NBoVAgQJ6U1MVXOaj8PK2l7WJ3RER9xtqwdhxkhw/edit?usp=sharing"",""นครปฐม!L459"")"),116160)</f>
        <v>116160</v>
      </c>
      <c r="M564" s="389"/>
      <c r="N564" s="389">
        <f ca="1">IFERROR(__xludf.DUMMYFUNCTION("IMPORTRANGE(""https://docs.google.com/spreadsheets/d/1SX6NBoVAgQJ6U1MVXOaj8PK2l7WJ3RER9xtqwdhxkhw/edit?usp=sharing"",""นครปฐม!M459"")"),39516.7)</f>
        <v>39516.699999999997</v>
      </c>
      <c r="O564" s="389">
        <f t="shared" ref="O564:O568" ca="1" si="122">+IF(L564&gt;0,N564*100/L564,0)</f>
        <v>34.019197658402199</v>
      </c>
      <c r="P564" s="389"/>
    </row>
    <row r="565" spans="1:16" ht="21.75" customHeight="1" x14ac:dyDescent="0.55000000000000004">
      <c r="A565" s="188"/>
      <c r="B565" s="189"/>
      <c r="C565" s="189" t="s">
        <v>16</v>
      </c>
      <c r="D565" s="190" t="s">
        <v>38</v>
      </c>
      <c r="E565" s="191"/>
      <c r="F565" s="191"/>
      <c r="G565" s="192" t="s">
        <v>39</v>
      </c>
      <c r="H565" s="193" t="s">
        <v>12</v>
      </c>
      <c r="I565" s="194" t="s">
        <v>40</v>
      </c>
      <c r="J565" s="194"/>
      <c r="K565" s="195"/>
      <c r="L565" s="196">
        <f ca="1">IFERROR(__xludf.DUMMYFUNCTION("IMPORTRANGE(""https://docs.google.com/spreadsheets/d/1SX6NBoVAgQJ6U1MVXOaj8PK2l7WJ3RER9xtqwdhxkhw/edit?usp=sharing"",""นครปฐม!L460"")"),0)</f>
        <v>0</v>
      </c>
      <c r="M565" s="196"/>
      <c r="N565" s="198">
        <f ca="1">IFERROR(__xludf.DUMMYFUNCTION("IMPORTRANGE(""https://docs.google.com/spreadsheets/d/1SX6NBoVAgQJ6U1MVXOaj8PK2l7WJ3RER9xtqwdhxkhw/edit?usp=sharing"",""นครปฐม!M460"")"),0)</f>
        <v>0</v>
      </c>
      <c r="O565" s="198">
        <f t="shared" ca="1" si="122"/>
        <v>0</v>
      </c>
      <c r="P565" s="198"/>
    </row>
    <row r="566" spans="1:16" ht="21.75" customHeight="1" x14ac:dyDescent="0.55000000000000004">
      <c r="A566" s="188"/>
      <c r="B566" s="189"/>
      <c r="C566" s="189"/>
      <c r="D566" s="197"/>
      <c r="E566" s="191"/>
      <c r="F566" s="191" t="s">
        <v>40</v>
      </c>
      <c r="G566" s="192" t="s">
        <v>41</v>
      </c>
      <c r="H566" s="193" t="s">
        <v>12</v>
      </c>
      <c r="I566" s="194"/>
      <c r="J566" s="194"/>
      <c r="K566" s="195"/>
      <c r="L566" s="196">
        <f ca="1">IFERROR(__xludf.DUMMYFUNCTION("IMPORTRANGE(""https://docs.google.com/spreadsheets/d/1SX6NBoVAgQJ6U1MVXOaj8PK2l7WJ3RER9xtqwdhxkhw/edit?usp=sharing"",""นครปฐม!L461"")"),116160)</f>
        <v>116160</v>
      </c>
      <c r="M566" s="196"/>
      <c r="N566" s="198">
        <f ca="1">IFERROR(__xludf.DUMMYFUNCTION("IMPORTRANGE(""https://docs.google.com/spreadsheets/d/1SX6NBoVAgQJ6U1MVXOaj8PK2l7WJ3RER9xtqwdhxkhw/edit?usp=sharing"",""นครปฐม!M461"")"),39516.7)</f>
        <v>39516.699999999997</v>
      </c>
      <c r="O566" s="198">
        <f t="shared" ca="1" si="122"/>
        <v>34.019197658402199</v>
      </c>
      <c r="P566" s="198"/>
    </row>
    <row r="567" spans="1:16" ht="21.75" customHeight="1" x14ac:dyDescent="0.55000000000000004">
      <c r="A567" s="188"/>
      <c r="B567" s="189"/>
      <c r="C567" s="189"/>
      <c r="D567" s="197"/>
      <c r="E567" s="191"/>
      <c r="F567" s="191"/>
      <c r="G567" s="200" t="s">
        <v>128</v>
      </c>
      <c r="H567" s="193" t="s">
        <v>12</v>
      </c>
      <c r="I567" s="194"/>
      <c r="J567" s="194"/>
      <c r="K567" s="195"/>
      <c r="L567" s="198">
        <f ca="1">IFERROR(__xludf.DUMMYFUNCTION("IMPORTRANGE(""https://docs.google.com/spreadsheets/d/1SX6NBoVAgQJ6U1MVXOaj8PK2l7WJ3RER9xtqwdhxkhw/edit?usp=sharing"",""นครปฐม!L462"")"),0)</f>
        <v>0</v>
      </c>
      <c r="M567" s="198"/>
      <c r="N567" s="198">
        <f ca="1">IFERROR(__xludf.DUMMYFUNCTION("IMPORTRANGE(""https://docs.google.com/spreadsheets/d/1SX6NBoVAgQJ6U1MVXOaj8PK2l7WJ3RER9xtqwdhxkhw/edit?usp=sharing"",""นครปฐม!M462"")"),0)</f>
        <v>0</v>
      </c>
      <c r="O567" s="198">
        <f t="shared" ca="1" si="122"/>
        <v>0</v>
      </c>
      <c r="P567" s="198"/>
    </row>
    <row r="568" spans="1:16" ht="21.75" customHeight="1" x14ac:dyDescent="0.55000000000000004">
      <c r="A568" s="188"/>
      <c r="B568" s="189"/>
      <c r="C568" s="189"/>
      <c r="D568" s="197"/>
      <c r="E568" s="191"/>
      <c r="F568" s="191"/>
      <c r="G568" s="200" t="s">
        <v>129</v>
      </c>
      <c r="H568" s="193" t="s">
        <v>12</v>
      </c>
      <c r="I568" s="194"/>
      <c r="J568" s="194"/>
      <c r="K568" s="195"/>
      <c r="L568" s="198">
        <f ca="1">IFERROR(__xludf.DUMMYFUNCTION("IMPORTRANGE(""https://docs.google.com/spreadsheets/d/1SX6NBoVAgQJ6U1MVXOaj8PK2l7WJ3RER9xtqwdhxkhw/edit?usp=sharing"",""นครปฐม!L463"")"),116160)</f>
        <v>116160</v>
      </c>
      <c r="M568" s="198"/>
      <c r="N568" s="198">
        <f ca="1">IFERROR(__xludf.DUMMYFUNCTION("IMPORTRANGE(""https://docs.google.com/spreadsheets/d/1SX6NBoVAgQJ6U1MVXOaj8PK2l7WJ3RER9xtqwdhxkhw/edit?usp=sharing"",""นครปฐม!M463"")"),39516.7)</f>
        <v>39516.699999999997</v>
      </c>
      <c r="O568" s="198">
        <f t="shared" ca="1" si="122"/>
        <v>34.019197658402199</v>
      </c>
      <c r="P568" s="198"/>
    </row>
    <row r="569" spans="1:16" ht="21.75" customHeight="1" x14ac:dyDescent="0.55000000000000004">
      <c r="A569" s="390"/>
      <c r="B569" s="391"/>
      <c r="C569" s="189"/>
      <c r="D569" s="392"/>
      <c r="E569" s="191"/>
      <c r="F569" s="191"/>
      <c r="G569" s="192" t="s">
        <v>130</v>
      </c>
      <c r="H569" s="193" t="s">
        <v>12</v>
      </c>
      <c r="I569" s="218"/>
      <c r="J569" s="218"/>
      <c r="K569" s="249"/>
      <c r="L569" s="198"/>
      <c r="M569" s="198"/>
      <c r="N569" s="198">
        <f ca="1">IFERROR(__xludf.DUMMYFUNCTION("IMPORTRANGE(""https://docs.google.com/spreadsheets/d/1SX6NBoVAgQJ6U1MVXOaj8PK2l7WJ3RER9xtqwdhxkhw/edit?usp=sharing"",""นครปฐม!M464"")"),0)</f>
        <v>0</v>
      </c>
      <c r="O569" s="198"/>
      <c r="P569" s="198"/>
    </row>
    <row r="570" spans="1:16" ht="21.75" customHeight="1" x14ac:dyDescent="0.55000000000000004">
      <c r="A570" s="390"/>
      <c r="B570" s="391"/>
      <c r="C570" s="189"/>
      <c r="D570" s="392"/>
      <c r="E570" s="191"/>
      <c r="F570" s="191"/>
      <c r="G570" s="192" t="s">
        <v>131</v>
      </c>
      <c r="H570" s="193" t="s">
        <v>12</v>
      </c>
      <c r="I570" s="218"/>
      <c r="J570" s="218"/>
      <c r="K570" s="249"/>
      <c r="L570" s="198"/>
      <c r="M570" s="198"/>
      <c r="N570" s="198">
        <f ca="1">IFERROR(__xludf.DUMMYFUNCTION("IMPORTRANGE(""https://docs.google.com/spreadsheets/d/1SX6NBoVAgQJ6U1MVXOaj8PK2l7WJ3RER9xtqwdhxkhw/edit?usp=sharing"",""นครปฐม!M465"")"),0)</f>
        <v>0</v>
      </c>
      <c r="O570" s="198"/>
      <c r="P570" s="198"/>
    </row>
    <row r="571" spans="1:16" ht="21.75" customHeight="1" x14ac:dyDescent="0.55000000000000004">
      <c r="A571" s="390"/>
      <c r="B571" s="391"/>
      <c r="C571" s="189"/>
      <c r="D571" s="392"/>
      <c r="E571" s="191"/>
      <c r="F571" s="191"/>
      <c r="G571" s="192" t="s">
        <v>132</v>
      </c>
      <c r="H571" s="193" t="s">
        <v>12</v>
      </c>
      <c r="I571" s="218"/>
      <c r="J571" s="218"/>
      <c r="K571" s="249"/>
      <c r="L571" s="198"/>
      <c r="M571" s="198"/>
      <c r="N571" s="393">
        <f ca="1">IFERROR(__xludf.DUMMYFUNCTION("IMPORTRANGE(""https://docs.google.com/spreadsheets/d/1SX6NBoVAgQJ6U1MVXOaj8PK2l7WJ3RER9xtqwdhxkhw/edit?usp=sharing"",""นครปฐม!M466"")"),31166.7)</f>
        <v>31166.7</v>
      </c>
      <c r="O571" s="198"/>
      <c r="P571" s="198"/>
    </row>
    <row r="572" spans="1:16" ht="21.75" customHeight="1" x14ac:dyDescent="0.55000000000000004">
      <c r="A572" s="390"/>
      <c r="B572" s="391"/>
      <c r="C572" s="189"/>
      <c r="D572" s="392"/>
      <c r="E572" s="191"/>
      <c r="F572" s="191"/>
      <c r="G572" s="192" t="s">
        <v>133</v>
      </c>
      <c r="H572" s="193" t="s">
        <v>12</v>
      </c>
      <c r="I572" s="218"/>
      <c r="J572" s="218"/>
      <c r="K572" s="249"/>
      <c r="L572" s="198"/>
      <c r="M572" s="198"/>
      <c r="N572" s="393">
        <f ca="1">IFERROR(__xludf.DUMMYFUNCTION("IMPORTRANGE(""https://docs.google.com/spreadsheets/d/1SX6NBoVAgQJ6U1MVXOaj8PK2l7WJ3RER9xtqwdhxkhw/edit?usp=sharing"",""นครปฐม!M467"")"),8350)</f>
        <v>8350</v>
      </c>
      <c r="O572" s="198"/>
      <c r="P572" s="198"/>
    </row>
    <row r="573" spans="1:16" ht="21.75" customHeight="1" x14ac:dyDescent="0.55000000000000004">
      <c r="A573" s="206"/>
      <c r="B573" s="207"/>
      <c r="C573" s="207"/>
      <c r="D573" s="226"/>
      <c r="E573" s="225" t="s">
        <v>40</v>
      </c>
      <c r="F573" s="423" t="s">
        <v>208</v>
      </c>
      <c r="G573" s="402"/>
      <c r="H573" s="482" t="s">
        <v>37</v>
      </c>
      <c r="I573" s="428">
        <f ca="1">IFERROR(__xludf.DUMMYFUNCTION("IMPORTRANGE(""https://docs.google.com/spreadsheets/d/1SX6NBoVAgQJ6U1MVXOaj8PK2l7WJ3RER9xtqwdhxkhw/edit?usp=sharing"",""นครปฐม!I468"")"),100)</f>
        <v>100</v>
      </c>
      <c r="J573" s="428">
        <f ca="1">IFERROR(__xludf.DUMMYFUNCTION("IMPORTRANGE(""https://docs.google.com/spreadsheets/d/1SX6NBoVAgQJ6U1MVXOaj8PK2l7WJ3RER9xtqwdhxkhw/edit?usp=sharing"",""นครปฐม!J468"")"),36)</f>
        <v>36</v>
      </c>
      <c r="K573" s="231">
        <f ca="1">IF(I573&gt;0,J573*100/I573,0)</f>
        <v>36</v>
      </c>
      <c r="L573" s="212"/>
      <c r="M573" s="212"/>
      <c r="N573" s="212"/>
      <c r="O573" s="212"/>
      <c r="P573" s="212"/>
    </row>
    <row r="574" spans="1:16" ht="21.75" customHeight="1" x14ac:dyDescent="0.55000000000000004">
      <c r="A574" s="206"/>
      <c r="B574" s="207"/>
      <c r="C574" s="207"/>
      <c r="D574" s="226"/>
      <c r="E574" s="226"/>
      <c r="F574" s="225" t="s">
        <v>209</v>
      </c>
      <c r="G574" s="227"/>
      <c r="H574" s="481"/>
      <c r="I574" s="194"/>
      <c r="J574" s="194"/>
      <c r="K574" s="195"/>
      <c r="L574" s="212"/>
      <c r="M574" s="212"/>
      <c r="N574" s="212"/>
      <c r="O574" s="212"/>
      <c r="P574" s="212"/>
    </row>
    <row r="575" spans="1:16" ht="21.75" customHeight="1" x14ac:dyDescent="0.55000000000000004">
      <c r="A575" s="206"/>
      <c r="B575" s="207"/>
      <c r="C575" s="207"/>
      <c r="D575" s="226"/>
      <c r="E575" s="225" t="s">
        <v>40</v>
      </c>
      <c r="F575" s="225" t="s">
        <v>210</v>
      </c>
      <c r="G575" s="227"/>
      <c r="H575" s="481" t="s">
        <v>76</v>
      </c>
      <c r="I575" s="194">
        <f ca="1">IFERROR(__xludf.DUMMYFUNCTION("IMPORTRANGE(""https://docs.google.com/spreadsheets/d/1SX6NBoVAgQJ6U1MVXOaj8PK2l7WJ3RER9xtqwdhxkhw/edit?usp=sharing"",""นครปฐม!I470"")"),0)</f>
        <v>0</v>
      </c>
      <c r="J575" s="219">
        <f ca="1">IFERROR(__xludf.DUMMYFUNCTION("IMPORTRANGE(""https://docs.google.com/spreadsheets/d/1SX6NBoVAgQJ6U1MVXOaj8PK2l7WJ3RER9xtqwdhxkhw/edit?usp=sharing"",""นครปฐม!J470"")"),1)</f>
        <v>1</v>
      </c>
      <c r="K575" s="195">
        <f t="shared" ref="K575:K579" ca="1" si="123">IF(I575&gt;0,J575*100/I575,0)</f>
        <v>0</v>
      </c>
      <c r="L575" s="212"/>
      <c r="M575" s="212"/>
      <c r="N575" s="212"/>
      <c r="O575" s="212"/>
      <c r="P575" s="212"/>
    </row>
    <row r="576" spans="1:16" ht="21.75" customHeight="1" x14ac:dyDescent="0.55000000000000004">
      <c r="A576" s="206"/>
      <c r="B576" s="207"/>
      <c r="C576" s="207"/>
      <c r="D576" s="226"/>
      <c r="E576" s="226"/>
      <c r="F576" s="225" t="s">
        <v>211</v>
      </c>
      <c r="G576" s="227"/>
      <c r="H576" s="481" t="s">
        <v>37</v>
      </c>
      <c r="I576" s="194">
        <f ca="1">IFERROR(__xludf.DUMMYFUNCTION("IMPORTRANGE(""https://docs.google.com/spreadsheets/d/1SX6NBoVAgQJ6U1MVXOaj8PK2l7WJ3RER9xtqwdhxkhw/edit?usp=sharing"",""นครปฐม!I471"")"),0)</f>
        <v>0</v>
      </c>
      <c r="J576" s="219">
        <f ca="1">IFERROR(__xludf.DUMMYFUNCTION("IMPORTRANGE(""https://docs.google.com/spreadsheets/d/1SX6NBoVAgQJ6U1MVXOaj8PK2l7WJ3RER9xtqwdhxkhw/edit?usp=sharing"",""นครปฐม!J471"")"),26)</f>
        <v>26</v>
      </c>
      <c r="K576" s="195">
        <f t="shared" ca="1" si="123"/>
        <v>0</v>
      </c>
      <c r="L576" s="212"/>
      <c r="M576" s="212"/>
      <c r="N576" s="212"/>
      <c r="O576" s="212"/>
      <c r="P576" s="212"/>
    </row>
    <row r="577" spans="1:16" ht="21.75" customHeight="1" x14ac:dyDescent="0.55000000000000004">
      <c r="A577" s="206"/>
      <c r="B577" s="207"/>
      <c r="C577" s="207"/>
      <c r="D577" s="226"/>
      <c r="E577" s="226"/>
      <c r="F577" s="225" t="s">
        <v>212</v>
      </c>
      <c r="G577" s="227"/>
      <c r="H577" s="481" t="s">
        <v>37</v>
      </c>
      <c r="I577" s="194">
        <f ca="1">IFERROR(__xludf.DUMMYFUNCTION("IMPORTRANGE(""https://docs.google.com/spreadsheets/d/1SX6NBoVAgQJ6U1MVXOaj8PK2l7WJ3RER9xtqwdhxkhw/edit?usp=sharing"",""นครปฐม!I472"")"),0)</f>
        <v>0</v>
      </c>
      <c r="J577" s="219">
        <f ca="1">IFERROR(__xludf.DUMMYFUNCTION("IMPORTRANGE(""https://docs.google.com/spreadsheets/d/1SX6NBoVAgQJ6U1MVXOaj8PK2l7WJ3RER9xtqwdhxkhw/edit?usp=sharing"",""นครปฐม!J472"")"),10)</f>
        <v>10</v>
      </c>
      <c r="K577" s="195">
        <f t="shared" ca="1" si="123"/>
        <v>0</v>
      </c>
      <c r="L577" s="212"/>
      <c r="M577" s="212"/>
      <c r="N577" s="212"/>
      <c r="O577" s="212"/>
      <c r="P577" s="212"/>
    </row>
    <row r="578" spans="1:16" ht="21.75" customHeight="1" x14ac:dyDescent="0.55000000000000004">
      <c r="A578" s="206"/>
      <c r="B578" s="207"/>
      <c r="C578" s="207"/>
      <c r="D578" s="226"/>
      <c r="E578" s="226"/>
      <c r="F578" s="225" t="s">
        <v>213</v>
      </c>
      <c r="G578" s="429"/>
      <c r="H578" s="481" t="s">
        <v>37</v>
      </c>
      <c r="I578" s="194">
        <f ca="1">IFERROR(__xludf.DUMMYFUNCTION("IMPORTRANGE(""https://docs.google.com/spreadsheets/d/1SX6NBoVAgQJ6U1MVXOaj8PK2l7WJ3RER9xtqwdhxkhw/edit?usp=sharing"",""นครปฐม!I473"")"),0)</f>
        <v>0</v>
      </c>
      <c r="J578" s="219">
        <f ca="1">IFERROR(__xludf.DUMMYFUNCTION("IMPORTRANGE(""https://docs.google.com/spreadsheets/d/1SX6NBoVAgQJ6U1MVXOaj8PK2l7WJ3RER9xtqwdhxkhw/edit?usp=sharing"",""นครปฐม!J473"")"),0)</f>
        <v>0</v>
      </c>
      <c r="K578" s="195">
        <f t="shared" ca="1" si="123"/>
        <v>0</v>
      </c>
      <c r="L578" s="212"/>
      <c r="M578" s="212"/>
      <c r="N578" s="212"/>
      <c r="O578" s="212"/>
      <c r="P578" s="212"/>
    </row>
    <row r="579" spans="1:16" ht="21.75" customHeight="1" x14ac:dyDescent="0.55000000000000004">
      <c r="A579" s="206"/>
      <c r="B579" s="207"/>
      <c r="C579" s="207"/>
      <c r="D579" s="226"/>
      <c r="E579" s="226"/>
      <c r="F579" s="225" t="s">
        <v>214</v>
      </c>
      <c r="G579" s="429"/>
      <c r="H579" s="481" t="s">
        <v>37</v>
      </c>
      <c r="I579" s="194">
        <f ca="1">IFERROR(__xludf.DUMMYFUNCTION("IMPORTRANGE(""https://docs.google.com/spreadsheets/d/1SX6NBoVAgQJ6U1MVXOaj8PK2l7WJ3RER9xtqwdhxkhw/edit?usp=sharing"",""นครปฐม!I474"")"),0)</f>
        <v>0</v>
      </c>
      <c r="J579" s="219">
        <f ca="1">IFERROR(__xludf.DUMMYFUNCTION("IMPORTRANGE(""https://docs.google.com/spreadsheets/d/1SX6NBoVAgQJ6U1MVXOaj8PK2l7WJ3RER9xtqwdhxkhw/edit?usp=sharing"",""นครปฐม!J474"")"),0)</f>
        <v>0</v>
      </c>
      <c r="K579" s="195">
        <f t="shared" ca="1" si="123"/>
        <v>0</v>
      </c>
      <c r="L579" s="212"/>
      <c r="M579" s="212"/>
      <c r="N579" s="212"/>
      <c r="O579" s="212"/>
      <c r="P579" s="212"/>
    </row>
    <row r="580" spans="1:16" ht="21.75" customHeight="1" x14ac:dyDescent="0.55000000000000004">
      <c r="A580" s="382"/>
      <c r="B580" s="383">
        <v>9</v>
      </c>
      <c r="C580" s="384" t="s">
        <v>215</v>
      </c>
      <c r="D580" s="384"/>
      <c r="E580" s="384"/>
      <c r="F580" s="384"/>
      <c r="G580" s="385"/>
      <c r="H580" s="386" t="s">
        <v>37</v>
      </c>
      <c r="I580" s="387">
        <f ca="1">IFERROR(__xludf.DUMMYFUNCTION("IMPORTRANGE(""https://docs.google.com/spreadsheets/d/1SX6NBoVAgQJ6U1MVXOaj8PK2l7WJ3RER9xtqwdhxkhw/edit?usp=sharing"",""นครปฐม!I475"")"),0)</f>
        <v>0</v>
      </c>
      <c r="J580" s="387">
        <f ca="1">IFERROR(__xludf.DUMMYFUNCTION("IMPORTRANGE(""https://docs.google.com/spreadsheets/d/1SX6NBoVAgQJ6U1MVXOaj8PK2l7WJ3RER9xtqwdhxkhw/edit?usp=sharing"",""นครปฐม!J475"")"),0)</f>
        <v>0</v>
      </c>
      <c r="K580" s="388">
        <f ca="1">IF(I580&gt;0,J580*100/I580,0)</f>
        <v>0</v>
      </c>
      <c r="L580" s="389">
        <f ca="1">IFERROR(__xludf.DUMMYFUNCTION("IMPORTRANGE(""https://docs.google.com/spreadsheets/d/1SX6NBoVAgQJ6U1MVXOaj8PK2l7WJ3RER9xtqwdhxkhw/edit?usp=sharing"",""นครปฐม!L475"")"),0)</f>
        <v>0</v>
      </c>
      <c r="M580" s="389"/>
      <c r="N580" s="389">
        <f ca="1">IFERROR(__xludf.DUMMYFUNCTION("IMPORTRANGE(""https://docs.google.com/spreadsheets/d/1SX6NBoVAgQJ6U1MVXOaj8PK2l7WJ3RER9xtqwdhxkhw/edit?usp=sharing"",""นครปฐม!M475"")"),0)</f>
        <v>0</v>
      </c>
      <c r="O580" s="389">
        <f t="shared" ref="O580:O584" ca="1" si="124">+IF(L580&gt;0,N580*100/L580,0)</f>
        <v>0</v>
      </c>
      <c r="P580" s="389"/>
    </row>
    <row r="581" spans="1:16" ht="21.75" customHeight="1" x14ac:dyDescent="0.55000000000000004">
      <c r="A581" s="188"/>
      <c r="B581" s="189"/>
      <c r="C581" s="189" t="s">
        <v>16</v>
      </c>
      <c r="D581" s="190" t="s">
        <v>38</v>
      </c>
      <c r="E581" s="191"/>
      <c r="F581" s="191"/>
      <c r="G581" s="192" t="s">
        <v>39</v>
      </c>
      <c r="H581" s="193" t="s">
        <v>12</v>
      </c>
      <c r="I581" s="194" t="s">
        <v>40</v>
      </c>
      <c r="J581" s="194"/>
      <c r="K581" s="195"/>
      <c r="L581" s="196">
        <f ca="1">IFERROR(__xludf.DUMMYFUNCTION("IMPORTRANGE(""https://docs.google.com/spreadsheets/d/1SX6NBoVAgQJ6U1MVXOaj8PK2l7WJ3RER9xtqwdhxkhw/edit?usp=sharing"",""นครปฐม!L476"")"),0)</f>
        <v>0</v>
      </c>
      <c r="M581" s="196"/>
      <c r="N581" s="198">
        <f ca="1">IFERROR(__xludf.DUMMYFUNCTION("IMPORTRANGE(""https://docs.google.com/spreadsheets/d/1SX6NBoVAgQJ6U1MVXOaj8PK2l7WJ3RER9xtqwdhxkhw/edit?usp=sharing"",""นครปฐม!M476"")"),0)</f>
        <v>0</v>
      </c>
      <c r="O581" s="198">
        <f t="shared" ca="1" si="124"/>
        <v>0</v>
      </c>
      <c r="P581" s="198"/>
    </row>
    <row r="582" spans="1:16" ht="21.75" customHeight="1" x14ac:dyDescent="0.55000000000000004">
      <c r="A582" s="188"/>
      <c r="B582" s="189"/>
      <c r="C582" s="189"/>
      <c r="D582" s="197"/>
      <c r="E582" s="191"/>
      <c r="F582" s="191" t="s">
        <v>40</v>
      </c>
      <c r="G582" s="192" t="s">
        <v>41</v>
      </c>
      <c r="H582" s="193" t="s">
        <v>12</v>
      </c>
      <c r="I582" s="194"/>
      <c r="J582" s="194"/>
      <c r="K582" s="195"/>
      <c r="L582" s="196">
        <f ca="1">IFERROR(__xludf.DUMMYFUNCTION("IMPORTRANGE(""https://docs.google.com/spreadsheets/d/1SX6NBoVAgQJ6U1MVXOaj8PK2l7WJ3RER9xtqwdhxkhw/edit?usp=sharing"",""นครปฐม!L477"")"),0)</f>
        <v>0</v>
      </c>
      <c r="M582" s="196"/>
      <c r="N582" s="198">
        <f ca="1">IFERROR(__xludf.DUMMYFUNCTION("IMPORTRANGE(""https://docs.google.com/spreadsheets/d/1SX6NBoVAgQJ6U1MVXOaj8PK2l7WJ3RER9xtqwdhxkhw/edit?usp=sharing"",""นครปฐม!M477"")"),0)</f>
        <v>0</v>
      </c>
      <c r="O582" s="198">
        <f t="shared" ca="1" si="124"/>
        <v>0</v>
      </c>
      <c r="P582" s="198"/>
    </row>
    <row r="583" spans="1:16" ht="21.75" customHeight="1" x14ac:dyDescent="0.55000000000000004">
      <c r="A583" s="188"/>
      <c r="B583" s="189"/>
      <c r="C583" s="189"/>
      <c r="D583" s="197"/>
      <c r="E583" s="191"/>
      <c r="F583" s="191"/>
      <c r="G583" s="200" t="s">
        <v>128</v>
      </c>
      <c r="H583" s="193" t="s">
        <v>12</v>
      </c>
      <c r="I583" s="194"/>
      <c r="J583" s="194"/>
      <c r="K583" s="195"/>
      <c r="L583" s="198">
        <f ca="1">IFERROR(__xludf.DUMMYFUNCTION("IMPORTRANGE(""https://docs.google.com/spreadsheets/d/1SX6NBoVAgQJ6U1MVXOaj8PK2l7WJ3RER9xtqwdhxkhw/edit?usp=sharing"",""นครปฐม!L478"")"),0)</f>
        <v>0</v>
      </c>
      <c r="M583" s="198"/>
      <c r="N583" s="198">
        <f ca="1">IFERROR(__xludf.DUMMYFUNCTION("IMPORTRANGE(""https://docs.google.com/spreadsheets/d/1SX6NBoVAgQJ6U1MVXOaj8PK2l7WJ3RER9xtqwdhxkhw/edit?usp=sharing"",""นครปฐม!M478"")"),0)</f>
        <v>0</v>
      </c>
      <c r="O583" s="198">
        <f t="shared" ca="1" si="124"/>
        <v>0</v>
      </c>
      <c r="P583" s="198"/>
    </row>
    <row r="584" spans="1:16" ht="21.75" customHeight="1" x14ac:dyDescent="0.55000000000000004">
      <c r="A584" s="188"/>
      <c r="B584" s="189"/>
      <c r="C584" s="189"/>
      <c r="D584" s="197"/>
      <c r="E584" s="191"/>
      <c r="F584" s="191"/>
      <c r="G584" s="200" t="s">
        <v>129</v>
      </c>
      <c r="H584" s="193" t="s">
        <v>12</v>
      </c>
      <c r="I584" s="194"/>
      <c r="J584" s="194"/>
      <c r="K584" s="195"/>
      <c r="L584" s="198">
        <f ca="1">IFERROR(__xludf.DUMMYFUNCTION("IMPORTRANGE(""https://docs.google.com/spreadsheets/d/1SX6NBoVAgQJ6U1MVXOaj8PK2l7WJ3RER9xtqwdhxkhw/edit?usp=sharing"",""นครปฐม!L479"")"),0)</f>
        <v>0</v>
      </c>
      <c r="M584" s="198"/>
      <c r="N584" s="198">
        <f ca="1">IFERROR(__xludf.DUMMYFUNCTION("IMPORTRANGE(""https://docs.google.com/spreadsheets/d/1SX6NBoVAgQJ6U1MVXOaj8PK2l7WJ3RER9xtqwdhxkhw/edit?usp=sharing"",""นครปฐม!M479"")"),0)</f>
        <v>0</v>
      </c>
      <c r="O584" s="198">
        <f t="shared" ca="1" si="124"/>
        <v>0</v>
      </c>
      <c r="P584" s="198"/>
    </row>
    <row r="585" spans="1:16" ht="21.75" customHeight="1" x14ac:dyDescent="0.55000000000000004">
      <c r="A585" s="390"/>
      <c r="B585" s="391"/>
      <c r="C585" s="189"/>
      <c r="D585" s="392"/>
      <c r="E585" s="191"/>
      <c r="F585" s="191"/>
      <c r="G585" s="192" t="s">
        <v>130</v>
      </c>
      <c r="H585" s="193" t="s">
        <v>12</v>
      </c>
      <c r="I585" s="218"/>
      <c r="J585" s="218"/>
      <c r="K585" s="249"/>
      <c r="L585" s="198"/>
      <c r="M585" s="198"/>
      <c r="N585" s="198">
        <f ca="1">IFERROR(__xludf.DUMMYFUNCTION("IMPORTRANGE(""https://docs.google.com/spreadsheets/d/1SX6NBoVAgQJ6U1MVXOaj8PK2l7WJ3RER9xtqwdhxkhw/edit?usp=sharing"",""นครปฐม!M480"")"),0)</f>
        <v>0</v>
      </c>
      <c r="O585" s="198"/>
      <c r="P585" s="198"/>
    </row>
    <row r="586" spans="1:16" ht="21.75" customHeight="1" x14ac:dyDescent="0.55000000000000004">
      <c r="A586" s="390"/>
      <c r="B586" s="391"/>
      <c r="C586" s="189"/>
      <c r="D586" s="392"/>
      <c r="E586" s="191"/>
      <c r="F586" s="191"/>
      <c r="G586" s="192" t="s">
        <v>131</v>
      </c>
      <c r="H586" s="193" t="s">
        <v>12</v>
      </c>
      <c r="I586" s="218"/>
      <c r="J586" s="218"/>
      <c r="K586" s="249"/>
      <c r="L586" s="198"/>
      <c r="M586" s="198"/>
      <c r="N586" s="198">
        <f ca="1">IFERROR(__xludf.DUMMYFUNCTION("IMPORTRANGE(""https://docs.google.com/spreadsheets/d/1SX6NBoVAgQJ6U1MVXOaj8PK2l7WJ3RER9xtqwdhxkhw/edit?usp=sharing"",""นครปฐม!M481"")"),0)</f>
        <v>0</v>
      </c>
      <c r="O586" s="198"/>
      <c r="P586" s="198"/>
    </row>
    <row r="587" spans="1:16" ht="21.75" customHeight="1" x14ac:dyDescent="0.55000000000000004">
      <c r="A587" s="390"/>
      <c r="B587" s="391"/>
      <c r="C587" s="189"/>
      <c r="D587" s="392"/>
      <c r="E587" s="191"/>
      <c r="F587" s="191"/>
      <c r="G587" s="192" t="s">
        <v>132</v>
      </c>
      <c r="H587" s="193" t="s">
        <v>12</v>
      </c>
      <c r="I587" s="218"/>
      <c r="J587" s="218"/>
      <c r="K587" s="249"/>
      <c r="L587" s="198"/>
      <c r="M587" s="198"/>
      <c r="N587" s="198">
        <f ca="1">IFERROR(__xludf.DUMMYFUNCTION("IMPORTRANGE(""https://docs.google.com/spreadsheets/d/1SX6NBoVAgQJ6U1MVXOaj8PK2l7WJ3RER9xtqwdhxkhw/edit?usp=sharing"",""นครปฐม!M482"")"),0)</f>
        <v>0</v>
      </c>
      <c r="O587" s="198"/>
      <c r="P587" s="198"/>
    </row>
    <row r="588" spans="1:16" ht="21.75" customHeight="1" x14ac:dyDescent="0.55000000000000004">
      <c r="A588" s="390"/>
      <c r="B588" s="391"/>
      <c r="C588" s="189"/>
      <c r="D588" s="392"/>
      <c r="E588" s="191"/>
      <c r="F588" s="191"/>
      <c r="G588" s="192" t="s">
        <v>133</v>
      </c>
      <c r="H588" s="193" t="s">
        <v>12</v>
      </c>
      <c r="I588" s="218"/>
      <c r="J588" s="218"/>
      <c r="K588" s="249"/>
      <c r="L588" s="198"/>
      <c r="M588" s="198"/>
      <c r="N588" s="198">
        <f ca="1">IFERROR(__xludf.DUMMYFUNCTION("IMPORTRANGE(""https://docs.google.com/spreadsheets/d/1SX6NBoVAgQJ6U1MVXOaj8PK2l7WJ3RER9xtqwdhxkhw/edit?usp=sharing"",""นครปฐม!M483"")"),0)</f>
        <v>0</v>
      </c>
      <c r="O588" s="198"/>
      <c r="P588" s="198"/>
    </row>
    <row r="589" spans="1:16" ht="21.75" customHeight="1" x14ac:dyDescent="0.55000000000000004">
      <c r="A589" s="483"/>
      <c r="B589" s="197"/>
      <c r="C589" s="189"/>
      <c r="D589" s="311"/>
      <c r="E589" s="225" t="s">
        <v>216</v>
      </c>
      <c r="F589" s="226"/>
      <c r="G589" s="227"/>
      <c r="H589" s="211" t="s">
        <v>36</v>
      </c>
      <c r="I589" s="359">
        <f ca="1">IFERROR(__xludf.DUMMYFUNCTION("IMPORTRANGE(""https://docs.google.com/spreadsheets/d/1SX6NBoVAgQJ6U1MVXOaj8PK2l7WJ3RER9xtqwdhxkhw/edit?usp=sharing"",""นครปฐม!I484"")"),0)</f>
        <v>0</v>
      </c>
      <c r="J589" s="218">
        <f ca="1">IFERROR(__xludf.DUMMYFUNCTION("IMPORTRANGE(""https://docs.google.com/spreadsheets/d/1SX6NBoVAgQJ6U1MVXOaj8PK2l7WJ3RER9xtqwdhxkhw/edit?usp=sharing"",""นครปฐม!J484"")"),0)</f>
        <v>0</v>
      </c>
      <c r="K589" s="195">
        <f t="shared" ref="K589:K596" ca="1" si="125">IF(I589&gt;0,J589*100/I589,0)</f>
        <v>0</v>
      </c>
      <c r="L589" s="212"/>
      <c r="M589" s="212"/>
      <c r="N589" s="198"/>
      <c r="O589" s="212"/>
      <c r="P589" s="212"/>
    </row>
    <row r="590" spans="1:16" ht="21.75" customHeight="1" x14ac:dyDescent="0.55000000000000004">
      <c r="A590" s="483"/>
      <c r="B590" s="197"/>
      <c r="C590" s="189"/>
      <c r="D590" s="311"/>
      <c r="E590" s="226"/>
      <c r="F590" s="226"/>
      <c r="G590" s="227"/>
      <c r="H590" s="211" t="s">
        <v>121</v>
      </c>
      <c r="I590" s="359">
        <f ca="1">IFERROR(__xludf.DUMMYFUNCTION("IMPORTRANGE(""https://docs.google.com/spreadsheets/d/1SX6NBoVAgQJ6U1MVXOaj8PK2l7WJ3RER9xtqwdhxkhw/edit?usp=sharing"",""นครปฐม!I485"")"),0)</f>
        <v>0</v>
      </c>
      <c r="J590" s="218">
        <f ca="1">IFERROR(__xludf.DUMMYFUNCTION("IMPORTRANGE(""https://docs.google.com/spreadsheets/d/1SX6NBoVAgQJ6U1MVXOaj8PK2l7WJ3RER9xtqwdhxkhw/edit?usp=sharing"",""นครปฐม!J485"")"),0)</f>
        <v>0</v>
      </c>
      <c r="K590" s="360">
        <f t="shared" ca="1" si="125"/>
        <v>0</v>
      </c>
      <c r="L590" s="212"/>
      <c r="M590" s="212"/>
      <c r="N590" s="198"/>
      <c r="O590" s="212"/>
      <c r="P590" s="212"/>
    </row>
    <row r="591" spans="1:16" ht="21.75" customHeight="1" x14ac:dyDescent="0.55000000000000004">
      <c r="A591" s="483"/>
      <c r="B591" s="197"/>
      <c r="C591" s="189"/>
      <c r="D591" s="311"/>
      <c r="E591" s="225" t="s">
        <v>122</v>
      </c>
      <c r="F591" s="226"/>
      <c r="G591" s="227"/>
      <c r="H591" s="211" t="s">
        <v>37</v>
      </c>
      <c r="I591" s="359">
        <f ca="1">IFERROR(__xludf.DUMMYFUNCTION("IMPORTRANGE(""https://docs.google.com/spreadsheets/d/1SX6NBoVAgQJ6U1MVXOaj8PK2l7WJ3RER9xtqwdhxkhw/edit?usp=sharing"",""นครปฐม!I486"")"),0)</f>
        <v>0</v>
      </c>
      <c r="J591" s="218">
        <f ca="1">IFERROR(__xludf.DUMMYFUNCTION("IMPORTRANGE(""https://docs.google.com/spreadsheets/d/1SX6NBoVAgQJ6U1MVXOaj8PK2l7WJ3RER9xtqwdhxkhw/edit?usp=sharing"",""นครปฐม!J486"")"),0)</f>
        <v>0</v>
      </c>
      <c r="K591" s="195">
        <f t="shared" ca="1" si="125"/>
        <v>0</v>
      </c>
      <c r="L591" s="212"/>
      <c r="M591" s="212"/>
      <c r="N591" s="212"/>
      <c r="O591" s="212"/>
      <c r="P591" s="212"/>
    </row>
    <row r="592" spans="1:16" ht="21.75" customHeight="1" x14ac:dyDescent="0.55000000000000004">
      <c r="A592" s="483"/>
      <c r="B592" s="197"/>
      <c r="C592" s="189"/>
      <c r="D592" s="311"/>
      <c r="E592" s="226"/>
      <c r="F592" s="226"/>
      <c r="G592" s="227"/>
      <c r="H592" s="211" t="s">
        <v>121</v>
      </c>
      <c r="I592" s="359">
        <f ca="1">IFERROR(__xludf.DUMMYFUNCTION("IMPORTRANGE(""https://docs.google.com/spreadsheets/d/1SX6NBoVAgQJ6U1MVXOaj8PK2l7WJ3RER9xtqwdhxkhw/edit?usp=sharing"",""นครปฐม!I487"")"),0)</f>
        <v>0</v>
      </c>
      <c r="J592" s="218">
        <f ca="1">IFERROR(__xludf.DUMMYFUNCTION("IMPORTRANGE(""https://docs.google.com/spreadsheets/d/1SX6NBoVAgQJ6U1MVXOaj8PK2l7WJ3RER9xtqwdhxkhw/edit?usp=sharing"",""นครปฐม!J487"")"),0)</f>
        <v>0</v>
      </c>
      <c r="K592" s="360">
        <f t="shared" ca="1" si="125"/>
        <v>0</v>
      </c>
      <c r="L592" s="212"/>
      <c r="M592" s="212"/>
      <c r="N592" s="212"/>
      <c r="O592" s="212"/>
      <c r="P592" s="212"/>
    </row>
    <row r="593" spans="1:16" ht="21.75" customHeight="1" x14ac:dyDescent="0.55000000000000004">
      <c r="A593" s="483"/>
      <c r="B593" s="197"/>
      <c r="C593" s="189"/>
      <c r="D593" s="311"/>
      <c r="E593" s="225" t="s">
        <v>123</v>
      </c>
      <c r="F593" s="226"/>
      <c r="G593" s="227"/>
      <c r="H593" s="211" t="s">
        <v>37</v>
      </c>
      <c r="I593" s="359">
        <f ca="1">IFERROR(__xludf.DUMMYFUNCTION("IMPORTRANGE(""https://docs.google.com/spreadsheets/d/1SX6NBoVAgQJ6U1MVXOaj8PK2l7WJ3RER9xtqwdhxkhw/edit?usp=sharing"",""นครปฐม!I488"")"),0)</f>
        <v>0</v>
      </c>
      <c r="J593" s="218">
        <f ca="1">IFERROR(__xludf.DUMMYFUNCTION("IMPORTRANGE(""https://docs.google.com/spreadsheets/d/1SX6NBoVAgQJ6U1MVXOaj8PK2l7WJ3RER9xtqwdhxkhw/edit?usp=sharing"",""นครปฐม!J488"")"),0)</f>
        <v>0</v>
      </c>
      <c r="K593" s="195">
        <f t="shared" ca="1" si="125"/>
        <v>0</v>
      </c>
      <c r="L593" s="212"/>
      <c r="M593" s="212"/>
      <c r="N593" s="212"/>
      <c r="O593" s="212"/>
      <c r="P593" s="212"/>
    </row>
    <row r="594" spans="1:16" ht="21.75" customHeight="1" x14ac:dyDescent="0.55000000000000004">
      <c r="A594" s="483"/>
      <c r="B594" s="197"/>
      <c r="C594" s="189"/>
      <c r="D594" s="311"/>
      <c r="E594" s="226"/>
      <c r="F594" s="226"/>
      <c r="G594" s="227"/>
      <c r="H594" s="211" t="s">
        <v>121</v>
      </c>
      <c r="I594" s="359">
        <f ca="1">IFERROR(__xludf.DUMMYFUNCTION("IMPORTRANGE(""https://docs.google.com/spreadsheets/d/1SX6NBoVAgQJ6U1MVXOaj8PK2l7WJ3RER9xtqwdhxkhw/edit?usp=sharing"",""นครปฐม!I489"")"),0)</f>
        <v>0</v>
      </c>
      <c r="J594" s="218">
        <f ca="1">IFERROR(__xludf.DUMMYFUNCTION("IMPORTRANGE(""https://docs.google.com/spreadsheets/d/1SX6NBoVAgQJ6U1MVXOaj8PK2l7WJ3RER9xtqwdhxkhw/edit?usp=sharing"",""นครปฐม!J489"")"),0)</f>
        <v>0</v>
      </c>
      <c r="K594" s="360">
        <f t="shared" ca="1" si="125"/>
        <v>0</v>
      </c>
      <c r="L594" s="212"/>
      <c r="M594" s="212"/>
      <c r="N594" s="212"/>
      <c r="O594" s="212"/>
      <c r="P594" s="212"/>
    </row>
    <row r="595" spans="1:16" ht="21.75" customHeight="1" x14ac:dyDescent="0.55000000000000004">
      <c r="A595" s="483"/>
      <c r="B595" s="197"/>
      <c r="C595" s="189"/>
      <c r="D595" s="311"/>
      <c r="E595" s="225" t="s">
        <v>124</v>
      </c>
      <c r="F595" s="226"/>
      <c r="G595" s="227"/>
      <c r="H595" s="211" t="s">
        <v>37</v>
      </c>
      <c r="I595" s="359">
        <f ca="1">IFERROR(__xludf.DUMMYFUNCTION("IMPORTRANGE(""https://docs.google.com/spreadsheets/d/1SX6NBoVAgQJ6U1MVXOaj8PK2l7WJ3RER9xtqwdhxkhw/edit?usp=sharing"",""นครปฐม!I490"")"),0)</f>
        <v>0</v>
      </c>
      <c r="J595" s="218">
        <f ca="1">IFERROR(__xludf.DUMMYFUNCTION("IMPORTRANGE(""https://docs.google.com/spreadsheets/d/1SX6NBoVAgQJ6U1MVXOaj8PK2l7WJ3RER9xtqwdhxkhw/edit?usp=sharing"",""นครปฐม!J490"")"),0)</f>
        <v>0</v>
      </c>
      <c r="K595" s="195">
        <f t="shared" ca="1" si="125"/>
        <v>0</v>
      </c>
      <c r="L595" s="212"/>
      <c r="M595" s="212"/>
      <c r="N595" s="212"/>
      <c r="O595" s="212"/>
      <c r="P595" s="212"/>
    </row>
    <row r="596" spans="1:16" ht="21.75" customHeight="1" x14ac:dyDescent="0.55000000000000004">
      <c r="A596" s="484"/>
      <c r="B596" s="485"/>
      <c r="C596" s="486"/>
      <c r="D596" s="487"/>
      <c r="E596" s="468"/>
      <c r="F596" s="468"/>
      <c r="G596" s="469"/>
      <c r="H596" s="488" t="s">
        <v>121</v>
      </c>
      <c r="I596" s="489">
        <f ca="1">IFERROR(__xludf.DUMMYFUNCTION("IMPORTRANGE(""https://docs.google.com/spreadsheets/d/1SX6NBoVAgQJ6U1MVXOaj8PK2l7WJ3RER9xtqwdhxkhw/edit?usp=sharing"",""นครปฐม!I491"")"),0)</f>
        <v>0</v>
      </c>
      <c r="J596" s="265">
        <f ca="1">IFERROR(__xludf.DUMMYFUNCTION("IMPORTRANGE(""https://docs.google.com/spreadsheets/d/1SX6NBoVAgQJ6U1MVXOaj8PK2l7WJ3RER9xtqwdhxkhw/edit?usp=sharing"",""นครปฐม!J491"")"),0)</f>
        <v>0</v>
      </c>
      <c r="K596" s="490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55000000000000004">
      <c r="A597" s="415"/>
      <c r="B597" s="416">
        <v>10</v>
      </c>
      <c r="C597" s="417" t="s">
        <v>217</v>
      </c>
      <c r="D597" s="417"/>
      <c r="E597" s="417"/>
      <c r="F597" s="417"/>
      <c r="G597" s="418"/>
      <c r="H597" s="419" t="s">
        <v>121</v>
      </c>
      <c r="I597" s="420">
        <f ca="1">IFERROR(__xludf.DUMMYFUNCTION("IMPORTRANGE(""https://docs.google.com/spreadsheets/d/1SX6NBoVAgQJ6U1MVXOaj8PK2l7WJ3RER9xtqwdhxkhw/edit?usp=sharing"",""นครปฐม!I492"")"),50)</f>
        <v>50</v>
      </c>
      <c r="J597" s="491">
        <f ca="1">IFERROR(__xludf.DUMMYFUNCTION("IMPORTRANGE(""https://docs.google.com/spreadsheets/d/1SX6NBoVAgQJ6U1MVXOaj8PK2l7WJ3RER9xtqwdhxkhw/edit?usp=sharing"",""นครปฐม!J492"")"),0)</f>
        <v>0</v>
      </c>
      <c r="K597" s="421">
        <f ca="1">IF(I597&gt;0,J597*100/I597,0)</f>
        <v>0</v>
      </c>
      <c r="L597" s="422">
        <f ca="1">IFERROR(__xludf.DUMMYFUNCTION("IMPORTRANGE(""https://docs.google.com/spreadsheets/d/1SX6NBoVAgQJ6U1MVXOaj8PK2l7WJ3RER9xtqwdhxkhw/edit?usp=sharing"",""นครปฐม!L492"")"),4550)</f>
        <v>4550</v>
      </c>
      <c r="M597" s="422"/>
      <c r="N597" s="422">
        <f ca="1">IFERROR(__xludf.DUMMYFUNCTION("IMPORTRANGE(""https://docs.google.com/spreadsheets/d/1SX6NBoVAgQJ6U1MVXOaj8PK2l7WJ3RER9xtqwdhxkhw/edit?usp=sharing"",""นครปฐม!M492"")"),400)</f>
        <v>400</v>
      </c>
      <c r="O597" s="422">
        <f t="shared" ref="O597:O601" ca="1" si="126">+IF(L597&gt;0,N597*100/L597,0)</f>
        <v>8.791208791208792</v>
      </c>
      <c r="P597" s="422"/>
    </row>
    <row r="598" spans="1:16" ht="21.75" customHeight="1" x14ac:dyDescent="0.55000000000000004">
      <c r="A598" s="188"/>
      <c r="B598" s="189"/>
      <c r="C598" s="189" t="s">
        <v>16</v>
      </c>
      <c r="D598" s="190" t="s">
        <v>38</v>
      </c>
      <c r="E598" s="191"/>
      <c r="F598" s="191"/>
      <c r="G598" s="192" t="s">
        <v>39</v>
      </c>
      <c r="H598" s="193" t="s">
        <v>12</v>
      </c>
      <c r="I598" s="194" t="s">
        <v>40</v>
      </c>
      <c r="J598" s="194"/>
      <c r="K598" s="195"/>
      <c r="L598" s="196">
        <f ca="1">IFERROR(__xludf.DUMMYFUNCTION("IMPORTRANGE(""https://docs.google.com/spreadsheets/d/1SX6NBoVAgQJ6U1MVXOaj8PK2l7WJ3RER9xtqwdhxkhw/edit?usp=sharing"",""นครปฐม!L493"")"),0)</f>
        <v>0</v>
      </c>
      <c r="M598" s="196"/>
      <c r="N598" s="198">
        <f ca="1">IFERROR(__xludf.DUMMYFUNCTION("IMPORTRANGE(""https://docs.google.com/spreadsheets/d/1SX6NBoVAgQJ6U1MVXOaj8PK2l7WJ3RER9xtqwdhxkhw/edit?usp=sharing"",""นครปฐม!M493"")"),0)</f>
        <v>0</v>
      </c>
      <c r="O598" s="198">
        <f t="shared" ca="1" si="126"/>
        <v>0</v>
      </c>
      <c r="P598" s="198"/>
    </row>
    <row r="599" spans="1:16" ht="21.75" customHeight="1" x14ac:dyDescent="0.55000000000000004">
      <c r="A599" s="188"/>
      <c r="B599" s="189"/>
      <c r="C599" s="189"/>
      <c r="D599" s="197"/>
      <c r="E599" s="191"/>
      <c r="F599" s="191" t="s">
        <v>40</v>
      </c>
      <c r="G599" s="192" t="s">
        <v>41</v>
      </c>
      <c r="H599" s="193" t="s">
        <v>12</v>
      </c>
      <c r="I599" s="194"/>
      <c r="J599" s="194"/>
      <c r="K599" s="195"/>
      <c r="L599" s="196">
        <f ca="1">IFERROR(__xludf.DUMMYFUNCTION("IMPORTRANGE(""https://docs.google.com/spreadsheets/d/1SX6NBoVAgQJ6U1MVXOaj8PK2l7WJ3RER9xtqwdhxkhw/edit?usp=sharing"",""นครปฐม!L494"")"),4550)</f>
        <v>4550</v>
      </c>
      <c r="M599" s="196"/>
      <c r="N599" s="198">
        <f ca="1">IFERROR(__xludf.DUMMYFUNCTION("IMPORTRANGE(""https://docs.google.com/spreadsheets/d/1SX6NBoVAgQJ6U1MVXOaj8PK2l7WJ3RER9xtqwdhxkhw/edit?usp=sharing"",""นครปฐม!M494"")"),400)</f>
        <v>400</v>
      </c>
      <c r="O599" s="198">
        <f t="shared" ca="1" si="126"/>
        <v>8.791208791208792</v>
      </c>
      <c r="P599" s="198"/>
    </row>
    <row r="600" spans="1:16" ht="21.75" customHeight="1" x14ac:dyDescent="0.55000000000000004">
      <c r="A600" s="188"/>
      <c r="B600" s="189"/>
      <c r="C600" s="189"/>
      <c r="D600" s="197"/>
      <c r="E600" s="191"/>
      <c r="F600" s="191"/>
      <c r="G600" s="200" t="s">
        <v>128</v>
      </c>
      <c r="H600" s="193" t="s">
        <v>12</v>
      </c>
      <c r="I600" s="194"/>
      <c r="J600" s="194"/>
      <c r="K600" s="195"/>
      <c r="L600" s="198">
        <f ca="1">IFERROR(__xludf.DUMMYFUNCTION("IMPORTRANGE(""https://docs.google.com/spreadsheets/d/1SX6NBoVAgQJ6U1MVXOaj8PK2l7WJ3RER9xtqwdhxkhw/edit?usp=sharing"",""นครปฐม!L495"")"),0)</f>
        <v>0</v>
      </c>
      <c r="M600" s="198"/>
      <c r="N600" s="198">
        <f ca="1">IFERROR(__xludf.DUMMYFUNCTION("IMPORTRANGE(""https://docs.google.com/spreadsheets/d/1SX6NBoVAgQJ6U1MVXOaj8PK2l7WJ3RER9xtqwdhxkhw/edit?usp=sharing"",""นครปฐม!M495"")"),0)</f>
        <v>0</v>
      </c>
      <c r="O600" s="198">
        <f t="shared" ca="1" si="126"/>
        <v>0</v>
      </c>
      <c r="P600" s="198"/>
    </row>
    <row r="601" spans="1:16" ht="21.75" customHeight="1" x14ac:dyDescent="0.55000000000000004">
      <c r="A601" s="188"/>
      <c r="B601" s="189"/>
      <c r="C601" s="189"/>
      <c r="D601" s="197"/>
      <c r="E601" s="191"/>
      <c r="F601" s="191"/>
      <c r="G601" s="200" t="s">
        <v>129</v>
      </c>
      <c r="H601" s="193" t="s">
        <v>12</v>
      </c>
      <c r="I601" s="194"/>
      <c r="J601" s="194"/>
      <c r="K601" s="195"/>
      <c r="L601" s="198">
        <f ca="1">IFERROR(__xludf.DUMMYFUNCTION("IMPORTRANGE(""https://docs.google.com/spreadsheets/d/1SX6NBoVAgQJ6U1MVXOaj8PK2l7WJ3RER9xtqwdhxkhw/edit?usp=sharing"",""นครปฐม!L496"")"),4550)</f>
        <v>4550</v>
      </c>
      <c r="M601" s="198"/>
      <c r="N601" s="198">
        <f ca="1">IFERROR(__xludf.DUMMYFUNCTION("IMPORTRANGE(""https://docs.google.com/spreadsheets/d/1SX6NBoVAgQJ6U1MVXOaj8PK2l7WJ3RER9xtqwdhxkhw/edit?usp=sharing"",""นครปฐม!M496"")"),400)</f>
        <v>400</v>
      </c>
      <c r="O601" s="198">
        <f t="shared" ca="1" si="126"/>
        <v>8.791208791208792</v>
      </c>
      <c r="P601" s="198"/>
    </row>
    <row r="602" spans="1:16" ht="21.75" customHeight="1" x14ac:dyDescent="0.55000000000000004">
      <c r="A602" s="390"/>
      <c r="B602" s="391"/>
      <c r="C602" s="189"/>
      <c r="D602" s="392"/>
      <c r="E602" s="191"/>
      <c r="F602" s="191"/>
      <c r="G602" s="192" t="s">
        <v>130</v>
      </c>
      <c r="H602" s="193" t="s">
        <v>12</v>
      </c>
      <c r="I602" s="218"/>
      <c r="J602" s="218"/>
      <c r="K602" s="249"/>
      <c r="L602" s="198"/>
      <c r="M602" s="198"/>
      <c r="N602" s="198">
        <f ca="1">IFERROR(__xludf.DUMMYFUNCTION("IMPORTRANGE(""https://docs.google.com/spreadsheets/d/1SX6NBoVAgQJ6U1MVXOaj8PK2l7WJ3RER9xtqwdhxkhw/edit?usp=sharing"",""นครปฐม!M497"")"),0)</f>
        <v>0</v>
      </c>
      <c r="O602" s="198"/>
      <c r="P602" s="198"/>
    </row>
    <row r="603" spans="1:16" ht="21.75" customHeight="1" x14ac:dyDescent="0.55000000000000004">
      <c r="A603" s="390"/>
      <c r="B603" s="391"/>
      <c r="C603" s="189"/>
      <c r="D603" s="392"/>
      <c r="E603" s="191"/>
      <c r="F603" s="191"/>
      <c r="G603" s="192" t="s">
        <v>131</v>
      </c>
      <c r="H603" s="193" t="s">
        <v>12</v>
      </c>
      <c r="I603" s="218"/>
      <c r="J603" s="218"/>
      <c r="K603" s="249"/>
      <c r="L603" s="198"/>
      <c r="M603" s="198"/>
      <c r="N603" s="198">
        <f ca="1">IFERROR(__xludf.DUMMYFUNCTION("IMPORTRANGE(""https://docs.google.com/spreadsheets/d/1SX6NBoVAgQJ6U1MVXOaj8PK2l7WJ3RER9xtqwdhxkhw/edit?usp=sharing"",""นครปฐม!M498"")"),0)</f>
        <v>0</v>
      </c>
      <c r="O603" s="198"/>
      <c r="P603" s="198"/>
    </row>
    <row r="604" spans="1:16" ht="21.75" customHeight="1" x14ac:dyDescent="0.55000000000000004">
      <c r="A604" s="390"/>
      <c r="B604" s="391"/>
      <c r="C604" s="189"/>
      <c r="D604" s="392"/>
      <c r="E604" s="191"/>
      <c r="F604" s="191"/>
      <c r="G604" s="192" t="s">
        <v>132</v>
      </c>
      <c r="H604" s="193" t="s">
        <v>12</v>
      </c>
      <c r="I604" s="218"/>
      <c r="J604" s="218"/>
      <c r="K604" s="249"/>
      <c r="L604" s="198"/>
      <c r="M604" s="198"/>
      <c r="N604" s="393">
        <f ca="1">IFERROR(__xludf.DUMMYFUNCTION("IMPORTRANGE(""https://docs.google.com/spreadsheets/d/1SX6NBoVAgQJ6U1MVXOaj8PK2l7WJ3RER9xtqwdhxkhw/edit?usp=sharing"",""นครปฐม!M499"")"),400)</f>
        <v>400</v>
      </c>
      <c r="O604" s="198"/>
      <c r="P604" s="198"/>
    </row>
    <row r="605" spans="1:16" ht="21.75" customHeight="1" x14ac:dyDescent="0.55000000000000004">
      <c r="A605" s="390"/>
      <c r="B605" s="391"/>
      <c r="C605" s="189"/>
      <c r="D605" s="392"/>
      <c r="E605" s="191"/>
      <c r="F605" s="191"/>
      <c r="G605" s="192" t="s">
        <v>133</v>
      </c>
      <c r="H605" s="193" t="s">
        <v>12</v>
      </c>
      <c r="I605" s="218"/>
      <c r="J605" s="218"/>
      <c r="K605" s="249"/>
      <c r="L605" s="198"/>
      <c r="M605" s="198"/>
      <c r="N605" s="393">
        <f ca="1">IFERROR(__xludf.DUMMYFUNCTION("IMPORTRANGE(""https://docs.google.com/spreadsheets/d/1SX6NBoVAgQJ6U1MVXOaj8PK2l7WJ3RER9xtqwdhxkhw/edit?usp=sharing"",""นครปฐม!M500"")"),0)</f>
        <v>0</v>
      </c>
      <c r="O605" s="198"/>
      <c r="P605" s="198"/>
    </row>
    <row r="606" spans="1:16" ht="21.75" customHeight="1" x14ac:dyDescent="0.55000000000000004">
      <c r="A606" s="206"/>
      <c r="B606" s="207"/>
      <c r="C606" s="189" t="s">
        <v>16</v>
      </c>
      <c r="D606" s="208" t="s">
        <v>44</v>
      </c>
      <c r="E606" s="209"/>
      <c r="F606" s="209"/>
      <c r="G606" s="210"/>
      <c r="H606" s="211"/>
      <c r="I606" s="194"/>
      <c r="J606" s="194"/>
      <c r="K606" s="195"/>
      <c r="L606" s="212"/>
      <c r="M606" s="212"/>
      <c r="N606" s="212"/>
      <c r="O606" s="212"/>
      <c r="P606" s="212"/>
    </row>
    <row r="607" spans="1:16" ht="21.75" customHeight="1" x14ac:dyDescent="0.55000000000000004">
      <c r="A607" s="206"/>
      <c r="B607" s="207"/>
      <c r="C607" s="207"/>
      <c r="D607" s="213">
        <v>1</v>
      </c>
      <c r="E607" s="214" t="s">
        <v>45</v>
      </c>
      <c r="F607" s="215"/>
      <c r="G607" s="216"/>
      <c r="H607" s="217"/>
      <c r="I607" s="218"/>
      <c r="J607" s="219">
        <f ca="1">IFERROR(__xludf.DUMMYFUNCTION("IMPORTRANGE(""https://docs.google.com/spreadsheets/d/1SX6NBoVAgQJ6U1MVXOaj8PK2l7WJ3RER9xtqwdhxkhw/edit?usp=sharing"",""นครปฐม!J502"")"),0)</f>
        <v>0</v>
      </c>
      <c r="K607" s="195"/>
      <c r="L607" s="212"/>
      <c r="M607" s="212"/>
      <c r="N607" s="212"/>
      <c r="O607" s="212"/>
      <c r="P607" s="212"/>
    </row>
    <row r="608" spans="1:16" ht="21.75" customHeight="1" x14ac:dyDescent="0.55000000000000004">
      <c r="A608" s="206"/>
      <c r="B608" s="207"/>
      <c r="C608" s="207"/>
      <c r="D608" s="220">
        <v>2</v>
      </c>
      <c r="E608" s="221" t="s">
        <v>46</v>
      </c>
      <c r="F608" s="222"/>
      <c r="G608" s="223"/>
      <c r="H608" s="217"/>
      <c r="I608" s="218"/>
      <c r="J608" s="219">
        <f ca="1">IFERROR(__xludf.DUMMYFUNCTION("IMPORTRANGE(""https://docs.google.com/spreadsheets/d/1SX6NBoVAgQJ6U1MVXOaj8PK2l7WJ3RER9xtqwdhxkhw/edit?usp=sharing"",""นครปฐม!J503"")"),1)</f>
        <v>1</v>
      </c>
      <c r="K608" s="195"/>
      <c r="L608" s="212" t="s">
        <v>40</v>
      </c>
      <c r="M608" s="212"/>
      <c r="N608" s="212" t="s">
        <v>40</v>
      </c>
      <c r="O608" s="212"/>
      <c r="P608" s="212"/>
    </row>
    <row r="609" spans="1:16" ht="21.75" hidden="1" customHeight="1" x14ac:dyDescent="0.55000000000000004">
      <c r="A609" s="492"/>
      <c r="B609" s="493"/>
      <c r="C609" s="493"/>
      <c r="D609" s="494"/>
      <c r="E609" s="495" t="s">
        <v>47</v>
      </c>
      <c r="F609" s="496"/>
      <c r="G609" s="497"/>
      <c r="H609" s="498"/>
      <c r="I609" s="499"/>
      <c r="J609" s="499">
        <f ca="1">IFERROR(__xludf.DUMMYFUNCTION("IMPORTRANGE(""https://docs.google.com/spreadsheets/d/1SX6NBoVAgQJ6U1MVXOaj8PK2l7WJ3RER9xtqwdhxkhw/edit?usp=sharing"",""นครปฐม!J166"")"),0)</f>
        <v>0</v>
      </c>
      <c r="K609" s="500"/>
      <c r="L609" s="501"/>
      <c r="M609" s="501"/>
      <c r="N609" s="501"/>
      <c r="O609" s="501"/>
      <c r="P609" s="501"/>
    </row>
    <row r="610" spans="1:16" ht="21.75" hidden="1" customHeight="1" x14ac:dyDescent="0.55000000000000004">
      <c r="A610" s="492"/>
      <c r="B610" s="493"/>
      <c r="C610" s="493"/>
      <c r="D610" s="494"/>
      <c r="E610" s="495" t="s">
        <v>48</v>
      </c>
      <c r="F610" s="496"/>
      <c r="G610" s="497"/>
      <c r="H610" s="498"/>
      <c r="I610" s="499"/>
      <c r="J610" s="499">
        <f ca="1">IFERROR(__xludf.DUMMYFUNCTION("IMPORTRANGE(""https://docs.google.com/spreadsheets/d/1SX6NBoVAgQJ6U1MVXOaj8PK2l7WJ3RER9xtqwdhxkhw/edit?usp=sharing"",""นครปฐม!J166"")"),0)</f>
        <v>0</v>
      </c>
      <c r="K610" s="500"/>
      <c r="L610" s="501"/>
      <c r="M610" s="501"/>
      <c r="N610" s="501"/>
      <c r="O610" s="501"/>
      <c r="P610" s="501"/>
    </row>
    <row r="611" spans="1:16" ht="21.75" customHeight="1" x14ac:dyDescent="0.55000000000000004">
      <c r="A611" s="206"/>
      <c r="B611" s="207"/>
      <c r="C611" s="207"/>
      <c r="D611" s="224"/>
      <c r="E611" s="226"/>
      <c r="F611" s="226" t="s">
        <v>218</v>
      </c>
      <c r="G611" s="227"/>
      <c r="H611" s="211" t="s">
        <v>121</v>
      </c>
      <c r="I611" s="218">
        <f ca="1">IFERROR(__xludf.DUMMYFUNCTION("IMPORTRANGE(""https://docs.google.com/spreadsheets/d/1SX6NBoVAgQJ6U1MVXOaj8PK2l7WJ3RER9xtqwdhxkhw/edit?usp=sharing"",""นครปฐม!I506"")"),50)</f>
        <v>50</v>
      </c>
      <c r="J611" s="194">
        <f ca="1">IFERROR(__xludf.DUMMYFUNCTION("IMPORTRANGE(""https://docs.google.com/spreadsheets/d/1SX6NBoVAgQJ6U1MVXOaj8PK2l7WJ3RER9xtqwdhxkhw/edit?usp=sharing"",""นครปฐม!J506"")"),0)</f>
        <v>0</v>
      </c>
      <c r="K611" s="195">
        <f t="shared" ref="K611:K619" ca="1" si="127">IF(I$611&gt;0,J611*100/I$611,0)</f>
        <v>0</v>
      </c>
      <c r="L611" s="212"/>
      <c r="M611" s="212"/>
      <c r="N611" s="212"/>
      <c r="O611" s="212"/>
      <c r="P611" s="212"/>
    </row>
    <row r="612" spans="1:16" ht="21.75" customHeight="1" x14ac:dyDescent="0.55000000000000004">
      <c r="A612" s="206"/>
      <c r="B612" s="207"/>
      <c r="C612" s="207"/>
      <c r="D612" s="224"/>
      <c r="E612" s="228"/>
      <c r="F612" s="226"/>
      <c r="G612" s="251" t="s">
        <v>219</v>
      </c>
      <c r="H612" s="211" t="s">
        <v>121</v>
      </c>
      <c r="I612" s="218">
        <f ca="1">IFERROR(__xludf.DUMMYFUNCTION("IMPORTRANGE(""https://docs.google.com/spreadsheets/d/1SX6NBoVAgQJ6U1MVXOaj8PK2l7WJ3RER9xtqwdhxkhw/edit?usp=sharing"",""นครปฐม!I507"")"),0)</f>
        <v>0</v>
      </c>
      <c r="J612" s="219">
        <f ca="1">IFERROR(__xludf.DUMMYFUNCTION("IMPORTRANGE(""https://docs.google.com/spreadsheets/d/1SX6NBoVAgQJ6U1MVXOaj8PK2l7WJ3RER9xtqwdhxkhw/edit?usp=sharing"",""นครปฐม!J507"")"),0)</f>
        <v>0</v>
      </c>
      <c r="K612" s="195">
        <f t="shared" ca="1" si="127"/>
        <v>0</v>
      </c>
      <c r="L612" s="212"/>
      <c r="M612" s="212"/>
      <c r="N612" s="212"/>
      <c r="O612" s="212"/>
      <c r="P612" s="212"/>
    </row>
    <row r="613" spans="1:16" ht="21.75" customHeight="1" x14ac:dyDescent="0.55000000000000004">
      <c r="A613" s="206"/>
      <c r="B613" s="207"/>
      <c r="C613" s="207"/>
      <c r="D613" s="224"/>
      <c r="E613" s="228"/>
      <c r="F613" s="226"/>
      <c r="G613" s="251" t="s">
        <v>220</v>
      </c>
      <c r="H613" s="211" t="s">
        <v>121</v>
      </c>
      <c r="I613" s="218">
        <f ca="1">IFERROR(__xludf.DUMMYFUNCTION("IMPORTRANGE(""https://docs.google.com/spreadsheets/d/1SX6NBoVAgQJ6U1MVXOaj8PK2l7WJ3RER9xtqwdhxkhw/edit?usp=sharing"",""นครปฐม!I508"")"),0)</f>
        <v>0</v>
      </c>
      <c r="J613" s="219">
        <f ca="1">IFERROR(__xludf.DUMMYFUNCTION("IMPORTRANGE(""https://docs.google.com/spreadsheets/d/1SX6NBoVAgQJ6U1MVXOaj8PK2l7WJ3RER9xtqwdhxkhw/edit?usp=sharing"",""นครปฐม!J508"")"),0)</f>
        <v>0</v>
      </c>
      <c r="K613" s="195">
        <f t="shared" ca="1" si="127"/>
        <v>0</v>
      </c>
      <c r="L613" s="212"/>
      <c r="M613" s="212"/>
      <c r="N613" s="212"/>
      <c r="O613" s="212"/>
      <c r="P613" s="212"/>
    </row>
    <row r="614" spans="1:16" ht="21.75" customHeight="1" x14ac:dyDescent="0.55000000000000004">
      <c r="A614" s="206"/>
      <c r="B614" s="207"/>
      <c r="C614" s="207"/>
      <c r="D614" s="224"/>
      <c r="E614" s="228"/>
      <c r="F614" s="226"/>
      <c r="G614" s="251" t="s">
        <v>221</v>
      </c>
      <c r="H614" s="211" t="s">
        <v>121</v>
      </c>
      <c r="I614" s="218">
        <f ca="1">IFERROR(__xludf.DUMMYFUNCTION("IMPORTRANGE(""https://docs.google.com/spreadsheets/d/1SX6NBoVAgQJ6U1MVXOaj8PK2l7WJ3RER9xtqwdhxkhw/edit?usp=sharing"",""นครปฐม!I509"")"),0)</f>
        <v>0</v>
      </c>
      <c r="J614" s="219">
        <f ca="1">IFERROR(__xludf.DUMMYFUNCTION("IMPORTRANGE(""https://docs.google.com/spreadsheets/d/1SX6NBoVAgQJ6U1MVXOaj8PK2l7WJ3RER9xtqwdhxkhw/edit?usp=sharing"",""นครปฐม!J509"")"),0)</f>
        <v>0</v>
      </c>
      <c r="K614" s="195">
        <f t="shared" ca="1" si="127"/>
        <v>0</v>
      </c>
      <c r="L614" s="212"/>
      <c r="M614" s="212"/>
      <c r="N614" s="212"/>
      <c r="O614" s="212"/>
      <c r="P614" s="212"/>
    </row>
    <row r="615" spans="1:16" ht="21.75" customHeight="1" x14ac:dyDescent="0.55000000000000004">
      <c r="A615" s="206"/>
      <c r="B615" s="207"/>
      <c r="C615" s="207"/>
      <c r="D615" s="224"/>
      <c r="E615" s="228"/>
      <c r="F615" s="226"/>
      <c r="G615" s="251" t="s">
        <v>222</v>
      </c>
      <c r="H615" s="211" t="s">
        <v>121</v>
      </c>
      <c r="I615" s="218">
        <f ca="1">IFERROR(__xludf.DUMMYFUNCTION("IMPORTRANGE(""https://docs.google.com/spreadsheets/d/1SX6NBoVAgQJ6U1MVXOaj8PK2l7WJ3RER9xtqwdhxkhw/edit?usp=sharing"",""นครปฐม!I510"")"),0)</f>
        <v>0</v>
      </c>
      <c r="J615" s="219">
        <f ca="1">IFERROR(__xludf.DUMMYFUNCTION("IMPORTRANGE(""https://docs.google.com/spreadsheets/d/1SX6NBoVAgQJ6U1MVXOaj8PK2l7WJ3RER9xtqwdhxkhw/edit?usp=sharing"",""นครปฐม!J510"")"),0)</f>
        <v>0</v>
      </c>
      <c r="K615" s="195">
        <f t="shared" ca="1" si="127"/>
        <v>0</v>
      </c>
      <c r="L615" s="212"/>
      <c r="M615" s="212"/>
      <c r="N615" s="212"/>
      <c r="O615" s="212"/>
      <c r="P615" s="212"/>
    </row>
    <row r="616" spans="1:16" ht="21.75" customHeight="1" x14ac:dyDescent="0.55000000000000004">
      <c r="A616" s="206"/>
      <c r="B616" s="207"/>
      <c r="C616" s="207"/>
      <c r="D616" s="224"/>
      <c r="E616" s="228"/>
      <c r="F616" s="226"/>
      <c r="G616" s="225" t="s">
        <v>223</v>
      </c>
      <c r="H616" s="211" t="s">
        <v>121</v>
      </c>
      <c r="I616" s="218">
        <f ca="1">IFERROR(__xludf.DUMMYFUNCTION("IMPORTRANGE(""https://docs.google.com/spreadsheets/d/1SX6NBoVAgQJ6U1MVXOaj8PK2l7WJ3RER9xtqwdhxkhw/edit?usp=sharing"",""นครปฐม!I511"")"),0)</f>
        <v>0</v>
      </c>
      <c r="J616" s="219">
        <f ca="1">IFERROR(__xludf.DUMMYFUNCTION("IMPORTRANGE(""https://docs.google.com/spreadsheets/d/1SX6NBoVAgQJ6U1MVXOaj8PK2l7WJ3RER9xtqwdhxkhw/edit?usp=sharing"",""นครปฐม!J511"")"),0)</f>
        <v>0</v>
      </c>
      <c r="K616" s="195">
        <f t="shared" ca="1" si="127"/>
        <v>0</v>
      </c>
      <c r="L616" s="212"/>
      <c r="M616" s="212"/>
      <c r="N616" s="212"/>
      <c r="O616" s="212"/>
      <c r="P616" s="212"/>
    </row>
    <row r="617" spans="1:16" ht="21.75" customHeight="1" x14ac:dyDescent="0.55000000000000004">
      <c r="A617" s="206"/>
      <c r="B617" s="207"/>
      <c r="C617" s="207"/>
      <c r="D617" s="224"/>
      <c r="E617" s="228"/>
      <c r="F617" s="226"/>
      <c r="G617" s="225" t="s">
        <v>224</v>
      </c>
      <c r="H617" s="211" t="s">
        <v>121</v>
      </c>
      <c r="I617" s="218">
        <f ca="1">IFERROR(__xludf.DUMMYFUNCTION("IMPORTRANGE(""https://docs.google.com/spreadsheets/d/1SX6NBoVAgQJ6U1MVXOaj8PK2l7WJ3RER9xtqwdhxkhw/edit?usp=sharing"",""นครปฐม!I512"")"),0)</f>
        <v>0</v>
      </c>
      <c r="J617" s="218">
        <f ca="1">IFERROR(__xludf.DUMMYFUNCTION("IMPORTRANGE(""https://docs.google.com/spreadsheets/d/1SX6NBoVAgQJ6U1MVXOaj8PK2l7WJ3RER9xtqwdhxkhw/edit?usp=sharing"",""นครปฐม!J512"")"),0)</f>
        <v>0</v>
      </c>
      <c r="K617" s="195">
        <f t="shared" ca="1" si="127"/>
        <v>0</v>
      </c>
      <c r="L617" s="212"/>
      <c r="M617" s="212"/>
      <c r="N617" s="212"/>
      <c r="O617" s="212"/>
      <c r="P617" s="212"/>
    </row>
    <row r="618" spans="1:16" ht="21.75" customHeight="1" x14ac:dyDescent="0.55000000000000004">
      <c r="A618" s="206"/>
      <c r="B618" s="207"/>
      <c r="C618" s="207"/>
      <c r="D618" s="224"/>
      <c r="E618" s="228"/>
      <c r="F618" s="226"/>
      <c r="G618" s="502" t="s">
        <v>225</v>
      </c>
      <c r="H618" s="211" t="s">
        <v>121</v>
      </c>
      <c r="I618" s="218">
        <f ca="1">IFERROR(__xludf.DUMMYFUNCTION("IMPORTRANGE(""https://docs.google.com/spreadsheets/d/1SX6NBoVAgQJ6U1MVXOaj8PK2l7WJ3RER9xtqwdhxkhw/edit?usp=sharing"",""นครปฐม!I513"")"),0)</f>
        <v>0</v>
      </c>
      <c r="J618" s="219">
        <f ca="1">IFERROR(__xludf.DUMMYFUNCTION("IMPORTRANGE(""https://docs.google.com/spreadsheets/d/1SX6NBoVAgQJ6U1MVXOaj8PK2l7WJ3RER9xtqwdhxkhw/edit?usp=sharing"",""นครปฐม!J513"")"),0)</f>
        <v>0</v>
      </c>
      <c r="K618" s="195">
        <f t="shared" ca="1" si="127"/>
        <v>0</v>
      </c>
      <c r="L618" s="212"/>
      <c r="M618" s="212"/>
      <c r="N618" s="212"/>
      <c r="O618" s="212"/>
      <c r="P618" s="212"/>
    </row>
    <row r="619" spans="1:16" ht="21.75" customHeight="1" x14ac:dyDescent="0.55000000000000004">
      <c r="A619" s="206"/>
      <c r="B619" s="207"/>
      <c r="C619" s="207"/>
      <c r="D619" s="224"/>
      <c r="E619" s="228"/>
      <c r="F619" s="226"/>
      <c r="G619" s="502" t="s">
        <v>226</v>
      </c>
      <c r="H619" s="211" t="s">
        <v>121</v>
      </c>
      <c r="I619" s="218">
        <f ca="1">IFERROR(__xludf.DUMMYFUNCTION("IMPORTRANGE(""https://docs.google.com/spreadsheets/d/1SX6NBoVAgQJ6U1MVXOaj8PK2l7WJ3RER9xtqwdhxkhw/edit?usp=sharing"",""นครปฐม!I514"")"),0)</f>
        <v>0</v>
      </c>
      <c r="J619" s="219">
        <f ca="1">IFERROR(__xludf.DUMMYFUNCTION("IMPORTRANGE(""https://docs.google.com/spreadsheets/d/1SX6NBoVAgQJ6U1MVXOaj8PK2l7WJ3RER9xtqwdhxkhw/edit?usp=sharing"",""นครปฐม!J514"")"),0)</f>
        <v>0</v>
      </c>
      <c r="K619" s="195">
        <f t="shared" ca="1" si="127"/>
        <v>0</v>
      </c>
      <c r="L619" s="212"/>
      <c r="M619" s="212"/>
      <c r="N619" s="212"/>
      <c r="O619" s="212"/>
      <c r="P619" s="212"/>
    </row>
    <row r="620" spans="1:16" ht="21.75" customHeight="1" x14ac:dyDescent="0.55000000000000004">
      <c r="A620" s="206"/>
      <c r="B620" s="207"/>
      <c r="C620" s="207"/>
      <c r="D620" s="224"/>
      <c r="E620" s="226"/>
      <c r="F620" s="225" t="s">
        <v>227</v>
      </c>
      <c r="G620" s="227"/>
      <c r="H620" s="211" t="s">
        <v>121</v>
      </c>
      <c r="I620" s="218">
        <f ca="1">IFERROR(__xludf.DUMMYFUNCTION("IMPORTRANGE(""https://docs.google.com/spreadsheets/d/1SX6NBoVAgQJ6U1MVXOaj8PK2l7WJ3RER9xtqwdhxkhw/edit?usp=sharing"",""นครปฐม!I515"")"),0)</f>
        <v>0</v>
      </c>
      <c r="J620" s="194">
        <f ca="1">IFERROR(__xludf.DUMMYFUNCTION("IMPORTRANGE(""https://docs.google.com/spreadsheets/d/1SX6NBoVAgQJ6U1MVXOaj8PK2l7WJ3RER9xtqwdhxkhw/edit?usp=sharing"",""นครปฐม!J515"")"),0)</f>
        <v>0</v>
      </c>
      <c r="K620" s="195">
        <f t="shared" ref="K620:K626" ca="1" si="128">IF(I$620&gt;0,J620*100/I$620,0)</f>
        <v>0</v>
      </c>
      <c r="L620" s="212"/>
      <c r="M620" s="212"/>
      <c r="N620" s="212"/>
      <c r="O620" s="212"/>
      <c r="P620" s="212"/>
    </row>
    <row r="621" spans="1:16" ht="21.75" customHeight="1" x14ac:dyDescent="0.55000000000000004">
      <c r="A621" s="206"/>
      <c r="B621" s="207"/>
      <c r="C621" s="207"/>
      <c r="D621" s="224"/>
      <c r="E621" s="228"/>
      <c r="F621" s="226"/>
      <c r="G621" s="251" t="s">
        <v>224</v>
      </c>
      <c r="H621" s="211" t="s">
        <v>121</v>
      </c>
      <c r="I621" s="194">
        <f ca="1">IFERROR(__xludf.DUMMYFUNCTION("IMPORTRANGE(""https://docs.google.com/spreadsheets/d/1SX6NBoVAgQJ6U1MVXOaj8PK2l7WJ3RER9xtqwdhxkhw/edit?usp=sharing"",""นครปฐม!I516"")"),0)</f>
        <v>0</v>
      </c>
      <c r="J621" s="194">
        <f ca="1">IFERROR(__xludf.DUMMYFUNCTION("IMPORTRANGE(""https://docs.google.com/spreadsheets/d/1SX6NBoVAgQJ6U1MVXOaj8PK2l7WJ3RER9xtqwdhxkhw/edit?usp=sharing"",""นครปฐม!J516"")"),0)</f>
        <v>0</v>
      </c>
      <c r="K621" s="195">
        <f t="shared" ca="1" si="128"/>
        <v>0</v>
      </c>
      <c r="L621" s="212"/>
      <c r="M621" s="212"/>
      <c r="N621" s="212"/>
      <c r="O621" s="212"/>
      <c r="P621" s="212"/>
    </row>
    <row r="622" spans="1:16" ht="21.75" customHeight="1" x14ac:dyDescent="0.55000000000000004">
      <c r="A622" s="206"/>
      <c r="B622" s="207"/>
      <c r="C622" s="207"/>
      <c r="D622" s="224"/>
      <c r="E622" s="228"/>
      <c r="F622" s="226"/>
      <c r="G622" s="502" t="s">
        <v>225</v>
      </c>
      <c r="H622" s="211" t="s">
        <v>121</v>
      </c>
      <c r="I622" s="218">
        <f ca="1">IFERROR(__xludf.DUMMYFUNCTION("IMPORTRANGE(""https://docs.google.com/spreadsheets/d/1SX6NBoVAgQJ6U1MVXOaj8PK2l7WJ3RER9xtqwdhxkhw/edit?usp=sharing"",""นครปฐม!I517"")"),0)</f>
        <v>0</v>
      </c>
      <c r="J622" s="219">
        <f ca="1">IFERROR(__xludf.DUMMYFUNCTION("IMPORTRANGE(""https://docs.google.com/spreadsheets/d/1SX6NBoVAgQJ6U1MVXOaj8PK2l7WJ3RER9xtqwdhxkhw/edit?usp=sharing"",""นครปฐม!J517"")"),0)</f>
        <v>0</v>
      </c>
      <c r="K622" s="195">
        <f t="shared" ca="1" si="128"/>
        <v>0</v>
      </c>
      <c r="L622" s="212"/>
      <c r="M622" s="212"/>
      <c r="N622" s="212"/>
      <c r="O622" s="212"/>
      <c r="P622" s="212"/>
    </row>
    <row r="623" spans="1:16" ht="21.75" customHeight="1" x14ac:dyDescent="0.55000000000000004">
      <c r="A623" s="206"/>
      <c r="B623" s="207"/>
      <c r="C623" s="207"/>
      <c r="D623" s="224"/>
      <c r="E623" s="228"/>
      <c r="F623" s="226"/>
      <c r="G623" s="502" t="s">
        <v>226</v>
      </c>
      <c r="H623" s="211" t="s">
        <v>121</v>
      </c>
      <c r="I623" s="218">
        <f ca="1">IFERROR(__xludf.DUMMYFUNCTION("IMPORTRANGE(""https://docs.google.com/spreadsheets/d/1SX6NBoVAgQJ6U1MVXOaj8PK2l7WJ3RER9xtqwdhxkhw/edit?usp=sharing"",""นครปฐม!I518"")"),0)</f>
        <v>0</v>
      </c>
      <c r="J623" s="219">
        <f ca="1">IFERROR(__xludf.DUMMYFUNCTION("IMPORTRANGE(""https://docs.google.com/spreadsheets/d/1SX6NBoVAgQJ6U1MVXOaj8PK2l7WJ3RER9xtqwdhxkhw/edit?usp=sharing"",""นครปฐม!J518"")"),0)</f>
        <v>0</v>
      </c>
      <c r="K623" s="195">
        <f t="shared" ca="1" si="128"/>
        <v>0</v>
      </c>
      <c r="L623" s="212"/>
      <c r="M623" s="212"/>
      <c r="N623" s="212"/>
      <c r="O623" s="212"/>
      <c r="P623" s="212"/>
    </row>
    <row r="624" spans="1:16" ht="21.75" customHeight="1" x14ac:dyDescent="0.55000000000000004">
      <c r="A624" s="206"/>
      <c r="B624" s="207"/>
      <c r="C624" s="207"/>
      <c r="D624" s="224"/>
      <c r="E624" s="228"/>
      <c r="F624" s="226"/>
      <c r="G624" s="251" t="s">
        <v>228</v>
      </c>
      <c r="H624" s="211" t="s">
        <v>121</v>
      </c>
      <c r="I624" s="218">
        <f ca="1">IFERROR(__xludf.DUMMYFUNCTION("IMPORTRANGE(""https://docs.google.com/spreadsheets/d/1SX6NBoVAgQJ6U1MVXOaj8PK2l7WJ3RER9xtqwdhxkhw/edit?usp=sharing"",""นครปฐม!I519"")"),0)</f>
        <v>0</v>
      </c>
      <c r="J624" s="218">
        <f ca="1">IFERROR(__xludf.DUMMYFUNCTION("IMPORTRANGE(""https://docs.google.com/spreadsheets/d/1SX6NBoVAgQJ6U1MVXOaj8PK2l7WJ3RER9xtqwdhxkhw/edit?usp=sharing"",""นครปฐม!J519"")"),0)</f>
        <v>0</v>
      </c>
      <c r="K624" s="195">
        <f t="shared" ca="1" si="128"/>
        <v>0</v>
      </c>
      <c r="L624" s="212"/>
      <c r="M624" s="212"/>
      <c r="N624" s="212"/>
      <c r="O624" s="212"/>
      <c r="P624" s="212"/>
    </row>
    <row r="625" spans="1:16" ht="21.75" customHeight="1" x14ac:dyDescent="0.55000000000000004">
      <c r="A625" s="206"/>
      <c r="B625" s="207"/>
      <c r="C625" s="207"/>
      <c r="D625" s="224"/>
      <c r="E625" s="228"/>
      <c r="F625" s="226"/>
      <c r="G625" s="502" t="s">
        <v>229</v>
      </c>
      <c r="H625" s="211" t="s">
        <v>121</v>
      </c>
      <c r="I625" s="218">
        <f ca="1">IFERROR(__xludf.DUMMYFUNCTION("IMPORTRANGE(""https://docs.google.com/spreadsheets/d/1SX6NBoVAgQJ6U1MVXOaj8PK2l7WJ3RER9xtqwdhxkhw/edit?usp=sharing"",""นครปฐม!I520"")"),0)</f>
        <v>0</v>
      </c>
      <c r="J625" s="219">
        <f ca="1">IFERROR(__xludf.DUMMYFUNCTION("IMPORTRANGE(""https://docs.google.com/spreadsheets/d/1SX6NBoVAgQJ6U1MVXOaj8PK2l7WJ3RER9xtqwdhxkhw/edit?usp=sharing"",""นครปฐม!J520"")"),0)</f>
        <v>0</v>
      </c>
      <c r="K625" s="195">
        <f t="shared" ca="1" si="128"/>
        <v>0</v>
      </c>
      <c r="L625" s="212"/>
      <c r="M625" s="212"/>
      <c r="N625" s="212"/>
      <c r="O625" s="212"/>
      <c r="P625" s="212"/>
    </row>
    <row r="626" spans="1:16" ht="21.75" customHeight="1" x14ac:dyDescent="0.55000000000000004">
      <c r="A626" s="206"/>
      <c r="B626" s="207"/>
      <c r="C626" s="207"/>
      <c r="D626" s="224"/>
      <c r="E626" s="228"/>
      <c r="F626" s="226"/>
      <c r="G626" s="502" t="s">
        <v>230</v>
      </c>
      <c r="H626" s="211" t="s">
        <v>121</v>
      </c>
      <c r="I626" s="218">
        <f ca="1">IFERROR(__xludf.DUMMYFUNCTION("IMPORTRANGE(""https://docs.google.com/spreadsheets/d/1SX6NBoVAgQJ6U1MVXOaj8PK2l7WJ3RER9xtqwdhxkhw/edit?usp=sharing"",""นครปฐม!I521"")"),0)</f>
        <v>0</v>
      </c>
      <c r="J626" s="219">
        <f ca="1">IFERROR(__xludf.DUMMYFUNCTION("IMPORTRANGE(""https://docs.google.com/spreadsheets/d/1SX6NBoVAgQJ6U1MVXOaj8PK2l7WJ3RER9xtqwdhxkhw/edit?usp=sharing"",""นครปฐม!J521"")"),0)</f>
        <v>0</v>
      </c>
      <c r="K626" s="195">
        <f t="shared" ca="1" si="128"/>
        <v>0</v>
      </c>
      <c r="L626" s="212"/>
      <c r="M626" s="212"/>
      <c r="N626" s="212"/>
      <c r="O626" s="212"/>
      <c r="P626" s="212"/>
    </row>
    <row r="627" spans="1:16" ht="21.75" customHeight="1" x14ac:dyDescent="0.55000000000000004">
      <c r="A627" s="503" t="s">
        <v>231</v>
      </c>
      <c r="B627" s="504"/>
      <c r="C627" s="504"/>
      <c r="D627" s="504"/>
      <c r="E627" s="504"/>
      <c r="F627" s="504"/>
      <c r="G627" s="505"/>
      <c r="H627" s="506"/>
      <c r="I627" s="507"/>
      <c r="J627" s="507"/>
      <c r="K627" s="508"/>
      <c r="L627" s="508"/>
      <c r="M627" s="508"/>
      <c r="N627" s="508"/>
      <c r="O627" s="509"/>
      <c r="P627" s="509"/>
    </row>
    <row r="628" spans="1:16" ht="21.75" customHeight="1" x14ac:dyDescent="0.55000000000000004">
      <c r="A628" s="483"/>
      <c r="B628" s="191" t="s">
        <v>232</v>
      </c>
      <c r="C628" s="189"/>
      <c r="D628" s="197"/>
      <c r="E628" s="191"/>
      <c r="F628" s="191"/>
      <c r="G628" s="192"/>
      <c r="H628" s="510" t="s">
        <v>12</v>
      </c>
      <c r="I628" s="359">
        <f ca="1">IFERROR(__xludf.DUMMYFUNCTION("IMPORTRANGE(""https://docs.google.com/spreadsheets/d/1SX6NBoVAgQJ6U1MVXOaj8PK2l7WJ3RER9xtqwdhxkhw/edit?usp=sharing"",""นครปฐม!I523"")"),3160000)</f>
        <v>3160000</v>
      </c>
      <c r="J628" s="359">
        <f ca="1">IFERROR(__xludf.DUMMYFUNCTION("IMPORTRANGE(""https://docs.google.com/spreadsheets/d/1SX6NBoVAgQJ6U1MVXOaj8PK2l7WJ3RER9xtqwdhxkhw/edit?usp=sharing"",""นครปฐม!J523"")"),0)</f>
        <v>0</v>
      </c>
      <c r="K628" s="360">
        <f t="shared" ref="K628:K635" ca="1" si="129">IF(I628&gt;0,J628*100/I628,0)</f>
        <v>0</v>
      </c>
      <c r="L628" s="360"/>
      <c r="M628" s="360"/>
      <c r="N628" s="360"/>
      <c r="O628" s="198"/>
      <c r="P628" s="198"/>
    </row>
    <row r="629" spans="1:16" ht="21.75" customHeight="1" x14ac:dyDescent="0.55000000000000004">
      <c r="A629" s="483"/>
      <c r="B629" s="189"/>
      <c r="C629" s="189"/>
      <c r="D629" s="197"/>
      <c r="E629" s="191"/>
      <c r="F629" s="191"/>
      <c r="G629" s="192"/>
      <c r="H629" s="510" t="s">
        <v>37</v>
      </c>
      <c r="I629" s="359">
        <f ca="1">IFERROR(__xludf.DUMMYFUNCTION("IMPORTRANGE(""https://docs.google.com/spreadsheets/d/1SX6NBoVAgQJ6U1MVXOaj8PK2l7WJ3RER9xtqwdhxkhw/edit?usp=sharing"",""นครปฐม!I524"")"),70)</f>
        <v>70</v>
      </c>
      <c r="J629" s="359">
        <f ca="1">IFERROR(__xludf.DUMMYFUNCTION("IMPORTRANGE(""https://docs.google.com/spreadsheets/d/1SX6NBoVAgQJ6U1MVXOaj8PK2l7WJ3RER9xtqwdhxkhw/edit?usp=sharing"",""นครปฐม!J524"")"),0)</f>
        <v>0</v>
      </c>
      <c r="K629" s="360">
        <f t="shared" ca="1" si="129"/>
        <v>0</v>
      </c>
      <c r="L629" s="360"/>
      <c r="M629" s="360"/>
      <c r="N629" s="360"/>
      <c r="O629" s="198"/>
      <c r="P629" s="198"/>
    </row>
    <row r="630" spans="1:16" ht="21.75" customHeight="1" x14ac:dyDescent="0.55000000000000004">
      <c r="A630" s="483"/>
      <c r="B630" s="191" t="s">
        <v>233</v>
      </c>
      <c r="C630" s="189"/>
      <c r="D630" s="197"/>
      <c r="E630" s="191"/>
      <c r="F630" s="191"/>
      <c r="G630" s="192"/>
      <c r="H630" s="510" t="s">
        <v>12</v>
      </c>
      <c r="I630" s="359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59">
        <f ca="1">IFERROR(__xludf.DUMMYFUNCTION("IMPORTRANGE(""https://docs.google.com/spreadsheets/d/1SX6NBoVAgQJ6U1MVXOaj8PK2l7WJ3RER9xtqwdhxkhw/edit?usp=sharing"",""นครปฐม!J525"")"),155393.47)</f>
        <v>155393.47</v>
      </c>
      <c r="K630" s="360">
        <f t="shared" ca="1" si="129"/>
        <v>12.188254831948042</v>
      </c>
      <c r="L630" s="360"/>
      <c r="M630" s="360"/>
      <c r="N630" s="360"/>
      <c r="O630" s="198"/>
      <c r="P630" s="198"/>
    </row>
    <row r="631" spans="1:16" ht="21.75" customHeight="1" x14ac:dyDescent="0.55000000000000004">
      <c r="A631" s="483"/>
      <c r="B631" s="189"/>
      <c r="C631" s="189"/>
      <c r="D631" s="197"/>
      <c r="E631" s="191"/>
      <c r="F631" s="191"/>
      <c r="G631" s="192"/>
      <c r="H631" s="510" t="s">
        <v>37</v>
      </c>
      <c r="I631" s="359">
        <f ca="1">IFERROR(__xludf.DUMMYFUNCTION("IMPORTRANGE(""https://docs.google.com/spreadsheets/d/1SX6NBoVAgQJ6U1MVXOaj8PK2l7WJ3RER9xtqwdhxkhw/edit?usp=sharing"",""นครปฐม!I526"")"),31)</f>
        <v>31</v>
      </c>
      <c r="J631" s="359">
        <f ca="1">IFERROR(__xludf.DUMMYFUNCTION("IMPORTRANGE(""https://docs.google.com/spreadsheets/d/1SX6NBoVAgQJ6U1MVXOaj8PK2l7WJ3RER9xtqwdhxkhw/edit?usp=sharing"",""นครปฐม!J526"")"),27)</f>
        <v>27</v>
      </c>
      <c r="K631" s="360">
        <f t="shared" ca="1" si="129"/>
        <v>87.096774193548384</v>
      </c>
      <c r="L631" s="360"/>
      <c r="M631" s="360"/>
      <c r="N631" s="360"/>
      <c r="O631" s="198"/>
      <c r="P631" s="198"/>
    </row>
    <row r="632" spans="1:16" ht="21.75" customHeight="1" x14ac:dyDescent="0.55000000000000004">
      <c r="A632" s="483"/>
      <c r="B632" s="191" t="s">
        <v>234</v>
      </c>
      <c r="C632" s="189"/>
      <c r="D632" s="197"/>
      <c r="E632" s="191"/>
      <c r="F632" s="191"/>
      <c r="G632" s="192"/>
      <c r="H632" s="510" t="s">
        <v>12</v>
      </c>
      <c r="I632" s="359">
        <f ca="1">IFERROR(__xludf.DUMMYFUNCTION("IMPORTRANGE(""https://docs.google.com/spreadsheets/d/1SX6NBoVAgQJ6U1MVXOaj8PK2l7WJ3RER9xtqwdhxkhw/edit?usp=sharing"",""นครปฐม!I527"")"),527309.05)</f>
        <v>527309.05000000005</v>
      </c>
      <c r="J632" s="359">
        <f ca="1">IFERROR(__xludf.DUMMYFUNCTION("IMPORTRANGE(""https://docs.google.com/spreadsheets/d/1SX6NBoVAgQJ6U1MVXOaj8PK2l7WJ3RER9xtqwdhxkhw/edit?usp=sharing"",""นครปฐม!J527"")"),14245.44)</f>
        <v>14245.44</v>
      </c>
      <c r="K632" s="360">
        <f t="shared" ca="1" si="129"/>
        <v>2.701535276134555</v>
      </c>
      <c r="L632" s="360"/>
      <c r="M632" s="360"/>
      <c r="N632" s="360"/>
      <c r="O632" s="198"/>
      <c r="P632" s="198"/>
    </row>
    <row r="633" spans="1:16" ht="21.75" customHeight="1" x14ac:dyDescent="0.55000000000000004">
      <c r="A633" s="483"/>
      <c r="B633" s="191"/>
      <c r="C633" s="189"/>
      <c r="D633" s="197"/>
      <c r="E633" s="191"/>
      <c r="F633" s="191"/>
      <c r="G633" s="192"/>
      <c r="H633" s="510" t="s">
        <v>37</v>
      </c>
      <c r="I633" s="359">
        <f ca="1">IFERROR(__xludf.DUMMYFUNCTION("IMPORTRANGE(""https://docs.google.com/spreadsheets/d/1SX6NBoVAgQJ6U1MVXOaj8PK2l7WJ3RER9xtqwdhxkhw/edit?usp=sharing"",""นครปฐม!I528"")"),250)</f>
        <v>250</v>
      </c>
      <c r="J633" s="359">
        <f ca="1">IFERROR(__xludf.DUMMYFUNCTION("IMPORTRANGE(""https://docs.google.com/spreadsheets/d/1SX6NBoVAgQJ6U1MVXOaj8PK2l7WJ3RER9xtqwdhxkhw/edit?usp=sharing"",""นครปฐม!J528"")"),3)</f>
        <v>3</v>
      </c>
      <c r="K633" s="360">
        <f t="shared" ca="1" si="129"/>
        <v>1.2</v>
      </c>
      <c r="L633" s="360"/>
      <c r="M633" s="360"/>
      <c r="N633" s="360"/>
      <c r="O633" s="198"/>
      <c r="P633" s="198"/>
    </row>
    <row r="634" spans="1:16" ht="21.75" customHeight="1" x14ac:dyDescent="0.55000000000000004">
      <c r="A634" s="483"/>
      <c r="B634" s="191" t="s">
        <v>235</v>
      </c>
      <c r="C634" s="189"/>
      <c r="D634" s="197"/>
      <c r="E634" s="191"/>
      <c r="F634" s="191"/>
      <c r="G634" s="192"/>
      <c r="H634" s="510" t="s">
        <v>12</v>
      </c>
      <c r="I634" s="359">
        <f ca="1">IFERROR(__xludf.DUMMYFUNCTION("IMPORTRANGE(""https://docs.google.com/spreadsheets/d/1SX6NBoVAgQJ6U1MVXOaj8PK2l7WJ3RER9xtqwdhxkhw/edit?usp=sharing"",""นครปฐม!I529"")"),4410000)</f>
        <v>4410000</v>
      </c>
      <c r="J634" s="359">
        <f ca="1">IFERROR(__xludf.DUMMYFUNCTION("IMPORTRANGE(""https://docs.google.com/spreadsheets/d/1SX6NBoVAgQJ6U1MVXOaj8PK2l7WJ3RER9xtqwdhxkhw/edit?usp=sharing"",""นครปฐม!J529"")"),0)</f>
        <v>0</v>
      </c>
      <c r="K634" s="360">
        <f t="shared" ca="1" si="129"/>
        <v>0</v>
      </c>
      <c r="L634" s="360"/>
      <c r="M634" s="360"/>
      <c r="N634" s="360"/>
      <c r="O634" s="198"/>
      <c r="P634" s="198"/>
    </row>
    <row r="635" spans="1:16" ht="21.75" customHeight="1" x14ac:dyDescent="0.55000000000000004">
      <c r="A635" s="484"/>
      <c r="B635" s="486"/>
      <c r="C635" s="486"/>
      <c r="D635" s="485"/>
      <c r="E635" s="511"/>
      <c r="F635" s="511"/>
      <c r="G635" s="512"/>
      <c r="H635" s="513" t="s">
        <v>37</v>
      </c>
      <c r="I635" s="489">
        <f ca="1">IFERROR(__xludf.DUMMYFUNCTION("IMPORTRANGE(""https://docs.google.com/spreadsheets/d/1SX6NBoVAgQJ6U1MVXOaj8PK2l7WJ3RER9xtqwdhxkhw/edit?usp=sharing"",""นครปฐม!I530"")"),94)</f>
        <v>94</v>
      </c>
      <c r="J635" s="489">
        <f ca="1">IFERROR(__xludf.DUMMYFUNCTION("IMPORTRANGE(""https://docs.google.com/spreadsheets/d/1SX6NBoVAgQJ6U1MVXOaj8PK2l7WJ3RER9xtqwdhxkhw/edit?usp=sharing"",""นครปฐม!J530"")"),0)</f>
        <v>0</v>
      </c>
      <c r="K635" s="490">
        <f t="shared" ca="1" si="129"/>
        <v>0</v>
      </c>
      <c r="L635" s="490"/>
      <c r="M635" s="490"/>
      <c r="N635" s="490"/>
      <c r="O635" s="514"/>
      <c r="P635" s="514"/>
    </row>
    <row r="636" spans="1:16" ht="21.75" customHeight="1" x14ac:dyDescent="0.55000000000000004">
      <c r="A636" s="515"/>
      <c r="B636" s="515"/>
      <c r="C636" s="515"/>
      <c r="D636" s="515"/>
      <c r="E636" s="516" t="s">
        <v>236</v>
      </c>
      <c r="F636" s="516"/>
      <c r="G636" s="517"/>
      <c r="H636" s="518"/>
      <c r="I636" s="518"/>
      <c r="J636" s="518"/>
      <c r="K636" s="519"/>
      <c r="L636" s="520"/>
      <c r="M636" s="520"/>
      <c r="N636" s="520"/>
      <c r="O636" s="521"/>
      <c r="P636" s="521"/>
    </row>
    <row r="637" spans="1:16" ht="21.75" customHeight="1" x14ac:dyDescent="0.55000000000000004">
      <c r="A637" s="515"/>
      <c r="B637" s="515"/>
      <c r="C637" s="515"/>
      <c r="D637" s="515"/>
      <c r="E637" s="518"/>
      <c r="F637" s="518"/>
      <c r="G637" s="518"/>
      <c r="H637" s="518"/>
      <c r="I637" s="518"/>
      <c r="J637" s="518"/>
      <c r="K637" s="519"/>
      <c r="L637" s="520"/>
      <c r="M637" s="520"/>
      <c r="N637" s="520"/>
      <c r="O637" s="521"/>
      <c r="P637" s="521"/>
    </row>
    <row r="638" spans="1:16" ht="21.75" customHeight="1" x14ac:dyDescent="0.55000000000000004">
      <c r="A638" s="515"/>
      <c r="B638" s="515"/>
      <c r="C638" s="515"/>
      <c r="D638" s="515"/>
      <c r="E638" s="518"/>
      <c r="F638" s="518"/>
      <c r="G638" s="518"/>
      <c r="H638" s="518"/>
      <c r="I638" s="518"/>
      <c r="J638" s="518"/>
      <c r="K638" s="519"/>
      <c r="L638" s="520"/>
      <c r="M638" s="520"/>
      <c r="N638" s="520"/>
      <c r="O638" s="521"/>
      <c r="P638" s="521"/>
    </row>
    <row r="639" spans="1:16" ht="21.75" customHeight="1" x14ac:dyDescent="0.55000000000000004">
      <c r="A639" s="515"/>
      <c r="B639" s="515"/>
      <c r="C639" s="515"/>
      <c r="D639" s="515"/>
      <c r="E639" s="518"/>
      <c r="F639" s="518"/>
      <c r="G639" s="518"/>
      <c r="H639" s="518"/>
      <c r="I639" s="518"/>
      <c r="J639" s="518"/>
      <c r="K639" s="519"/>
      <c r="L639" s="520"/>
      <c r="M639" s="520"/>
      <c r="N639" s="520"/>
      <c r="O639" s="521"/>
      <c r="P639" s="521"/>
    </row>
    <row r="640" spans="1:16" ht="21.75" customHeight="1" x14ac:dyDescent="0.55000000000000004">
      <c r="A640" s="515"/>
      <c r="B640" s="515"/>
      <c r="C640" s="515"/>
      <c r="D640" s="515"/>
      <c r="E640" s="518"/>
      <c r="F640" s="518"/>
      <c r="G640" s="518"/>
      <c r="H640" s="518"/>
      <c r="I640" s="518"/>
      <c r="J640" s="518"/>
      <c r="K640" s="519"/>
      <c r="L640" s="520"/>
      <c r="M640" s="520"/>
      <c r="N640" s="520"/>
      <c r="O640" s="521"/>
      <c r="P640" s="521"/>
    </row>
    <row r="641" spans="1:16" ht="21.75" customHeight="1" x14ac:dyDescent="0.55000000000000004">
      <c r="A641" s="515"/>
      <c r="B641" s="515"/>
      <c r="C641" s="515"/>
      <c r="D641" s="515"/>
      <c r="E641" s="518"/>
      <c r="F641" s="518"/>
      <c r="G641" s="518"/>
      <c r="H641" s="518"/>
      <c r="I641" s="518"/>
      <c r="J641" s="518"/>
      <c r="K641" s="519"/>
      <c r="L641" s="520"/>
      <c r="M641" s="520"/>
      <c r="N641" s="520"/>
      <c r="O641" s="521"/>
      <c r="P641" s="521"/>
    </row>
    <row r="642" spans="1:16" ht="21.75" customHeight="1" x14ac:dyDescent="0.55000000000000004">
      <c r="A642" s="515"/>
      <c r="B642" s="515"/>
      <c r="C642" s="515"/>
      <c r="D642" s="515"/>
      <c r="E642" s="518"/>
      <c r="F642" s="518"/>
      <c r="G642" s="518"/>
      <c r="H642" s="518"/>
      <c r="I642" s="518"/>
      <c r="J642" s="518"/>
      <c r="K642" s="519"/>
      <c r="L642" s="520"/>
      <c r="M642" s="520"/>
      <c r="N642" s="520"/>
      <c r="O642" s="521"/>
      <c r="P642" s="521"/>
    </row>
    <row r="643" spans="1:16" ht="21.75" customHeight="1" x14ac:dyDescent="0.55000000000000004">
      <c r="A643" s="515"/>
      <c r="B643" s="515"/>
      <c r="C643" s="515"/>
      <c r="D643" s="515"/>
      <c r="E643" s="518"/>
      <c r="F643" s="518"/>
      <c r="G643" s="518"/>
      <c r="H643" s="518"/>
      <c r="I643" s="518"/>
      <c r="J643" s="518"/>
      <c r="K643" s="519"/>
      <c r="L643" s="520"/>
      <c r="M643" s="520"/>
      <c r="N643" s="520"/>
      <c r="O643" s="521"/>
      <c r="P643" s="521"/>
    </row>
    <row r="644" spans="1:16" ht="21.75" customHeight="1" x14ac:dyDescent="0.55000000000000004">
      <c r="A644" s="515"/>
      <c r="B644" s="515"/>
      <c r="C644" s="515"/>
      <c r="D644" s="515"/>
      <c r="E644" s="518"/>
      <c r="F644" s="518"/>
      <c r="G644" s="518"/>
      <c r="H644" s="518"/>
      <c r="I644" s="518"/>
      <c r="J644" s="518"/>
      <c r="K644" s="519"/>
      <c r="L644" s="520"/>
      <c r="M644" s="520"/>
      <c r="N644" s="520"/>
      <c r="O644" s="521"/>
      <c r="P644" s="521"/>
    </row>
    <row r="645" spans="1:16" ht="21.75" customHeight="1" x14ac:dyDescent="0.55000000000000004">
      <c r="A645" s="515"/>
      <c r="B645" s="515"/>
      <c r="C645" s="515"/>
      <c r="D645" s="515"/>
      <c r="E645" s="518"/>
      <c r="F645" s="518"/>
      <c r="G645" s="518"/>
      <c r="H645" s="518"/>
      <c r="I645" s="518"/>
      <c r="J645" s="518"/>
      <c r="K645" s="519"/>
      <c r="L645" s="520"/>
      <c r="M645" s="520"/>
      <c r="N645" s="520"/>
      <c r="O645" s="521"/>
      <c r="P645" s="521"/>
    </row>
    <row r="646" spans="1:16" ht="21.75" customHeight="1" x14ac:dyDescent="0.55000000000000004">
      <c r="A646" s="515"/>
      <c r="B646" s="515"/>
      <c r="C646" s="515"/>
      <c r="D646" s="515"/>
      <c r="E646" s="518"/>
      <c r="F646" s="518"/>
      <c r="G646" s="518"/>
      <c r="H646" s="518"/>
      <c r="I646" s="518"/>
      <c r="J646" s="518"/>
      <c r="K646" s="519"/>
      <c r="L646" s="520"/>
      <c r="M646" s="520"/>
      <c r="N646" s="520"/>
      <c r="O646" s="521"/>
      <c r="P646" s="521"/>
    </row>
    <row r="647" spans="1:16" ht="21.75" customHeight="1" x14ac:dyDescent="0.55000000000000004">
      <c r="A647" s="515"/>
      <c r="B647" s="515"/>
      <c r="C647" s="515"/>
      <c r="D647" s="515"/>
      <c r="E647" s="518"/>
      <c r="F647" s="518"/>
      <c r="G647" s="518"/>
      <c r="H647" s="518"/>
      <c r="I647" s="518"/>
      <c r="J647" s="518"/>
      <c r="K647" s="519"/>
      <c r="L647" s="520"/>
      <c r="M647" s="520"/>
      <c r="N647" s="520"/>
      <c r="O647" s="521"/>
      <c r="P647" s="521"/>
    </row>
    <row r="648" spans="1:16" ht="21.75" customHeight="1" x14ac:dyDescent="0.55000000000000004">
      <c r="A648" s="515"/>
      <c r="B648" s="515"/>
      <c r="C648" s="515"/>
      <c r="D648" s="515"/>
      <c r="E648" s="518"/>
      <c r="F648" s="518"/>
      <c r="G648" s="518"/>
      <c r="H648" s="518"/>
      <c r="I648" s="518"/>
      <c r="J648" s="518"/>
      <c r="K648" s="519"/>
      <c r="L648" s="520"/>
      <c r="M648" s="520"/>
      <c r="N648" s="520"/>
      <c r="O648" s="521"/>
      <c r="P648" s="521"/>
    </row>
    <row r="649" spans="1:16" ht="21.75" customHeight="1" x14ac:dyDescent="0.55000000000000004">
      <c r="A649" s="515"/>
      <c r="B649" s="515"/>
      <c r="C649" s="515"/>
      <c r="D649" s="515"/>
      <c r="E649" s="518"/>
      <c r="F649" s="518"/>
      <c r="G649" s="518"/>
      <c r="H649" s="518"/>
      <c r="I649" s="518"/>
      <c r="J649" s="518"/>
      <c r="K649" s="519"/>
      <c r="L649" s="520"/>
      <c r="M649" s="520"/>
      <c r="N649" s="520"/>
      <c r="O649" s="521"/>
      <c r="P649" s="521"/>
    </row>
    <row r="650" spans="1:16" ht="21.75" customHeight="1" x14ac:dyDescent="0.55000000000000004">
      <c r="A650" s="515"/>
      <c r="B650" s="515"/>
      <c r="C650" s="515"/>
      <c r="D650" s="515"/>
      <c r="E650" s="518"/>
      <c r="F650" s="518"/>
      <c r="G650" s="518"/>
      <c r="H650" s="518"/>
      <c r="I650" s="518"/>
      <c r="J650" s="518"/>
      <c r="K650" s="519"/>
      <c r="L650" s="520"/>
      <c r="M650" s="520"/>
      <c r="N650" s="520"/>
      <c r="O650" s="521"/>
      <c r="P650" s="521"/>
    </row>
    <row r="651" spans="1:16" ht="21.75" customHeight="1" x14ac:dyDescent="0.55000000000000004">
      <c r="A651" s="515"/>
      <c r="B651" s="515"/>
      <c r="C651" s="515"/>
      <c r="D651" s="515"/>
      <c r="E651" s="518"/>
      <c r="F651" s="518"/>
      <c r="G651" s="518"/>
      <c r="H651" s="518"/>
      <c r="I651" s="518"/>
      <c r="J651" s="518"/>
      <c r="K651" s="519"/>
      <c r="L651" s="520"/>
      <c r="M651" s="520"/>
      <c r="N651" s="520"/>
      <c r="O651" s="521"/>
      <c r="P651" s="521"/>
    </row>
    <row r="652" spans="1:16" ht="21.75" customHeight="1" x14ac:dyDescent="0.55000000000000004">
      <c r="A652" s="515"/>
      <c r="B652" s="515"/>
      <c r="C652" s="515"/>
      <c r="D652" s="515"/>
      <c r="E652" s="518"/>
      <c r="F652" s="518"/>
      <c r="G652" s="518"/>
      <c r="H652" s="518"/>
      <c r="I652" s="518"/>
      <c r="J652" s="518"/>
      <c r="K652" s="519"/>
      <c r="L652" s="520"/>
      <c r="M652" s="520"/>
      <c r="N652" s="520"/>
      <c r="O652" s="521"/>
      <c r="P652" s="521"/>
    </row>
    <row r="653" spans="1:16" ht="21.75" customHeight="1" x14ac:dyDescent="0.55000000000000004">
      <c r="A653" s="515"/>
      <c r="B653" s="515"/>
      <c r="C653" s="515"/>
      <c r="D653" s="515"/>
      <c r="E653" s="518"/>
      <c r="F653" s="518"/>
      <c r="G653" s="518"/>
      <c r="H653" s="518"/>
      <c r="I653" s="518"/>
      <c r="J653" s="518"/>
      <c r="K653" s="519"/>
      <c r="L653" s="520"/>
      <c r="M653" s="520"/>
      <c r="N653" s="520"/>
      <c r="O653" s="521"/>
      <c r="P653" s="521"/>
    </row>
    <row r="654" spans="1:16" ht="21.75" customHeight="1" x14ac:dyDescent="0.55000000000000004">
      <c r="A654" s="515"/>
      <c r="B654" s="515"/>
      <c r="C654" s="515"/>
      <c r="D654" s="515"/>
      <c r="E654" s="518"/>
      <c r="F654" s="518"/>
      <c r="G654" s="518"/>
      <c r="H654" s="518"/>
      <c r="I654" s="518"/>
      <c r="J654" s="518"/>
      <c r="K654" s="519"/>
      <c r="L654" s="520"/>
      <c r="M654" s="520"/>
      <c r="N654" s="520"/>
      <c r="O654" s="521"/>
      <c r="P654" s="521"/>
    </row>
    <row r="655" spans="1:16" ht="21.75" customHeight="1" x14ac:dyDescent="0.55000000000000004">
      <c r="A655" s="515"/>
      <c r="B655" s="515"/>
      <c r="C655" s="515"/>
      <c r="D655" s="515"/>
      <c r="E655" s="518"/>
      <c r="F655" s="518"/>
      <c r="G655" s="518"/>
      <c r="H655" s="518"/>
      <c r="I655" s="518"/>
      <c r="J655" s="518"/>
      <c r="K655" s="519"/>
      <c r="L655" s="520"/>
      <c r="M655" s="520"/>
      <c r="N655" s="520"/>
      <c r="O655" s="521"/>
      <c r="P655" s="521"/>
    </row>
    <row r="656" spans="1:16" ht="21.75" customHeight="1" x14ac:dyDescent="0.55000000000000004">
      <c r="A656" s="515"/>
      <c r="B656" s="515"/>
      <c r="C656" s="515"/>
      <c r="D656" s="515"/>
      <c r="E656" s="518"/>
      <c r="F656" s="518"/>
      <c r="G656" s="518"/>
      <c r="H656" s="518"/>
      <c r="I656" s="518"/>
      <c r="J656" s="518"/>
      <c r="K656" s="519"/>
      <c r="L656" s="520"/>
      <c r="M656" s="520"/>
      <c r="N656" s="520"/>
      <c r="O656" s="521"/>
      <c r="P656" s="521"/>
    </row>
    <row r="657" spans="1:16" ht="21.75" customHeight="1" x14ac:dyDescent="0.55000000000000004">
      <c r="A657" s="515"/>
      <c r="B657" s="515"/>
      <c r="C657" s="515"/>
      <c r="D657" s="515"/>
      <c r="E657" s="518"/>
      <c r="F657" s="518"/>
      <c r="G657" s="518"/>
      <c r="H657" s="518"/>
      <c r="I657" s="518"/>
      <c r="J657" s="518"/>
      <c r="K657" s="519"/>
      <c r="L657" s="520"/>
      <c r="M657" s="520"/>
      <c r="N657" s="520"/>
      <c r="O657" s="521"/>
      <c r="P657" s="521"/>
    </row>
    <row r="658" spans="1:16" ht="21.75" customHeight="1" x14ac:dyDescent="0.55000000000000004">
      <c r="A658" s="515"/>
      <c r="B658" s="515"/>
      <c r="C658" s="515"/>
      <c r="D658" s="515"/>
      <c r="E658" s="518"/>
      <c r="F658" s="518"/>
      <c r="G658" s="518"/>
      <c r="H658" s="518"/>
      <c r="I658" s="518"/>
      <c r="J658" s="518"/>
      <c r="K658" s="519"/>
      <c r="L658" s="520"/>
      <c r="M658" s="520"/>
      <c r="N658" s="520"/>
      <c r="O658" s="521"/>
      <c r="P658" s="521"/>
    </row>
    <row r="659" spans="1:16" ht="21.75" customHeight="1" x14ac:dyDescent="0.55000000000000004">
      <c r="A659" s="515"/>
      <c r="B659" s="515"/>
      <c r="C659" s="515"/>
      <c r="D659" s="515"/>
      <c r="E659" s="518"/>
      <c r="F659" s="518"/>
      <c r="G659" s="518"/>
      <c r="H659" s="518"/>
      <c r="I659" s="518"/>
      <c r="J659" s="518"/>
      <c r="K659" s="519"/>
      <c r="L659" s="520"/>
      <c r="M659" s="520"/>
      <c r="N659" s="520"/>
      <c r="O659" s="521"/>
      <c r="P659" s="521"/>
    </row>
    <row r="660" spans="1:16" ht="21.75" customHeight="1" x14ac:dyDescent="0.55000000000000004">
      <c r="A660" s="515"/>
      <c r="B660" s="515"/>
      <c r="C660" s="515"/>
      <c r="D660" s="515"/>
      <c r="E660" s="518"/>
      <c r="F660" s="518"/>
      <c r="G660" s="518"/>
      <c r="H660" s="518"/>
      <c r="I660" s="518"/>
      <c r="J660" s="518"/>
      <c r="K660" s="519"/>
      <c r="L660" s="520"/>
      <c r="M660" s="520"/>
      <c r="N660" s="520"/>
      <c r="O660" s="521"/>
      <c r="P660" s="521"/>
    </row>
    <row r="661" spans="1:16" ht="21.75" customHeight="1" x14ac:dyDescent="0.55000000000000004">
      <c r="A661" s="515"/>
      <c r="B661" s="515"/>
      <c r="C661" s="515"/>
      <c r="D661" s="515"/>
      <c r="E661" s="518"/>
      <c r="F661" s="518"/>
      <c r="G661" s="518"/>
      <c r="H661" s="518"/>
      <c r="I661" s="518"/>
      <c r="J661" s="518"/>
      <c r="K661" s="519"/>
      <c r="L661" s="520"/>
      <c r="M661" s="520"/>
      <c r="N661" s="520"/>
      <c r="O661" s="521"/>
      <c r="P661" s="521"/>
    </row>
    <row r="662" spans="1:16" ht="21.75" customHeight="1" x14ac:dyDescent="0.55000000000000004">
      <c r="A662" s="515"/>
      <c r="B662" s="515"/>
      <c r="C662" s="515"/>
      <c r="D662" s="515"/>
      <c r="E662" s="518"/>
      <c r="F662" s="518"/>
      <c r="G662" s="518"/>
      <c r="H662" s="518"/>
      <c r="I662" s="518"/>
      <c r="J662" s="518"/>
      <c r="K662" s="519"/>
      <c r="L662" s="520"/>
      <c r="M662" s="520"/>
      <c r="N662" s="520"/>
      <c r="O662" s="521"/>
      <c r="P662" s="521"/>
    </row>
    <row r="663" spans="1:16" ht="21.75" customHeight="1" x14ac:dyDescent="0.55000000000000004">
      <c r="A663" s="515"/>
      <c r="B663" s="515"/>
      <c r="C663" s="515"/>
      <c r="D663" s="515"/>
      <c r="E663" s="518"/>
      <c r="F663" s="518"/>
      <c r="G663" s="518"/>
      <c r="H663" s="518"/>
      <c r="I663" s="518"/>
      <c r="J663" s="518"/>
      <c r="K663" s="519"/>
      <c r="L663" s="520"/>
      <c r="M663" s="520"/>
      <c r="N663" s="520"/>
      <c r="O663" s="521"/>
      <c r="P663" s="521"/>
    </row>
    <row r="664" spans="1:16" ht="21.75" customHeight="1" x14ac:dyDescent="0.55000000000000004">
      <c r="A664" s="515"/>
      <c r="B664" s="515"/>
      <c r="C664" s="515"/>
      <c r="D664" s="515"/>
      <c r="E664" s="518"/>
      <c r="F664" s="518"/>
      <c r="G664" s="518"/>
      <c r="H664" s="518"/>
      <c r="I664" s="518"/>
      <c r="J664" s="518"/>
      <c r="K664" s="519"/>
      <c r="L664" s="520"/>
      <c r="M664" s="520"/>
      <c r="N664" s="520"/>
      <c r="O664" s="521"/>
      <c r="P664" s="521"/>
    </row>
    <row r="665" spans="1:16" ht="21.75" customHeight="1" x14ac:dyDescent="0.55000000000000004">
      <c r="A665" s="515"/>
      <c r="B665" s="515"/>
      <c r="C665" s="515"/>
      <c r="D665" s="515"/>
      <c r="E665" s="518"/>
      <c r="F665" s="518"/>
      <c r="G665" s="518"/>
      <c r="H665" s="518"/>
      <c r="I665" s="518"/>
      <c r="J665" s="518"/>
      <c r="K665" s="519"/>
      <c r="L665" s="520"/>
      <c r="M665" s="520"/>
      <c r="N665" s="520"/>
      <c r="O665" s="521"/>
      <c r="P665" s="521"/>
    </row>
    <row r="666" spans="1:16" ht="21.75" customHeight="1" x14ac:dyDescent="0.55000000000000004">
      <c r="A666" s="515"/>
      <c r="B666" s="515"/>
      <c r="C666" s="515"/>
      <c r="D666" s="515"/>
      <c r="E666" s="518"/>
      <c r="F666" s="518"/>
      <c r="G666" s="518"/>
      <c r="H666" s="518"/>
      <c r="I666" s="518"/>
      <c r="J666" s="518"/>
      <c r="K666" s="519"/>
      <c r="L666" s="520"/>
      <c r="M666" s="520"/>
      <c r="N666" s="520"/>
      <c r="O666" s="521"/>
      <c r="P666" s="521"/>
    </row>
    <row r="667" spans="1:16" ht="21.75" customHeight="1" x14ac:dyDescent="0.55000000000000004">
      <c r="A667" s="515"/>
      <c r="B667" s="515"/>
      <c r="C667" s="515"/>
      <c r="D667" s="515"/>
      <c r="E667" s="518"/>
      <c r="F667" s="518"/>
      <c r="G667" s="518"/>
      <c r="H667" s="518"/>
      <c r="I667" s="518"/>
      <c r="J667" s="518"/>
      <c r="K667" s="519"/>
      <c r="L667" s="520"/>
      <c r="M667" s="520"/>
      <c r="N667" s="520"/>
      <c r="O667" s="521"/>
      <c r="P667" s="521"/>
    </row>
    <row r="668" spans="1:16" ht="21.75" customHeight="1" x14ac:dyDescent="0.55000000000000004">
      <c r="A668" s="515"/>
      <c r="B668" s="515"/>
      <c r="C668" s="515"/>
      <c r="D668" s="515"/>
      <c r="E668" s="518"/>
      <c r="F668" s="518"/>
      <c r="G668" s="518"/>
      <c r="H668" s="518"/>
      <c r="I668" s="518"/>
      <c r="J668" s="518"/>
      <c r="K668" s="519"/>
      <c r="L668" s="520"/>
      <c r="M668" s="520"/>
      <c r="N668" s="520"/>
      <c r="O668" s="521"/>
      <c r="P668" s="521"/>
    </row>
    <row r="669" spans="1:16" ht="21.75" customHeight="1" x14ac:dyDescent="0.55000000000000004">
      <c r="A669" s="515"/>
      <c r="B669" s="515"/>
      <c r="C669" s="515"/>
      <c r="D669" s="515"/>
      <c r="E669" s="518"/>
      <c r="F669" s="518"/>
      <c r="G669" s="518"/>
      <c r="H669" s="518"/>
      <c r="I669" s="518"/>
      <c r="J669" s="518"/>
      <c r="K669" s="519"/>
      <c r="L669" s="520"/>
      <c r="M669" s="520"/>
      <c r="N669" s="520"/>
      <c r="O669" s="521"/>
      <c r="P669" s="521"/>
    </row>
    <row r="670" spans="1:16" ht="21.75" customHeight="1" x14ac:dyDescent="0.55000000000000004">
      <c r="A670" s="515"/>
      <c r="B670" s="515"/>
      <c r="C670" s="515"/>
      <c r="D670" s="515"/>
      <c r="E670" s="518"/>
      <c r="F670" s="518"/>
      <c r="G670" s="518"/>
      <c r="H670" s="518"/>
      <c r="I670" s="518"/>
      <c r="J670" s="518"/>
      <c r="K670" s="519"/>
      <c r="L670" s="520"/>
      <c r="M670" s="520"/>
      <c r="N670" s="520"/>
      <c r="O670" s="521"/>
      <c r="P670" s="521"/>
    </row>
    <row r="671" spans="1:16" ht="21.75" customHeight="1" x14ac:dyDescent="0.55000000000000004">
      <c r="A671" s="515"/>
      <c r="B671" s="515"/>
      <c r="C671" s="515"/>
      <c r="D671" s="515"/>
      <c r="E671" s="518"/>
      <c r="F671" s="518"/>
      <c r="G671" s="518"/>
      <c r="H671" s="518"/>
      <c r="I671" s="518"/>
      <c r="J671" s="518"/>
      <c r="K671" s="519"/>
      <c r="L671" s="520"/>
      <c r="M671" s="520"/>
      <c r="N671" s="520"/>
      <c r="O671" s="521"/>
      <c r="P671" s="521"/>
    </row>
    <row r="672" spans="1:16" ht="21.75" customHeight="1" x14ac:dyDescent="0.55000000000000004">
      <c r="A672" s="515"/>
      <c r="B672" s="515"/>
      <c r="C672" s="515"/>
      <c r="D672" s="515"/>
      <c r="E672" s="518"/>
      <c r="F672" s="518"/>
      <c r="G672" s="518"/>
      <c r="H672" s="518"/>
      <c r="I672" s="518"/>
      <c r="J672" s="518"/>
      <c r="K672" s="519"/>
      <c r="L672" s="520"/>
      <c r="M672" s="520"/>
      <c r="N672" s="520"/>
      <c r="O672" s="521"/>
      <c r="P672" s="521"/>
    </row>
    <row r="673" spans="1:16" ht="21.75" customHeight="1" x14ac:dyDescent="0.55000000000000004">
      <c r="A673" s="515"/>
      <c r="B673" s="515"/>
      <c r="C673" s="515"/>
      <c r="D673" s="515"/>
      <c r="E673" s="518"/>
      <c r="F673" s="518"/>
      <c r="G673" s="518"/>
      <c r="H673" s="518"/>
      <c r="I673" s="518"/>
      <c r="J673" s="518"/>
      <c r="K673" s="519"/>
      <c r="L673" s="520"/>
      <c r="M673" s="520"/>
      <c r="N673" s="520"/>
      <c r="O673" s="521"/>
      <c r="P673" s="521"/>
    </row>
    <row r="674" spans="1:16" ht="21.75" customHeight="1" x14ac:dyDescent="0.55000000000000004">
      <c r="A674" s="515"/>
      <c r="B674" s="515"/>
      <c r="C674" s="515"/>
      <c r="D674" s="515"/>
      <c r="E674" s="518"/>
      <c r="F674" s="518"/>
      <c r="G674" s="518"/>
      <c r="H674" s="518"/>
      <c r="I674" s="518"/>
      <c r="J674" s="518"/>
      <c r="K674" s="519"/>
      <c r="L674" s="520"/>
      <c r="M674" s="520"/>
      <c r="N674" s="520"/>
      <c r="O674" s="521"/>
      <c r="P674" s="521"/>
    </row>
    <row r="675" spans="1:16" ht="21.75" customHeight="1" x14ac:dyDescent="0.55000000000000004">
      <c r="A675" s="515"/>
      <c r="B675" s="515"/>
      <c r="C675" s="515"/>
      <c r="D675" s="515"/>
      <c r="E675" s="518"/>
      <c r="F675" s="518"/>
      <c r="G675" s="518"/>
      <c r="H675" s="518"/>
      <c r="I675" s="518"/>
      <c r="J675" s="518"/>
      <c r="K675" s="519"/>
      <c r="L675" s="520"/>
      <c r="M675" s="520"/>
      <c r="N675" s="520"/>
      <c r="O675" s="521"/>
      <c r="P675" s="521"/>
    </row>
    <row r="676" spans="1:16" ht="21.75" customHeight="1" x14ac:dyDescent="0.55000000000000004">
      <c r="A676" s="515"/>
      <c r="B676" s="515"/>
      <c r="C676" s="515"/>
      <c r="D676" s="515"/>
      <c r="E676" s="518"/>
      <c r="F676" s="518"/>
      <c r="G676" s="518"/>
      <c r="H676" s="518"/>
      <c r="I676" s="518"/>
      <c r="J676" s="518"/>
      <c r="K676" s="519"/>
      <c r="L676" s="520"/>
      <c r="M676" s="520"/>
      <c r="N676" s="520"/>
      <c r="O676" s="521"/>
      <c r="P676" s="521"/>
    </row>
    <row r="677" spans="1:16" ht="21.75" customHeight="1" x14ac:dyDescent="0.55000000000000004">
      <c r="A677" s="515"/>
      <c r="B677" s="515"/>
      <c r="C677" s="515"/>
      <c r="D677" s="515"/>
      <c r="E677" s="518"/>
      <c r="F677" s="518"/>
      <c r="G677" s="518"/>
      <c r="H677" s="518"/>
      <c r="I677" s="518"/>
      <c r="J677" s="518"/>
      <c r="K677" s="519"/>
      <c r="L677" s="520"/>
      <c r="M677" s="520"/>
      <c r="N677" s="520"/>
      <c r="O677" s="521"/>
      <c r="P677" s="521"/>
    </row>
    <row r="678" spans="1:16" ht="21.75" customHeight="1" x14ac:dyDescent="0.55000000000000004">
      <c r="A678" s="515"/>
      <c r="B678" s="515"/>
      <c r="C678" s="515"/>
      <c r="D678" s="515"/>
      <c r="E678" s="518"/>
      <c r="F678" s="518"/>
      <c r="G678" s="518"/>
      <c r="H678" s="518"/>
      <c r="I678" s="518"/>
      <c r="J678" s="518"/>
      <c r="K678" s="519"/>
      <c r="L678" s="520"/>
      <c r="M678" s="520"/>
      <c r="N678" s="520"/>
      <c r="O678" s="521"/>
      <c r="P678" s="521"/>
    </row>
    <row r="679" spans="1:16" ht="21.75" customHeight="1" x14ac:dyDescent="0.55000000000000004">
      <c r="A679" s="515"/>
      <c r="B679" s="515"/>
      <c r="C679" s="515"/>
      <c r="D679" s="515"/>
      <c r="E679" s="518"/>
      <c r="F679" s="518"/>
      <c r="G679" s="518"/>
      <c r="H679" s="518"/>
      <c r="I679" s="518"/>
      <c r="J679" s="518"/>
      <c r="K679" s="519"/>
      <c r="L679" s="520"/>
      <c r="M679" s="520"/>
      <c r="N679" s="520"/>
      <c r="O679" s="521"/>
      <c r="P679" s="521"/>
    </row>
    <row r="680" spans="1:16" ht="21.75" customHeight="1" x14ac:dyDescent="0.55000000000000004">
      <c r="A680" s="515"/>
      <c r="B680" s="515"/>
      <c r="C680" s="515"/>
      <c r="D680" s="515"/>
      <c r="E680" s="518"/>
      <c r="F680" s="518"/>
      <c r="G680" s="518"/>
      <c r="H680" s="518"/>
      <c r="I680" s="518"/>
      <c r="J680" s="518"/>
      <c r="K680" s="519"/>
      <c r="L680" s="520"/>
      <c r="M680" s="520"/>
      <c r="N680" s="520"/>
      <c r="O680" s="521"/>
      <c r="P680" s="521"/>
    </row>
    <row r="681" spans="1:16" ht="21.75" customHeight="1" x14ac:dyDescent="0.55000000000000004">
      <c r="A681" s="515"/>
      <c r="B681" s="515"/>
      <c r="C681" s="515"/>
      <c r="D681" s="515"/>
      <c r="E681" s="518"/>
      <c r="F681" s="518"/>
      <c r="G681" s="518"/>
      <c r="H681" s="518"/>
      <c r="I681" s="518"/>
      <c r="J681" s="518"/>
      <c r="K681" s="519"/>
      <c r="L681" s="520"/>
      <c r="M681" s="520"/>
      <c r="N681" s="520"/>
      <c r="O681" s="521"/>
      <c r="P681" s="521"/>
    </row>
    <row r="682" spans="1:16" ht="21.75" customHeight="1" x14ac:dyDescent="0.55000000000000004">
      <c r="A682" s="515"/>
      <c r="B682" s="515"/>
      <c r="C682" s="515"/>
      <c r="D682" s="515"/>
      <c r="E682" s="518"/>
      <c r="F682" s="518"/>
      <c r="G682" s="518"/>
      <c r="H682" s="518"/>
      <c r="I682" s="518"/>
      <c r="J682" s="518"/>
      <c r="K682" s="519"/>
      <c r="L682" s="520"/>
      <c r="M682" s="520"/>
      <c r="N682" s="520"/>
      <c r="O682" s="521"/>
      <c r="P682" s="521"/>
    </row>
    <row r="683" spans="1:16" ht="21.75" customHeight="1" x14ac:dyDescent="0.55000000000000004">
      <c r="A683" s="515"/>
      <c r="B683" s="515"/>
      <c r="C683" s="515"/>
      <c r="D683" s="515"/>
      <c r="E683" s="518"/>
      <c r="F683" s="518"/>
      <c r="G683" s="518"/>
      <c r="H683" s="518"/>
      <c r="I683" s="518"/>
      <c r="J683" s="518"/>
      <c r="K683" s="519"/>
      <c r="L683" s="520"/>
      <c r="M683" s="520"/>
      <c r="N683" s="520"/>
      <c r="O683" s="521"/>
      <c r="P683" s="521"/>
    </row>
    <row r="684" spans="1:16" ht="21.75" customHeight="1" x14ac:dyDescent="0.55000000000000004">
      <c r="A684" s="515"/>
      <c r="B684" s="515"/>
      <c r="C684" s="515"/>
      <c r="D684" s="515"/>
      <c r="E684" s="518"/>
      <c r="F684" s="518"/>
      <c r="G684" s="518"/>
      <c r="H684" s="518"/>
      <c r="I684" s="518"/>
      <c r="J684" s="518"/>
      <c r="K684" s="519"/>
      <c r="L684" s="520"/>
      <c r="M684" s="520"/>
      <c r="N684" s="520"/>
      <c r="O684" s="521"/>
      <c r="P684" s="521"/>
    </row>
    <row r="685" spans="1:16" ht="21.75" customHeight="1" x14ac:dyDescent="0.55000000000000004">
      <c r="A685" s="515"/>
      <c r="B685" s="515"/>
      <c r="C685" s="515"/>
      <c r="D685" s="515"/>
      <c r="E685" s="518"/>
      <c r="F685" s="518"/>
      <c r="G685" s="518"/>
      <c r="H685" s="518"/>
      <c r="I685" s="518"/>
      <c r="J685" s="518"/>
      <c r="K685" s="519"/>
      <c r="L685" s="520"/>
      <c r="M685" s="520"/>
      <c r="N685" s="520"/>
      <c r="O685" s="521"/>
      <c r="P685" s="521"/>
    </row>
    <row r="686" spans="1:16" ht="21.75" customHeight="1" x14ac:dyDescent="0.55000000000000004">
      <c r="A686" s="515"/>
      <c r="B686" s="515"/>
      <c r="C686" s="515"/>
      <c r="D686" s="515"/>
      <c r="E686" s="518"/>
      <c r="F686" s="518"/>
      <c r="G686" s="518"/>
      <c r="H686" s="518"/>
      <c r="I686" s="518"/>
      <c r="J686" s="518"/>
      <c r="K686" s="519"/>
      <c r="L686" s="520"/>
      <c r="M686" s="520"/>
      <c r="N686" s="520"/>
      <c r="O686" s="521"/>
      <c r="P686" s="521"/>
    </row>
    <row r="687" spans="1:16" ht="21.75" customHeight="1" x14ac:dyDescent="0.55000000000000004">
      <c r="A687" s="515"/>
      <c r="B687" s="515"/>
      <c r="C687" s="515"/>
      <c r="D687" s="515"/>
      <c r="E687" s="518"/>
      <c r="F687" s="518"/>
      <c r="G687" s="518"/>
      <c r="H687" s="518"/>
      <c r="I687" s="518"/>
      <c r="J687" s="518"/>
      <c r="K687" s="519"/>
      <c r="L687" s="520"/>
      <c r="M687" s="520"/>
      <c r="N687" s="520"/>
      <c r="O687" s="521"/>
      <c r="P687" s="521"/>
    </row>
    <row r="688" spans="1:16" ht="21.75" customHeight="1" x14ac:dyDescent="0.55000000000000004">
      <c r="A688" s="515"/>
      <c r="B688" s="515"/>
      <c r="C688" s="515"/>
      <c r="D688" s="515"/>
      <c r="E688" s="518"/>
      <c r="F688" s="518"/>
      <c r="G688" s="518"/>
      <c r="H688" s="518"/>
      <c r="I688" s="518"/>
      <c r="J688" s="518"/>
      <c r="K688" s="519"/>
      <c r="L688" s="520"/>
      <c r="M688" s="520"/>
      <c r="N688" s="520"/>
      <c r="O688" s="521"/>
      <c r="P688" s="521"/>
    </row>
    <row r="689" spans="1:16" ht="21.75" customHeight="1" x14ac:dyDescent="0.55000000000000004">
      <c r="A689" s="515"/>
      <c r="B689" s="515"/>
      <c r="C689" s="515"/>
      <c r="D689" s="515"/>
      <c r="E689" s="518"/>
      <c r="F689" s="518"/>
      <c r="G689" s="518"/>
      <c r="H689" s="518"/>
      <c r="I689" s="518"/>
      <c r="J689" s="518"/>
      <c r="K689" s="519"/>
      <c r="L689" s="520"/>
      <c r="M689" s="520"/>
      <c r="N689" s="520"/>
      <c r="O689" s="521"/>
      <c r="P689" s="521"/>
    </row>
    <row r="690" spans="1:16" ht="21.75" customHeight="1" x14ac:dyDescent="0.55000000000000004">
      <c r="A690" s="515"/>
      <c r="B690" s="515"/>
      <c r="C690" s="515"/>
      <c r="D690" s="515"/>
      <c r="E690" s="518"/>
      <c r="F690" s="518"/>
      <c r="G690" s="518"/>
      <c r="H690" s="518"/>
      <c r="I690" s="518"/>
      <c r="J690" s="518"/>
      <c r="K690" s="519"/>
      <c r="L690" s="520"/>
      <c r="M690" s="520"/>
      <c r="N690" s="520"/>
      <c r="O690" s="521"/>
      <c r="P690" s="521"/>
    </row>
    <row r="691" spans="1:16" ht="21.75" customHeight="1" x14ac:dyDescent="0.55000000000000004">
      <c r="A691" s="515"/>
      <c r="B691" s="515"/>
      <c r="C691" s="515"/>
      <c r="D691" s="515"/>
      <c r="E691" s="518"/>
      <c r="F691" s="518"/>
      <c r="G691" s="518"/>
      <c r="H691" s="518"/>
      <c r="I691" s="518"/>
      <c r="J691" s="518"/>
      <c r="K691" s="519"/>
      <c r="L691" s="520"/>
      <c r="M691" s="520"/>
      <c r="N691" s="520"/>
      <c r="O691" s="521"/>
      <c r="P691" s="521"/>
    </row>
    <row r="692" spans="1:16" ht="21.75" customHeight="1" x14ac:dyDescent="0.55000000000000004">
      <c r="A692" s="515"/>
      <c r="B692" s="515"/>
      <c r="C692" s="515"/>
      <c r="D692" s="515"/>
      <c r="E692" s="518"/>
      <c r="F692" s="518"/>
      <c r="G692" s="518"/>
      <c r="H692" s="518"/>
      <c r="I692" s="518"/>
      <c r="J692" s="518"/>
      <c r="K692" s="519"/>
      <c r="L692" s="520"/>
      <c r="M692" s="520"/>
      <c r="N692" s="520"/>
      <c r="O692" s="521"/>
      <c r="P692" s="521"/>
    </row>
    <row r="693" spans="1:16" ht="21.75" customHeight="1" x14ac:dyDescent="0.55000000000000004">
      <c r="A693" s="515"/>
      <c r="B693" s="515"/>
      <c r="C693" s="515"/>
      <c r="D693" s="515"/>
      <c r="E693" s="518"/>
      <c r="F693" s="518"/>
      <c r="G693" s="518"/>
      <c r="H693" s="518"/>
      <c r="I693" s="518"/>
      <c r="J693" s="518"/>
      <c r="K693" s="519"/>
      <c r="L693" s="520"/>
      <c r="M693" s="520"/>
      <c r="N693" s="520"/>
      <c r="O693" s="521"/>
      <c r="P693" s="521"/>
    </row>
    <row r="694" spans="1:16" ht="21.75" customHeight="1" x14ac:dyDescent="0.55000000000000004">
      <c r="A694" s="515"/>
      <c r="B694" s="515"/>
      <c r="C694" s="515"/>
      <c r="D694" s="515"/>
      <c r="E694" s="518"/>
      <c r="F694" s="518"/>
      <c r="G694" s="518"/>
      <c r="H694" s="518"/>
      <c r="I694" s="518"/>
      <c r="J694" s="518"/>
      <c r="K694" s="519"/>
      <c r="L694" s="520"/>
      <c r="M694" s="520"/>
      <c r="N694" s="520"/>
      <c r="O694" s="521"/>
      <c r="P694" s="521"/>
    </row>
    <row r="695" spans="1:16" ht="21.75" customHeight="1" x14ac:dyDescent="0.55000000000000004">
      <c r="A695" s="515"/>
      <c r="B695" s="515"/>
      <c r="C695" s="515"/>
      <c r="D695" s="515"/>
      <c r="E695" s="518"/>
      <c r="F695" s="518"/>
      <c r="G695" s="518"/>
      <c r="H695" s="518"/>
      <c r="I695" s="518"/>
      <c r="J695" s="518"/>
      <c r="K695" s="519"/>
      <c r="L695" s="520"/>
      <c r="M695" s="520"/>
      <c r="N695" s="520"/>
      <c r="O695" s="521"/>
      <c r="P695" s="521"/>
    </row>
    <row r="696" spans="1:16" ht="21.75" customHeight="1" x14ac:dyDescent="0.55000000000000004">
      <c r="A696" s="515"/>
      <c r="B696" s="515"/>
      <c r="C696" s="515"/>
      <c r="D696" s="515"/>
      <c r="E696" s="518"/>
      <c r="F696" s="518"/>
      <c r="G696" s="518"/>
      <c r="H696" s="518"/>
      <c r="I696" s="518"/>
      <c r="J696" s="518"/>
      <c r="K696" s="519"/>
      <c r="L696" s="520"/>
      <c r="M696" s="520"/>
      <c r="N696" s="520"/>
      <c r="O696" s="521"/>
      <c r="P696" s="521"/>
    </row>
    <row r="697" spans="1:16" ht="21.75" customHeight="1" x14ac:dyDescent="0.55000000000000004">
      <c r="A697" s="515"/>
      <c r="B697" s="515"/>
      <c r="C697" s="515"/>
      <c r="D697" s="515"/>
      <c r="E697" s="518"/>
      <c r="F697" s="518"/>
      <c r="G697" s="518"/>
      <c r="H697" s="518"/>
      <c r="I697" s="518"/>
      <c r="J697" s="518"/>
      <c r="K697" s="519"/>
      <c r="L697" s="520"/>
      <c r="M697" s="520"/>
      <c r="N697" s="520"/>
      <c r="O697" s="521"/>
      <c r="P697" s="521"/>
    </row>
    <row r="698" spans="1:16" ht="21.75" customHeight="1" x14ac:dyDescent="0.55000000000000004">
      <c r="A698" s="515"/>
      <c r="B698" s="515"/>
      <c r="C698" s="515"/>
      <c r="D698" s="515"/>
      <c r="E698" s="518"/>
      <c r="F698" s="518"/>
      <c r="G698" s="518"/>
      <c r="H698" s="518"/>
      <c r="I698" s="518"/>
      <c r="J698" s="518"/>
      <c r="K698" s="519"/>
      <c r="L698" s="520"/>
      <c r="M698" s="520"/>
      <c r="N698" s="520"/>
      <c r="O698" s="521"/>
      <c r="P698" s="521"/>
    </row>
    <row r="699" spans="1:16" ht="21.75" customHeight="1" x14ac:dyDescent="0.55000000000000004">
      <c r="A699" s="515"/>
      <c r="B699" s="515"/>
      <c r="C699" s="515"/>
      <c r="D699" s="515"/>
      <c r="E699" s="518"/>
      <c r="F699" s="518"/>
      <c r="G699" s="518"/>
      <c r="H699" s="518"/>
      <c r="I699" s="518"/>
      <c r="J699" s="518"/>
      <c r="K699" s="519"/>
      <c r="L699" s="520"/>
      <c r="M699" s="520"/>
      <c r="N699" s="520"/>
      <c r="O699" s="521"/>
      <c r="P699" s="521"/>
    </row>
    <row r="700" spans="1:16" ht="21.75" customHeight="1" x14ac:dyDescent="0.55000000000000004">
      <c r="A700" s="515"/>
      <c r="B700" s="515"/>
      <c r="C700" s="515"/>
      <c r="D700" s="515"/>
      <c r="E700" s="518"/>
      <c r="F700" s="518"/>
      <c r="G700" s="518"/>
      <c r="H700" s="518"/>
      <c r="I700" s="518"/>
      <c r="J700" s="518"/>
      <c r="K700" s="519"/>
      <c r="L700" s="520"/>
      <c r="M700" s="520"/>
      <c r="N700" s="520"/>
      <c r="O700" s="521"/>
      <c r="P700" s="521"/>
    </row>
    <row r="701" spans="1:16" ht="21.75" customHeight="1" x14ac:dyDescent="0.55000000000000004">
      <c r="A701" s="515"/>
      <c r="B701" s="515"/>
      <c r="C701" s="515"/>
      <c r="D701" s="515"/>
      <c r="E701" s="518"/>
      <c r="F701" s="518"/>
      <c r="G701" s="518"/>
      <c r="H701" s="518"/>
      <c r="I701" s="518"/>
      <c r="J701" s="518"/>
      <c r="K701" s="519"/>
      <c r="L701" s="520"/>
      <c r="M701" s="520"/>
      <c r="N701" s="520"/>
      <c r="O701" s="521"/>
      <c r="P701" s="521"/>
    </row>
    <row r="702" spans="1:16" ht="21.75" customHeight="1" x14ac:dyDescent="0.55000000000000004">
      <c r="A702" s="515"/>
      <c r="B702" s="515"/>
      <c r="C702" s="515"/>
      <c r="D702" s="515"/>
      <c r="E702" s="518"/>
      <c r="F702" s="518"/>
      <c r="G702" s="518"/>
      <c r="H702" s="518"/>
      <c r="I702" s="518"/>
      <c r="J702" s="518"/>
      <c r="K702" s="519"/>
      <c r="L702" s="520"/>
      <c r="M702" s="520"/>
      <c r="N702" s="520"/>
      <c r="O702" s="521"/>
      <c r="P702" s="521"/>
    </row>
    <row r="703" spans="1:16" ht="21.75" customHeight="1" x14ac:dyDescent="0.55000000000000004">
      <c r="A703" s="515"/>
      <c r="B703" s="515"/>
      <c r="C703" s="515"/>
      <c r="D703" s="515"/>
      <c r="E703" s="518"/>
      <c r="F703" s="518"/>
      <c r="G703" s="518"/>
      <c r="H703" s="518"/>
      <c r="I703" s="518"/>
      <c r="J703" s="518"/>
      <c r="K703" s="519"/>
      <c r="L703" s="520"/>
      <c r="M703" s="520"/>
      <c r="N703" s="520"/>
      <c r="O703" s="521"/>
      <c r="P703" s="521"/>
    </row>
    <row r="704" spans="1:16" ht="21.75" customHeight="1" x14ac:dyDescent="0.55000000000000004">
      <c r="A704" s="515"/>
      <c r="B704" s="515"/>
      <c r="C704" s="515"/>
      <c r="D704" s="515"/>
      <c r="E704" s="518"/>
      <c r="F704" s="518"/>
      <c r="G704" s="518"/>
      <c r="H704" s="518"/>
      <c r="I704" s="518"/>
      <c r="J704" s="518"/>
      <c r="K704" s="519"/>
      <c r="L704" s="520"/>
      <c r="M704" s="520"/>
      <c r="N704" s="520"/>
      <c r="O704" s="521"/>
      <c r="P704" s="521"/>
    </row>
    <row r="705" spans="1:16" ht="21.75" customHeight="1" x14ac:dyDescent="0.55000000000000004">
      <c r="A705" s="515"/>
      <c r="B705" s="515"/>
      <c r="C705" s="515"/>
      <c r="D705" s="515"/>
      <c r="E705" s="518"/>
      <c r="F705" s="518"/>
      <c r="G705" s="518"/>
      <c r="H705" s="518"/>
      <c r="I705" s="518"/>
      <c r="J705" s="518"/>
      <c r="K705" s="519"/>
      <c r="L705" s="520"/>
      <c r="M705" s="520"/>
      <c r="N705" s="520"/>
      <c r="O705" s="521"/>
      <c r="P705" s="521"/>
    </row>
    <row r="706" spans="1:16" ht="21.75" customHeight="1" x14ac:dyDescent="0.55000000000000004">
      <c r="A706" s="515"/>
      <c r="B706" s="515"/>
      <c r="C706" s="515"/>
      <c r="D706" s="515"/>
      <c r="E706" s="518"/>
      <c r="F706" s="518"/>
      <c r="G706" s="518"/>
      <c r="H706" s="518"/>
      <c r="I706" s="518"/>
      <c r="J706" s="518"/>
      <c r="K706" s="519"/>
      <c r="L706" s="520"/>
      <c r="M706" s="520"/>
      <c r="N706" s="520"/>
      <c r="O706" s="521"/>
      <c r="P706" s="521"/>
    </row>
    <row r="707" spans="1:16" ht="21.75" customHeight="1" x14ac:dyDescent="0.55000000000000004">
      <c r="A707" s="515"/>
      <c r="B707" s="515"/>
      <c r="C707" s="515"/>
      <c r="D707" s="515"/>
      <c r="E707" s="518"/>
      <c r="F707" s="518"/>
      <c r="G707" s="518"/>
      <c r="H707" s="518"/>
      <c r="I707" s="518"/>
      <c r="J707" s="518"/>
      <c r="K707" s="519"/>
      <c r="L707" s="520"/>
      <c r="M707" s="520"/>
      <c r="N707" s="520"/>
      <c r="O707" s="521"/>
      <c r="P707" s="521"/>
    </row>
    <row r="708" spans="1:16" ht="21.75" customHeight="1" x14ac:dyDescent="0.55000000000000004">
      <c r="A708" s="515"/>
      <c r="B708" s="515"/>
      <c r="C708" s="515"/>
      <c r="D708" s="515"/>
      <c r="E708" s="518"/>
      <c r="F708" s="518"/>
      <c r="G708" s="518"/>
      <c r="H708" s="518"/>
      <c r="I708" s="518"/>
      <c r="J708" s="518"/>
      <c r="K708" s="519"/>
      <c r="L708" s="520"/>
      <c r="M708" s="520"/>
      <c r="N708" s="520"/>
      <c r="O708" s="521"/>
      <c r="P708" s="521"/>
    </row>
    <row r="709" spans="1:16" ht="21.75" customHeight="1" x14ac:dyDescent="0.55000000000000004">
      <c r="A709" s="515"/>
      <c r="B709" s="515"/>
      <c r="C709" s="515"/>
      <c r="D709" s="515"/>
      <c r="E709" s="518"/>
      <c r="F709" s="518"/>
      <c r="G709" s="518"/>
      <c r="H709" s="518"/>
      <c r="I709" s="518"/>
      <c r="J709" s="518"/>
      <c r="K709" s="519"/>
      <c r="L709" s="520"/>
      <c r="M709" s="520"/>
      <c r="N709" s="520"/>
      <c r="O709" s="521"/>
      <c r="P709" s="521"/>
    </row>
    <row r="710" spans="1:16" ht="21.75" customHeight="1" x14ac:dyDescent="0.55000000000000004">
      <c r="A710" s="515"/>
      <c r="B710" s="515"/>
      <c r="C710" s="515"/>
      <c r="D710" s="515"/>
      <c r="E710" s="518"/>
      <c r="F710" s="518"/>
      <c r="G710" s="518"/>
      <c r="H710" s="518"/>
      <c r="I710" s="518"/>
      <c r="J710" s="518"/>
      <c r="K710" s="519"/>
      <c r="L710" s="520"/>
      <c r="M710" s="520"/>
      <c r="N710" s="520"/>
      <c r="O710" s="521"/>
      <c r="P710" s="521"/>
    </row>
    <row r="711" spans="1:16" ht="21.75" customHeight="1" x14ac:dyDescent="0.55000000000000004">
      <c r="A711" s="515"/>
      <c r="B711" s="515"/>
      <c r="C711" s="515"/>
      <c r="D711" s="515"/>
      <c r="E711" s="518"/>
      <c r="F711" s="518"/>
      <c r="G711" s="518"/>
      <c r="H711" s="518"/>
      <c r="I711" s="518"/>
      <c r="J711" s="518"/>
      <c r="K711" s="519"/>
      <c r="L711" s="520"/>
      <c r="M711" s="520"/>
      <c r="N711" s="520"/>
      <c r="O711" s="521"/>
      <c r="P711" s="521"/>
    </row>
    <row r="712" spans="1:16" ht="21.75" customHeight="1" x14ac:dyDescent="0.55000000000000004">
      <c r="A712" s="515"/>
      <c r="B712" s="515"/>
      <c r="C712" s="515"/>
      <c r="D712" s="515"/>
      <c r="E712" s="518"/>
      <c r="F712" s="518"/>
      <c r="G712" s="518"/>
      <c r="H712" s="518"/>
      <c r="I712" s="518"/>
      <c r="J712" s="518"/>
      <c r="K712" s="519"/>
      <c r="L712" s="520"/>
      <c r="M712" s="520"/>
      <c r="N712" s="520"/>
      <c r="O712" s="521"/>
      <c r="P712" s="521"/>
    </row>
    <row r="713" spans="1:16" ht="21.75" customHeight="1" x14ac:dyDescent="0.55000000000000004">
      <c r="A713" s="515"/>
      <c r="B713" s="515"/>
      <c r="C713" s="515"/>
      <c r="D713" s="515"/>
      <c r="E713" s="518"/>
      <c r="F713" s="518"/>
      <c r="G713" s="518"/>
      <c r="H713" s="518"/>
      <c r="I713" s="518"/>
      <c r="J713" s="518"/>
      <c r="K713" s="519"/>
      <c r="L713" s="520"/>
      <c r="M713" s="520"/>
      <c r="N713" s="520"/>
      <c r="O713" s="521"/>
      <c r="P713" s="521"/>
    </row>
    <row r="714" spans="1:16" ht="21.75" customHeight="1" x14ac:dyDescent="0.55000000000000004">
      <c r="A714" s="515"/>
      <c r="B714" s="515"/>
      <c r="C714" s="515"/>
      <c r="D714" s="515"/>
      <c r="E714" s="518"/>
      <c r="F714" s="518"/>
      <c r="G714" s="518"/>
      <c r="H714" s="518"/>
      <c r="I714" s="518"/>
      <c r="J714" s="518"/>
      <c r="K714" s="519"/>
      <c r="L714" s="520"/>
      <c r="M714" s="520"/>
      <c r="N714" s="520"/>
      <c r="O714" s="521"/>
      <c r="P714" s="521"/>
    </row>
    <row r="715" spans="1:16" ht="21.75" customHeight="1" x14ac:dyDescent="0.55000000000000004">
      <c r="A715" s="515"/>
      <c r="B715" s="515"/>
      <c r="C715" s="515"/>
      <c r="D715" s="515"/>
      <c r="E715" s="518"/>
      <c r="F715" s="518"/>
      <c r="G715" s="518"/>
      <c r="H715" s="518"/>
      <c r="I715" s="518"/>
      <c r="J715" s="518"/>
      <c r="K715" s="519"/>
      <c r="L715" s="520"/>
      <c r="M715" s="520"/>
      <c r="N715" s="520"/>
      <c r="O715" s="521"/>
      <c r="P715" s="521"/>
    </row>
    <row r="716" spans="1:16" ht="21.75" customHeight="1" x14ac:dyDescent="0.55000000000000004">
      <c r="A716" s="515"/>
      <c r="B716" s="515"/>
      <c r="C716" s="515"/>
      <c r="D716" s="515"/>
      <c r="E716" s="518"/>
      <c r="F716" s="518"/>
      <c r="G716" s="518"/>
      <c r="H716" s="518"/>
      <c r="I716" s="518"/>
      <c r="J716" s="518"/>
      <c r="K716" s="519"/>
      <c r="L716" s="520"/>
      <c r="M716" s="520"/>
      <c r="N716" s="520"/>
      <c r="O716" s="521"/>
      <c r="P716" s="521"/>
    </row>
    <row r="717" spans="1:16" ht="21.75" customHeight="1" x14ac:dyDescent="0.55000000000000004">
      <c r="A717" s="515"/>
      <c r="B717" s="515"/>
      <c r="C717" s="515"/>
      <c r="D717" s="515"/>
      <c r="E717" s="518"/>
      <c r="F717" s="518"/>
      <c r="G717" s="518"/>
      <c r="H717" s="518"/>
      <c r="I717" s="518"/>
      <c r="J717" s="518"/>
      <c r="K717" s="519"/>
      <c r="L717" s="520"/>
      <c r="M717" s="520"/>
      <c r="N717" s="520"/>
      <c r="O717" s="521"/>
      <c r="P717" s="521"/>
    </row>
    <row r="718" spans="1:16" ht="21.75" customHeight="1" x14ac:dyDescent="0.55000000000000004">
      <c r="A718" s="515"/>
      <c r="B718" s="515"/>
      <c r="C718" s="515"/>
      <c r="D718" s="515"/>
      <c r="E718" s="518"/>
      <c r="F718" s="518"/>
      <c r="G718" s="518"/>
      <c r="H718" s="518"/>
      <c r="I718" s="518"/>
      <c r="J718" s="518"/>
      <c r="K718" s="519"/>
      <c r="L718" s="520"/>
      <c r="M718" s="520"/>
      <c r="N718" s="520"/>
      <c r="O718" s="521"/>
      <c r="P718" s="521"/>
    </row>
    <row r="719" spans="1:16" ht="21.75" customHeight="1" x14ac:dyDescent="0.55000000000000004">
      <c r="A719" s="515"/>
      <c r="B719" s="515"/>
      <c r="C719" s="515"/>
      <c r="D719" s="515"/>
      <c r="E719" s="518"/>
      <c r="F719" s="518"/>
      <c r="G719" s="518"/>
      <c r="H719" s="518"/>
      <c r="I719" s="518"/>
      <c r="J719" s="518"/>
      <c r="K719" s="519"/>
      <c r="L719" s="520"/>
      <c r="M719" s="520"/>
      <c r="N719" s="520"/>
      <c r="O719" s="521"/>
      <c r="P719" s="521"/>
    </row>
    <row r="720" spans="1:16" ht="21.75" customHeight="1" x14ac:dyDescent="0.55000000000000004">
      <c r="A720" s="515"/>
      <c r="B720" s="515"/>
      <c r="C720" s="515"/>
      <c r="D720" s="515"/>
      <c r="E720" s="518"/>
      <c r="F720" s="518"/>
      <c r="G720" s="518"/>
      <c r="H720" s="518"/>
      <c r="I720" s="518"/>
      <c r="J720" s="518"/>
      <c r="K720" s="519"/>
      <c r="L720" s="520"/>
      <c r="M720" s="520"/>
      <c r="N720" s="520"/>
      <c r="O720" s="521"/>
      <c r="P720" s="521"/>
    </row>
    <row r="721" spans="1:16" ht="21.75" customHeight="1" x14ac:dyDescent="0.55000000000000004">
      <c r="A721" s="515"/>
      <c r="B721" s="515"/>
      <c r="C721" s="515"/>
      <c r="D721" s="515"/>
      <c r="E721" s="518"/>
      <c r="F721" s="518"/>
      <c r="G721" s="518"/>
      <c r="H721" s="518"/>
      <c r="I721" s="518"/>
      <c r="J721" s="518"/>
      <c r="K721" s="519"/>
      <c r="L721" s="520"/>
      <c r="M721" s="520"/>
      <c r="N721" s="520"/>
      <c r="O721" s="521"/>
      <c r="P721" s="521"/>
    </row>
    <row r="722" spans="1:16" ht="21.75" customHeight="1" x14ac:dyDescent="0.55000000000000004">
      <c r="A722" s="515"/>
      <c r="B722" s="515"/>
      <c r="C722" s="515"/>
      <c r="D722" s="515"/>
      <c r="E722" s="518"/>
      <c r="F722" s="518"/>
      <c r="G722" s="518"/>
      <c r="H722" s="518"/>
      <c r="I722" s="518"/>
      <c r="J722" s="518"/>
      <c r="K722" s="519"/>
      <c r="L722" s="520"/>
      <c r="M722" s="520"/>
      <c r="N722" s="520"/>
      <c r="O722" s="521"/>
      <c r="P722" s="521"/>
    </row>
    <row r="723" spans="1:16" ht="21.75" customHeight="1" x14ac:dyDescent="0.55000000000000004">
      <c r="A723" s="515"/>
      <c r="B723" s="515"/>
      <c r="C723" s="515"/>
      <c r="D723" s="515"/>
      <c r="E723" s="518"/>
      <c r="F723" s="518"/>
      <c r="G723" s="518"/>
      <c r="H723" s="518"/>
      <c r="I723" s="518"/>
      <c r="J723" s="518"/>
      <c r="K723" s="519"/>
      <c r="L723" s="520"/>
      <c r="M723" s="520"/>
      <c r="N723" s="520"/>
      <c r="O723" s="521"/>
      <c r="P723" s="521"/>
    </row>
    <row r="724" spans="1:16" ht="21.75" customHeight="1" x14ac:dyDescent="0.55000000000000004">
      <c r="A724" s="515"/>
      <c r="B724" s="515"/>
      <c r="C724" s="515"/>
      <c r="D724" s="515"/>
      <c r="E724" s="518"/>
      <c r="F724" s="518"/>
      <c r="G724" s="518"/>
      <c r="H724" s="518"/>
      <c r="I724" s="518"/>
      <c r="J724" s="518"/>
      <c r="K724" s="519"/>
      <c r="L724" s="520"/>
      <c r="M724" s="520"/>
      <c r="N724" s="520"/>
      <c r="O724" s="521"/>
      <c r="P724" s="521"/>
    </row>
    <row r="725" spans="1:16" ht="21.75" customHeight="1" x14ac:dyDescent="0.55000000000000004">
      <c r="A725" s="515"/>
      <c r="B725" s="515"/>
      <c r="C725" s="515"/>
      <c r="D725" s="515"/>
      <c r="E725" s="518"/>
      <c r="F725" s="518"/>
      <c r="G725" s="518"/>
      <c r="H725" s="518"/>
      <c r="I725" s="518"/>
      <c r="J725" s="518"/>
      <c r="K725" s="519"/>
      <c r="L725" s="520"/>
      <c r="M725" s="520"/>
      <c r="N725" s="520"/>
      <c r="O725" s="521"/>
      <c r="P725" s="521"/>
    </row>
    <row r="726" spans="1:16" ht="21.75" customHeight="1" x14ac:dyDescent="0.55000000000000004">
      <c r="A726" s="515"/>
      <c r="B726" s="515"/>
      <c r="C726" s="515"/>
      <c r="D726" s="515"/>
      <c r="E726" s="518"/>
      <c r="F726" s="518"/>
      <c r="G726" s="518"/>
      <c r="H726" s="518"/>
      <c r="I726" s="518"/>
      <c r="J726" s="518"/>
      <c r="K726" s="519"/>
      <c r="L726" s="520"/>
      <c r="M726" s="520"/>
      <c r="N726" s="520"/>
      <c r="O726" s="521"/>
      <c r="P726" s="521"/>
    </row>
    <row r="727" spans="1:16" ht="21.75" customHeight="1" x14ac:dyDescent="0.55000000000000004">
      <c r="A727" s="515"/>
      <c r="B727" s="515"/>
      <c r="C727" s="515"/>
      <c r="D727" s="515"/>
      <c r="E727" s="518"/>
      <c r="F727" s="518"/>
      <c r="G727" s="518"/>
      <c r="H727" s="518"/>
      <c r="I727" s="518"/>
      <c r="J727" s="518"/>
      <c r="K727" s="519"/>
      <c r="L727" s="520"/>
      <c r="M727" s="520"/>
      <c r="N727" s="520"/>
      <c r="O727" s="521"/>
      <c r="P727" s="521"/>
    </row>
    <row r="728" spans="1:16" ht="21.75" customHeight="1" x14ac:dyDescent="0.55000000000000004">
      <c r="A728" s="515"/>
      <c r="B728" s="515"/>
      <c r="C728" s="515"/>
      <c r="D728" s="515"/>
      <c r="E728" s="518"/>
      <c r="F728" s="518"/>
      <c r="G728" s="518"/>
      <c r="H728" s="518"/>
      <c r="I728" s="518"/>
      <c r="J728" s="518"/>
      <c r="K728" s="519"/>
      <c r="L728" s="520"/>
      <c r="M728" s="520"/>
      <c r="N728" s="520"/>
      <c r="O728" s="521"/>
      <c r="P728" s="521"/>
    </row>
    <row r="729" spans="1:16" ht="21.75" customHeight="1" x14ac:dyDescent="0.55000000000000004">
      <c r="A729" s="515"/>
      <c r="B729" s="515"/>
      <c r="C729" s="515"/>
      <c r="D729" s="515"/>
      <c r="E729" s="518"/>
      <c r="F729" s="518"/>
      <c r="G729" s="518"/>
      <c r="H729" s="518"/>
      <c r="I729" s="518"/>
      <c r="J729" s="518"/>
      <c r="K729" s="519"/>
      <c r="L729" s="520"/>
      <c r="M729" s="520"/>
      <c r="N729" s="520"/>
      <c r="O729" s="521"/>
      <c r="P729" s="521"/>
    </row>
    <row r="730" spans="1:16" ht="21.75" customHeight="1" x14ac:dyDescent="0.55000000000000004">
      <c r="A730" s="515"/>
      <c r="B730" s="515"/>
      <c r="C730" s="515"/>
      <c r="D730" s="515"/>
      <c r="E730" s="518"/>
      <c r="F730" s="518"/>
      <c r="G730" s="518"/>
      <c r="H730" s="518"/>
      <c r="I730" s="518"/>
      <c r="J730" s="518"/>
      <c r="K730" s="519"/>
      <c r="L730" s="520"/>
      <c r="M730" s="520"/>
      <c r="N730" s="520"/>
      <c r="O730" s="521"/>
      <c r="P730" s="521"/>
    </row>
    <row r="731" spans="1:16" ht="21.75" customHeight="1" x14ac:dyDescent="0.55000000000000004">
      <c r="A731" s="515"/>
      <c r="B731" s="515"/>
      <c r="C731" s="515"/>
      <c r="D731" s="515"/>
      <c r="E731" s="518"/>
      <c r="F731" s="518"/>
      <c r="G731" s="518"/>
      <c r="H731" s="518"/>
      <c r="I731" s="518"/>
      <c r="J731" s="518"/>
      <c r="K731" s="519"/>
      <c r="L731" s="520"/>
      <c r="M731" s="520"/>
      <c r="N731" s="520"/>
      <c r="O731" s="521"/>
      <c r="P731" s="521"/>
    </row>
    <row r="732" spans="1:16" ht="21.75" customHeight="1" x14ac:dyDescent="0.55000000000000004">
      <c r="A732" s="515"/>
      <c r="B732" s="515"/>
      <c r="C732" s="515"/>
      <c r="D732" s="515"/>
      <c r="E732" s="518"/>
      <c r="F732" s="518"/>
      <c r="G732" s="518"/>
      <c r="H732" s="518"/>
      <c r="I732" s="518"/>
      <c r="J732" s="518"/>
      <c r="K732" s="519"/>
      <c r="L732" s="520"/>
      <c r="M732" s="520"/>
      <c r="N732" s="520"/>
      <c r="O732" s="521"/>
      <c r="P732" s="521"/>
    </row>
    <row r="733" spans="1:16" ht="21.75" customHeight="1" x14ac:dyDescent="0.55000000000000004">
      <c r="A733" s="515"/>
      <c r="B733" s="515"/>
      <c r="C733" s="515"/>
      <c r="D733" s="515"/>
      <c r="E733" s="518"/>
      <c r="F733" s="518"/>
      <c r="G733" s="518"/>
      <c r="H733" s="518"/>
      <c r="I733" s="518"/>
      <c r="J733" s="518"/>
      <c r="K733" s="519"/>
      <c r="L733" s="520"/>
      <c r="M733" s="520"/>
      <c r="N733" s="520"/>
      <c r="O733" s="521"/>
      <c r="P733" s="521"/>
    </row>
    <row r="734" spans="1:16" ht="21.75" customHeight="1" x14ac:dyDescent="0.55000000000000004">
      <c r="A734" s="515"/>
      <c r="B734" s="515"/>
      <c r="C734" s="515"/>
      <c r="D734" s="515"/>
      <c r="E734" s="518"/>
      <c r="F734" s="518"/>
      <c r="G734" s="518"/>
      <c r="H734" s="518"/>
      <c r="I734" s="518"/>
      <c r="J734" s="518"/>
      <c r="K734" s="519"/>
      <c r="L734" s="520"/>
      <c r="M734" s="520"/>
      <c r="N734" s="520"/>
      <c r="O734" s="521"/>
      <c r="P734" s="521"/>
    </row>
    <row r="735" spans="1:16" ht="21.75" customHeight="1" x14ac:dyDescent="0.55000000000000004">
      <c r="A735" s="515"/>
      <c r="B735" s="515"/>
      <c r="C735" s="515"/>
      <c r="D735" s="515"/>
      <c r="E735" s="518"/>
      <c r="F735" s="518"/>
      <c r="G735" s="518"/>
      <c r="H735" s="518"/>
      <c r="I735" s="518"/>
      <c r="J735" s="518"/>
      <c r="K735" s="519"/>
      <c r="L735" s="520"/>
      <c r="M735" s="520"/>
      <c r="N735" s="520"/>
      <c r="O735" s="521"/>
      <c r="P735" s="521"/>
    </row>
    <row r="736" spans="1:16" ht="21.75" customHeight="1" x14ac:dyDescent="0.55000000000000004">
      <c r="A736" s="515"/>
      <c r="B736" s="515"/>
      <c r="C736" s="515"/>
      <c r="D736" s="515"/>
      <c r="E736" s="518"/>
      <c r="F736" s="518"/>
      <c r="G736" s="518"/>
      <c r="H736" s="518"/>
      <c r="I736" s="518"/>
      <c r="J736" s="518"/>
      <c r="K736" s="519"/>
      <c r="L736" s="520"/>
      <c r="M736" s="520"/>
      <c r="N736" s="520"/>
      <c r="O736" s="521"/>
      <c r="P736" s="521"/>
    </row>
    <row r="737" spans="1:16" ht="21.75" customHeight="1" x14ac:dyDescent="0.55000000000000004">
      <c r="A737" s="515"/>
      <c r="B737" s="515"/>
      <c r="C737" s="515"/>
      <c r="D737" s="515"/>
      <c r="E737" s="518"/>
      <c r="F737" s="518"/>
      <c r="G737" s="518"/>
      <c r="H737" s="518"/>
      <c r="I737" s="518"/>
      <c r="J737" s="518"/>
      <c r="K737" s="519"/>
      <c r="L737" s="520"/>
      <c r="M737" s="520"/>
      <c r="N737" s="520"/>
      <c r="O737" s="521"/>
      <c r="P737" s="521"/>
    </row>
    <row r="738" spans="1:16" ht="21.75" customHeight="1" x14ac:dyDescent="0.55000000000000004">
      <c r="A738" s="515"/>
      <c r="B738" s="515"/>
      <c r="C738" s="515"/>
      <c r="D738" s="515"/>
      <c r="E738" s="518"/>
      <c r="F738" s="518"/>
      <c r="G738" s="518"/>
      <c r="H738" s="518"/>
      <c r="I738" s="518"/>
      <c r="J738" s="518"/>
      <c r="K738" s="519"/>
      <c r="L738" s="520"/>
      <c r="M738" s="520"/>
      <c r="N738" s="520"/>
      <c r="O738" s="521"/>
      <c r="P738" s="521"/>
    </row>
    <row r="739" spans="1:16" ht="21.75" customHeight="1" x14ac:dyDescent="0.55000000000000004">
      <c r="A739" s="515"/>
      <c r="B739" s="515"/>
      <c r="C739" s="515"/>
      <c r="D739" s="515"/>
      <c r="E739" s="518"/>
      <c r="F739" s="518"/>
      <c r="G739" s="518"/>
      <c r="H739" s="518"/>
      <c r="I739" s="518"/>
      <c r="J739" s="518"/>
      <c r="K739" s="519"/>
      <c r="L739" s="520"/>
      <c r="M739" s="520"/>
      <c r="N739" s="520"/>
      <c r="O739" s="521"/>
      <c r="P739" s="521"/>
    </row>
    <row r="740" spans="1:16" ht="21.75" customHeight="1" x14ac:dyDescent="0.55000000000000004">
      <c r="A740" s="515"/>
      <c r="B740" s="515"/>
      <c r="C740" s="515"/>
      <c r="D740" s="515"/>
      <c r="E740" s="518"/>
      <c r="F740" s="518"/>
      <c r="G740" s="518"/>
      <c r="H740" s="518"/>
      <c r="I740" s="518"/>
      <c r="J740" s="518"/>
      <c r="K740" s="519"/>
      <c r="L740" s="520"/>
      <c r="M740" s="520"/>
      <c r="N740" s="520"/>
      <c r="O740" s="521"/>
      <c r="P740" s="521"/>
    </row>
    <row r="741" spans="1:16" ht="21.75" customHeight="1" x14ac:dyDescent="0.55000000000000004">
      <c r="A741" s="515"/>
      <c r="B741" s="515"/>
      <c r="C741" s="515"/>
      <c r="D741" s="515"/>
      <c r="E741" s="518"/>
      <c r="F741" s="518"/>
      <c r="G741" s="518"/>
      <c r="H741" s="518"/>
      <c r="I741" s="518"/>
      <c r="J741" s="518"/>
      <c r="K741" s="519"/>
      <c r="L741" s="520"/>
      <c r="M741" s="520"/>
      <c r="N741" s="520"/>
      <c r="O741" s="521"/>
      <c r="P741" s="521"/>
    </row>
    <row r="742" spans="1:16" ht="21.75" customHeight="1" x14ac:dyDescent="0.55000000000000004">
      <c r="A742" s="515"/>
      <c r="B742" s="515"/>
      <c r="C742" s="515"/>
      <c r="D742" s="515"/>
      <c r="E742" s="518"/>
      <c r="F742" s="518"/>
      <c r="G742" s="518"/>
      <c r="H742" s="518"/>
      <c r="I742" s="518"/>
      <c r="J742" s="518"/>
      <c r="K742" s="519"/>
      <c r="L742" s="520"/>
      <c r="M742" s="520"/>
      <c r="N742" s="520"/>
      <c r="O742" s="521"/>
      <c r="P742" s="521"/>
    </row>
    <row r="743" spans="1:16" ht="21.75" customHeight="1" x14ac:dyDescent="0.55000000000000004">
      <c r="A743" s="515"/>
      <c r="B743" s="515"/>
      <c r="C743" s="515"/>
      <c r="D743" s="515"/>
      <c r="E743" s="518"/>
      <c r="F743" s="518"/>
      <c r="G743" s="518"/>
      <c r="H743" s="518"/>
      <c r="I743" s="518"/>
      <c r="J743" s="518"/>
      <c r="K743" s="519"/>
      <c r="L743" s="520"/>
      <c r="M743" s="520"/>
      <c r="N743" s="520"/>
      <c r="O743" s="521"/>
      <c r="P743" s="521"/>
    </row>
    <row r="744" spans="1:16" ht="21.75" customHeight="1" x14ac:dyDescent="0.55000000000000004">
      <c r="A744" s="515"/>
      <c r="B744" s="515"/>
      <c r="C744" s="515"/>
      <c r="D744" s="515"/>
      <c r="E744" s="518"/>
      <c r="F744" s="518"/>
      <c r="G744" s="518"/>
      <c r="H744" s="518"/>
      <c r="I744" s="518"/>
      <c r="J744" s="518"/>
      <c r="K744" s="519"/>
      <c r="L744" s="520"/>
      <c r="M744" s="520"/>
      <c r="N744" s="520"/>
      <c r="O744" s="521"/>
      <c r="P744" s="521"/>
    </row>
    <row r="745" spans="1:16" ht="21.75" customHeight="1" x14ac:dyDescent="0.55000000000000004">
      <c r="A745" s="515"/>
      <c r="B745" s="515"/>
      <c r="C745" s="515"/>
      <c r="D745" s="515"/>
      <c r="E745" s="518"/>
      <c r="F745" s="518"/>
      <c r="G745" s="518"/>
      <c r="H745" s="518"/>
      <c r="I745" s="518"/>
      <c r="J745" s="518"/>
      <c r="K745" s="519"/>
      <c r="L745" s="520"/>
      <c r="M745" s="520"/>
      <c r="N745" s="520"/>
      <c r="O745" s="521"/>
      <c r="P745" s="521"/>
    </row>
    <row r="746" spans="1:16" ht="21.75" customHeight="1" x14ac:dyDescent="0.55000000000000004">
      <c r="A746" s="515"/>
      <c r="B746" s="515"/>
      <c r="C746" s="515"/>
      <c r="D746" s="515"/>
      <c r="E746" s="518"/>
      <c r="F746" s="518"/>
      <c r="G746" s="518"/>
      <c r="H746" s="518"/>
      <c r="I746" s="518"/>
      <c r="J746" s="518"/>
      <c r="K746" s="519"/>
      <c r="L746" s="520"/>
      <c r="M746" s="520"/>
      <c r="N746" s="520"/>
      <c r="O746" s="521"/>
      <c r="P746" s="521"/>
    </row>
    <row r="747" spans="1:16" ht="21.75" customHeight="1" x14ac:dyDescent="0.55000000000000004">
      <c r="A747" s="515"/>
      <c r="B747" s="515"/>
      <c r="C747" s="515"/>
      <c r="D747" s="515"/>
      <c r="E747" s="518"/>
      <c r="F747" s="518"/>
      <c r="G747" s="518"/>
      <c r="H747" s="518"/>
      <c r="I747" s="518"/>
      <c r="J747" s="518"/>
      <c r="K747" s="519"/>
      <c r="L747" s="520"/>
      <c r="M747" s="520"/>
      <c r="N747" s="520"/>
      <c r="O747" s="521"/>
      <c r="P747" s="521"/>
    </row>
    <row r="748" spans="1:16" ht="21.75" customHeight="1" x14ac:dyDescent="0.55000000000000004">
      <c r="A748" s="515"/>
      <c r="B748" s="515"/>
      <c r="C748" s="515"/>
      <c r="D748" s="515"/>
      <c r="E748" s="518"/>
      <c r="F748" s="518"/>
      <c r="G748" s="518"/>
      <c r="H748" s="518"/>
      <c r="I748" s="518"/>
      <c r="J748" s="518"/>
      <c r="K748" s="519"/>
      <c r="L748" s="520"/>
      <c r="M748" s="520"/>
      <c r="N748" s="520"/>
      <c r="O748" s="521"/>
      <c r="P748" s="521"/>
    </row>
    <row r="749" spans="1:16" ht="21.75" customHeight="1" x14ac:dyDescent="0.55000000000000004">
      <c r="A749" s="515"/>
      <c r="B749" s="515"/>
      <c r="C749" s="515"/>
      <c r="D749" s="515"/>
      <c r="E749" s="518"/>
      <c r="F749" s="518"/>
      <c r="G749" s="518"/>
      <c r="H749" s="518"/>
      <c r="I749" s="518"/>
      <c r="J749" s="518"/>
      <c r="K749" s="519"/>
      <c r="L749" s="520"/>
      <c r="M749" s="520"/>
      <c r="N749" s="520"/>
      <c r="O749" s="521"/>
      <c r="P749" s="521"/>
    </row>
    <row r="750" spans="1:16" ht="21.75" customHeight="1" x14ac:dyDescent="0.55000000000000004">
      <c r="A750" s="515"/>
      <c r="B750" s="515"/>
      <c r="C750" s="515"/>
      <c r="D750" s="515"/>
      <c r="E750" s="518"/>
      <c r="F750" s="518"/>
      <c r="G750" s="518"/>
      <c r="H750" s="518"/>
      <c r="I750" s="518"/>
      <c r="J750" s="518"/>
      <c r="K750" s="519"/>
      <c r="L750" s="520"/>
      <c r="M750" s="520"/>
      <c r="N750" s="520"/>
      <c r="O750" s="521"/>
      <c r="P750" s="521"/>
    </row>
    <row r="751" spans="1:16" ht="21.75" customHeight="1" x14ac:dyDescent="0.55000000000000004">
      <c r="A751" s="515"/>
      <c r="B751" s="515"/>
      <c r="C751" s="515"/>
      <c r="D751" s="515"/>
      <c r="E751" s="518"/>
      <c r="F751" s="518"/>
      <c r="G751" s="518"/>
      <c r="H751" s="518"/>
      <c r="I751" s="518"/>
      <c r="J751" s="518"/>
      <c r="K751" s="519"/>
      <c r="L751" s="520"/>
      <c r="M751" s="520"/>
      <c r="N751" s="520"/>
      <c r="O751" s="521"/>
      <c r="P751" s="521"/>
    </row>
    <row r="752" spans="1:16" ht="21.75" customHeight="1" x14ac:dyDescent="0.55000000000000004">
      <c r="A752" s="515"/>
      <c r="B752" s="515"/>
      <c r="C752" s="515"/>
      <c r="D752" s="515"/>
      <c r="E752" s="518"/>
      <c r="F752" s="518"/>
      <c r="G752" s="518"/>
      <c r="H752" s="518"/>
      <c r="I752" s="518"/>
      <c r="J752" s="518"/>
      <c r="K752" s="519"/>
      <c r="L752" s="520"/>
      <c r="M752" s="520"/>
      <c r="N752" s="520"/>
      <c r="O752" s="521"/>
      <c r="P752" s="521"/>
    </row>
    <row r="753" spans="1:16" ht="21.75" customHeight="1" x14ac:dyDescent="0.55000000000000004">
      <c r="A753" s="515"/>
      <c r="B753" s="515"/>
      <c r="C753" s="515"/>
      <c r="D753" s="515"/>
      <c r="E753" s="518"/>
      <c r="F753" s="518"/>
      <c r="G753" s="518"/>
      <c r="H753" s="518"/>
      <c r="I753" s="518"/>
      <c r="J753" s="518"/>
      <c r="K753" s="519"/>
      <c r="L753" s="520"/>
      <c r="M753" s="520"/>
      <c r="N753" s="520"/>
      <c r="O753" s="521"/>
      <c r="P753" s="521"/>
    </row>
    <row r="754" spans="1:16" ht="21.75" customHeight="1" x14ac:dyDescent="0.55000000000000004">
      <c r="A754" s="515"/>
      <c r="B754" s="515"/>
      <c r="C754" s="515"/>
      <c r="D754" s="515"/>
      <c r="E754" s="518"/>
      <c r="F754" s="518"/>
      <c r="G754" s="518"/>
      <c r="H754" s="518"/>
      <c r="I754" s="518"/>
      <c r="J754" s="518"/>
      <c r="K754" s="519"/>
      <c r="L754" s="520"/>
      <c r="M754" s="520"/>
      <c r="N754" s="520"/>
      <c r="O754" s="521"/>
      <c r="P754" s="521"/>
    </row>
    <row r="755" spans="1:16" ht="21.75" customHeight="1" x14ac:dyDescent="0.55000000000000004">
      <c r="A755" s="515"/>
      <c r="B755" s="515"/>
      <c r="C755" s="515"/>
      <c r="D755" s="515"/>
      <c r="E755" s="518"/>
      <c r="F755" s="518"/>
      <c r="G755" s="518"/>
      <c r="H755" s="518"/>
      <c r="I755" s="518"/>
      <c r="J755" s="518"/>
      <c r="K755" s="519"/>
      <c r="L755" s="520"/>
      <c r="M755" s="520"/>
      <c r="N755" s="520"/>
      <c r="O755" s="521"/>
      <c r="P755" s="521"/>
    </row>
    <row r="756" spans="1:16" ht="21.75" customHeight="1" x14ac:dyDescent="0.55000000000000004">
      <c r="A756" s="515"/>
      <c r="B756" s="515"/>
      <c r="C756" s="515"/>
      <c r="D756" s="515"/>
      <c r="E756" s="518"/>
      <c r="F756" s="518"/>
      <c r="G756" s="518"/>
      <c r="H756" s="518"/>
      <c r="I756" s="518"/>
      <c r="J756" s="518"/>
      <c r="K756" s="519"/>
      <c r="L756" s="520"/>
      <c r="M756" s="520"/>
      <c r="N756" s="520"/>
      <c r="O756" s="521"/>
      <c r="P756" s="521"/>
    </row>
    <row r="757" spans="1:16" ht="21.75" customHeight="1" x14ac:dyDescent="0.55000000000000004">
      <c r="A757" s="515"/>
      <c r="B757" s="515"/>
      <c r="C757" s="515"/>
      <c r="D757" s="515"/>
      <c r="E757" s="518"/>
      <c r="F757" s="518"/>
      <c r="G757" s="518"/>
      <c r="H757" s="518"/>
      <c r="I757" s="518"/>
      <c r="J757" s="518"/>
      <c r="K757" s="519"/>
      <c r="L757" s="520"/>
      <c r="M757" s="520"/>
      <c r="N757" s="520"/>
      <c r="O757" s="521"/>
      <c r="P757" s="521"/>
    </row>
    <row r="758" spans="1:16" ht="21.75" customHeight="1" x14ac:dyDescent="0.55000000000000004">
      <c r="A758" s="515"/>
      <c r="B758" s="515"/>
      <c r="C758" s="515"/>
      <c r="D758" s="515"/>
      <c r="E758" s="518"/>
      <c r="F758" s="518"/>
      <c r="G758" s="518"/>
      <c r="H758" s="518"/>
      <c r="I758" s="518"/>
      <c r="J758" s="518"/>
      <c r="K758" s="519"/>
      <c r="L758" s="520"/>
      <c r="M758" s="520"/>
      <c r="N758" s="520"/>
      <c r="O758" s="521"/>
      <c r="P758" s="521"/>
    </row>
    <row r="759" spans="1:16" ht="21.75" customHeight="1" x14ac:dyDescent="0.55000000000000004">
      <c r="A759" s="515"/>
      <c r="B759" s="515"/>
      <c r="C759" s="515"/>
      <c r="D759" s="515"/>
      <c r="E759" s="518"/>
      <c r="F759" s="518"/>
      <c r="G759" s="518"/>
      <c r="H759" s="518"/>
      <c r="I759" s="518"/>
      <c r="J759" s="518"/>
      <c r="K759" s="519"/>
      <c r="L759" s="520"/>
      <c r="M759" s="520"/>
      <c r="N759" s="520"/>
      <c r="O759" s="521"/>
      <c r="P759" s="521"/>
    </row>
    <row r="760" spans="1:16" ht="21.75" customHeight="1" x14ac:dyDescent="0.55000000000000004">
      <c r="A760" s="515"/>
      <c r="B760" s="515"/>
      <c r="C760" s="515"/>
      <c r="D760" s="515"/>
      <c r="E760" s="518"/>
      <c r="F760" s="518"/>
      <c r="G760" s="518"/>
      <c r="H760" s="518"/>
      <c r="I760" s="518"/>
      <c r="J760" s="518"/>
      <c r="K760" s="519"/>
      <c r="L760" s="520"/>
      <c r="M760" s="520"/>
      <c r="N760" s="520"/>
      <c r="O760" s="521"/>
      <c r="P760" s="521"/>
    </row>
    <row r="761" spans="1:16" ht="21.75" customHeight="1" x14ac:dyDescent="0.55000000000000004">
      <c r="A761" s="515"/>
      <c r="B761" s="515"/>
      <c r="C761" s="515"/>
      <c r="D761" s="515"/>
      <c r="E761" s="518"/>
      <c r="F761" s="518"/>
      <c r="G761" s="518"/>
      <c r="H761" s="518"/>
      <c r="I761" s="518"/>
      <c r="J761" s="518"/>
      <c r="K761" s="519"/>
      <c r="L761" s="520"/>
      <c r="M761" s="520"/>
      <c r="N761" s="520"/>
      <c r="O761" s="521"/>
      <c r="P761" s="521"/>
    </row>
    <row r="762" spans="1:16" ht="21.75" customHeight="1" x14ac:dyDescent="0.55000000000000004">
      <c r="A762" s="515"/>
      <c r="B762" s="515"/>
      <c r="C762" s="515"/>
      <c r="D762" s="515"/>
      <c r="E762" s="518"/>
      <c r="F762" s="518"/>
      <c r="G762" s="518"/>
      <c r="H762" s="518"/>
      <c r="I762" s="518"/>
      <c r="J762" s="518"/>
      <c r="K762" s="519"/>
      <c r="L762" s="520"/>
      <c r="M762" s="520"/>
      <c r="N762" s="520"/>
      <c r="O762" s="521"/>
      <c r="P762" s="521"/>
    </row>
    <row r="763" spans="1:16" ht="21.75" customHeight="1" x14ac:dyDescent="0.55000000000000004">
      <c r="A763" s="515"/>
      <c r="B763" s="515"/>
      <c r="C763" s="515"/>
      <c r="D763" s="515"/>
      <c r="E763" s="518"/>
      <c r="F763" s="518"/>
      <c r="G763" s="518"/>
      <c r="H763" s="518"/>
      <c r="I763" s="518"/>
      <c r="J763" s="518"/>
      <c r="K763" s="519"/>
      <c r="L763" s="520"/>
      <c r="M763" s="520"/>
      <c r="N763" s="520"/>
      <c r="O763" s="521"/>
      <c r="P763" s="521"/>
    </row>
    <row r="764" spans="1:16" ht="21.75" customHeight="1" x14ac:dyDescent="0.55000000000000004">
      <c r="A764" s="515"/>
      <c r="B764" s="515"/>
      <c r="C764" s="515"/>
      <c r="D764" s="515"/>
      <c r="E764" s="518"/>
      <c r="F764" s="518"/>
      <c r="G764" s="518"/>
      <c r="H764" s="518"/>
      <c r="I764" s="518"/>
      <c r="J764" s="518"/>
      <c r="K764" s="519"/>
      <c r="L764" s="520"/>
      <c r="M764" s="520"/>
      <c r="N764" s="520"/>
      <c r="O764" s="521"/>
      <c r="P764" s="521"/>
    </row>
    <row r="765" spans="1:16" ht="21.75" customHeight="1" x14ac:dyDescent="0.55000000000000004">
      <c r="A765" s="515"/>
      <c r="B765" s="515"/>
      <c r="C765" s="515"/>
      <c r="D765" s="515"/>
      <c r="E765" s="518"/>
      <c r="F765" s="518"/>
      <c r="G765" s="518"/>
      <c r="H765" s="518"/>
      <c r="I765" s="518"/>
      <c r="J765" s="518"/>
      <c r="K765" s="519"/>
      <c r="L765" s="520"/>
      <c r="M765" s="520"/>
      <c r="N765" s="520"/>
      <c r="O765" s="521"/>
      <c r="P765" s="521"/>
    </row>
    <row r="766" spans="1:16" ht="21.75" customHeight="1" x14ac:dyDescent="0.55000000000000004">
      <c r="A766" s="515"/>
      <c r="B766" s="515"/>
      <c r="C766" s="515"/>
      <c r="D766" s="515"/>
      <c r="E766" s="518"/>
      <c r="F766" s="518"/>
      <c r="G766" s="518"/>
      <c r="H766" s="518"/>
      <c r="I766" s="518"/>
      <c r="J766" s="518"/>
      <c r="K766" s="519"/>
      <c r="L766" s="520"/>
      <c r="M766" s="520"/>
      <c r="N766" s="520"/>
      <c r="O766" s="521"/>
      <c r="P766" s="521"/>
    </row>
    <row r="767" spans="1:16" ht="21.75" customHeight="1" x14ac:dyDescent="0.55000000000000004">
      <c r="A767" s="515"/>
      <c r="B767" s="515"/>
      <c r="C767" s="515"/>
      <c r="D767" s="515"/>
      <c r="E767" s="518"/>
      <c r="F767" s="518"/>
      <c r="G767" s="518"/>
      <c r="H767" s="518"/>
      <c r="I767" s="518"/>
      <c r="J767" s="518"/>
      <c r="K767" s="519"/>
      <c r="L767" s="520"/>
      <c r="M767" s="520"/>
      <c r="N767" s="520"/>
      <c r="O767" s="521"/>
      <c r="P767" s="521"/>
    </row>
    <row r="768" spans="1:16" ht="21.75" customHeight="1" x14ac:dyDescent="0.55000000000000004">
      <c r="A768" s="515"/>
      <c r="B768" s="515"/>
      <c r="C768" s="515"/>
      <c r="D768" s="515"/>
      <c r="E768" s="518"/>
      <c r="F768" s="518"/>
      <c r="G768" s="518"/>
      <c r="H768" s="518"/>
      <c r="I768" s="518"/>
      <c r="J768" s="518"/>
      <c r="K768" s="519"/>
      <c r="L768" s="520"/>
      <c r="M768" s="520"/>
      <c r="N768" s="520"/>
      <c r="O768" s="521"/>
      <c r="P768" s="521"/>
    </row>
    <row r="769" spans="1:16" ht="21.75" customHeight="1" x14ac:dyDescent="0.55000000000000004">
      <c r="A769" s="515"/>
      <c r="B769" s="515"/>
      <c r="C769" s="515"/>
      <c r="D769" s="515"/>
      <c r="E769" s="518"/>
      <c r="F769" s="518"/>
      <c r="G769" s="518"/>
      <c r="H769" s="518"/>
      <c r="I769" s="518"/>
      <c r="J769" s="518"/>
      <c r="K769" s="519"/>
      <c r="L769" s="520"/>
      <c r="M769" s="520"/>
      <c r="N769" s="520"/>
      <c r="O769" s="521"/>
      <c r="P769" s="521"/>
    </row>
    <row r="770" spans="1:16" ht="21.75" customHeight="1" x14ac:dyDescent="0.55000000000000004">
      <c r="A770" s="515"/>
      <c r="B770" s="515"/>
      <c r="C770" s="515"/>
      <c r="D770" s="515"/>
      <c r="E770" s="518"/>
      <c r="F770" s="518"/>
      <c r="G770" s="518"/>
      <c r="H770" s="518"/>
      <c r="I770" s="518"/>
      <c r="J770" s="518"/>
      <c r="K770" s="519"/>
      <c r="L770" s="520"/>
      <c r="M770" s="520"/>
      <c r="N770" s="520"/>
      <c r="O770" s="521"/>
      <c r="P770" s="521"/>
    </row>
    <row r="771" spans="1:16" ht="21.75" customHeight="1" x14ac:dyDescent="0.55000000000000004">
      <c r="A771" s="515"/>
      <c r="B771" s="515"/>
      <c r="C771" s="515"/>
      <c r="D771" s="515"/>
      <c r="E771" s="518"/>
      <c r="F771" s="518"/>
      <c r="G771" s="518"/>
      <c r="H771" s="518"/>
      <c r="I771" s="518"/>
      <c r="J771" s="518"/>
      <c r="K771" s="519"/>
      <c r="L771" s="520"/>
      <c r="M771" s="520"/>
      <c r="N771" s="520"/>
      <c r="O771" s="521"/>
      <c r="P771" s="521"/>
    </row>
    <row r="772" spans="1:16" ht="21.75" customHeight="1" x14ac:dyDescent="0.55000000000000004">
      <c r="A772" s="515"/>
      <c r="B772" s="515"/>
      <c r="C772" s="515"/>
      <c r="D772" s="515"/>
      <c r="E772" s="518"/>
      <c r="F772" s="518"/>
      <c r="G772" s="518"/>
      <c r="H772" s="518"/>
      <c r="I772" s="518"/>
      <c r="J772" s="518"/>
      <c r="K772" s="519"/>
      <c r="L772" s="520"/>
      <c r="M772" s="520"/>
      <c r="N772" s="520"/>
      <c r="O772" s="521"/>
      <c r="P772" s="521"/>
    </row>
    <row r="773" spans="1:16" ht="21.75" customHeight="1" x14ac:dyDescent="0.55000000000000004">
      <c r="A773" s="515"/>
      <c r="B773" s="515"/>
      <c r="C773" s="515"/>
      <c r="D773" s="515"/>
      <c r="E773" s="518"/>
      <c r="F773" s="518"/>
      <c r="G773" s="518"/>
      <c r="H773" s="518"/>
      <c r="I773" s="518"/>
      <c r="J773" s="518"/>
      <c r="K773" s="519"/>
      <c r="L773" s="520"/>
      <c r="M773" s="520"/>
      <c r="N773" s="520"/>
      <c r="O773" s="521"/>
      <c r="P773" s="521"/>
    </row>
    <row r="774" spans="1:16" ht="21.75" customHeight="1" x14ac:dyDescent="0.55000000000000004">
      <c r="A774" s="515"/>
      <c r="B774" s="515"/>
      <c r="C774" s="515"/>
      <c r="D774" s="515"/>
      <c r="E774" s="518"/>
      <c r="F774" s="518"/>
      <c r="G774" s="518"/>
      <c r="H774" s="518"/>
      <c r="I774" s="518"/>
      <c r="J774" s="518"/>
      <c r="K774" s="519"/>
      <c r="L774" s="520"/>
      <c r="M774" s="520"/>
      <c r="N774" s="520"/>
      <c r="O774" s="521"/>
      <c r="P774" s="521"/>
    </row>
    <row r="775" spans="1:16" ht="21.75" customHeight="1" x14ac:dyDescent="0.55000000000000004">
      <c r="A775" s="515"/>
      <c r="B775" s="515"/>
      <c r="C775" s="515"/>
      <c r="D775" s="515"/>
      <c r="E775" s="518"/>
      <c r="F775" s="518"/>
      <c r="G775" s="518"/>
      <c r="H775" s="518"/>
      <c r="I775" s="518"/>
      <c r="J775" s="518"/>
      <c r="K775" s="519"/>
      <c r="L775" s="520"/>
      <c r="M775" s="520"/>
      <c r="N775" s="520"/>
      <c r="O775" s="521"/>
      <c r="P775" s="521"/>
    </row>
    <row r="776" spans="1:16" ht="21.75" customHeight="1" x14ac:dyDescent="0.55000000000000004">
      <c r="A776" s="515"/>
      <c r="B776" s="515"/>
      <c r="C776" s="515"/>
      <c r="D776" s="515"/>
      <c r="E776" s="518"/>
      <c r="F776" s="518"/>
      <c r="G776" s="518"/>
      <c r="H776" s="518"/>
      <c r="I776" s="518"/>
      <c r="J776" s="518"/>
      <c r="K776" s="519"/>
      <c r="L776" s="520"/>
      <c r="M776" s="520"/>
      <c r="N776" s="520"/>
      <c r="O776" s="521"/>
      <c r="P776" s="521"/>
    </row>
    <row r="777" spans="1:16" ht="21.75" customHeight="1" x14ac:dyDescent="0.55000000000000004">
      <c r="A777" s="515"/>
      <c r="B777" s="515"/>
      <c r="C777" s="515"/>
      <c r="D777" s="515"/>
      <c r="E777" s="518"/>
      <c r="F777" s="518"/>
      <c r="G777" s="518"/>
      <c r="H777" s="518"/>
      <c r="I777" s="518"/>
      <c r="J777" s="518"/>
      <c r="K777" s="519"/>
      <c r="L777" s="520"/>
      <c r="M777" s="520"/>
      <c r="N777" s="520"/>
      <c r="O777" s="521"/>
      <c r="P777" s="521"/>
    </row>
    <row r="778" spans="1:16" ht="21.75" customHeight="1" x14ac:dyDescent="0.55000000000000004">
      <c r="A778" s="515"/>
      <c r="B778" s="515"/>
      <c r="C778" s="515"/>
      <c r="D778" s="515"/>
      <c r="E778" s="518"/>
      <c r="F778" s="518"/>
      <c r="G778" s="518"/>
      <c r="H778" s="518"/>
      <c r="I778" s="518"/>
      <c r="J778" s="518"/>
      <c r="K778" s="519"/>
      <c r="L778" s="520"/>
      <c r="M778" s="520"/>
      <c r="N778" s="520"/>
      <c r="O778" s="521"/>
      <c r="P778" s="521"/>
    </row>
    <row r="779" spans="1:16" ht="21.75" customHeight="1" x14ac:dyDescent="0.55000000000000004">
      <c r="A779" s="515"/>
      <c r="B779" s="515"/>
      <c r="C779" s="515"/>
      <c r="D779" s="515"/>
      <c r="E779" s="518"/>
      <c r="F779" s="518"/>
      <c r="G779" s="518"/>
      <c r="H779" s="518"/>
      <c r="I779" s="518"/>
      <c r="J779" s="518"/>
      <c r="K779" s="519"/>
      <c r="L779" s="520"/>
      <c r="M779" s="520"/>
      <c r="N779" s="520"/>
      <c r="O779" s="521"/>
      <c r="P779" s="521"/>
    </row>
    <row r="780" spans="1:16" ht="21.75" customHeight="1" x14ac:dyDescent="0.55000000000000004">
      <c r="A780" s="515"/>
      <c r="B780" s="515"/>
      <c r="C780" s="515"/>
      <c r="D780" s="515"/>
      <c r="E780" s="518"/>
      <c r="F780" s="518"/>
      <c r="G780" s="518"/>
      <c r="H780" s="518"/>
      <c r="I780" s="518"/>
      <c r="J780" s="518"/>
      <c r="K780" s="519"/>
      <c r="L780" s="520"/>
      <c r="M780" s="520"/>
      <c r="N780" s="520"/>
      <c r="O780" s="521"/>
      <c r="P780" s="521"/>
    </row>
    <row r="781" spans="1:16" ht="21.75" customHeight="1" x14ac:dyDescent="0.55000000000000004">
      <c r="A781" s="515"/>
      <c r="B781" s="515"/>
      <c r="C781" s="515"/>
      <c r="D781" s="515"/>
      <c r="E781" s="518"/>
      <c r="F781" s="518"/>
      <c r="G781" s="518"/>
      <c r="H781" s="518"/>
      <c r="I781" s="518"/>
      <c r="J781" s="518"/>
      <c r="K781" s="519"/>
      <c r="L781" s="520"/>
      <c r="M781" s="520"/>
      <c r="N781" s="520"/>
      <c r="O781" s="521"/>
      <c r="P781" s="521"/>
    </row>
    <row r="782" spans="1:16" ht="21.75" customHeight="1" x14ac:dyDescent="0.55000000000000004">
      <c r="A782" s="515"/>
      <c r="B782" s="515"/>
      <c r="C782" s="515"/>
      <c r="D782" s="515"/>
      <c r="E782" s="518"/>
      <c r="F782" s="518"/>
      <c r="G782" s="518"/>
      <c r="H782" s="518"/>
      <c r="I782" s="518"/>
      <c r="J782" s="518"/>
      <c r="K782" s="519"/>
      <c r="L782" s="520"/>
      <c r="M782" s="520"/>
      <c r="N782" s="520"/>
      <c r="O782" s="521"/>
      <c r="P782" s="521"/>
    </row>
    <row r="783" spans="1:16" ht="21.75" customHeight="1" x14ac:dyDescent="0.55000000000000004">
      <c r="A783" s="515"/>
      <c r="B783" s="515"/>
      <c r="C783" s="515"/>
      <c r="D783" s="515"/>
      <c r="E783" s="518"/>
      <c r="F783" s="518"/>
      <c r="G783" s="518"/>
      <c r="H783" s="518"/>
      <c r="I783" s="518"/>
      <c r="J783" s="518"/>
      <c r="K783" s="519"/>
      <c r="L783" s="520"/>
      <c r="M783" s="520"/>
      <c r="N783" s="520"/>
      <c r="O783" s="521"/>
      <c r="P783" s="521"/>
    </row>
    <row r="784" spans="1:16" ht="21.75" customHeight="1" x14ac:dyDescent="0.55000000000000004">
      <c r="A784" s="515"/>
      <c r="B784" s="515"/>
      <c r="C784" s="515"/>
      <c r="D784" s="515"/>
      <c r="E784" s="518"/>
      <c r="F784" s="518"/>
      <c r="G784" s="518"/>
      <c r="H784" s="518"/>
      <c r="I784" s="518"/>
      <c r="J784" s="518"/>
      <c r="K784" s="519"/>
      <c r="L784" s="520"/>
      <c r="M784" s="520"/>
      <c r="N784" s="520"/>
      <c r="O784" s="521"/>
      <c r="P784" s="521"/>
    </row>
    <row r="785" spans="1:16" ht="21.75" customHeight="1" x14ac:dyDescent="0.55000000000000004">
      <c r="A785" s="515"/>
      <c r="B785" s="515"/>
      <c r="C785" s="515"/>
      <c r="D785" s="515"/>
      <c r="E785" s="518"/>
      <c r="F785" s="518"/>
      <c r="G785" s="518"/>
      <c r="H785" s="518"/>
      <c r="I785" s="518"/>
      <c r="J785" s="518"/>
      <c r="K785" s="519"/>
      <c r="L785" s="520"/>
      <c r="M785" s="520"/>
      <c r="N785" s="520"/>
      <c r="O785" s="521"/>
      <c r="P785" s="521"/>
    </row>
    <row r="786" spans="1:16" ht="21.75" customHeight="1" x14ac:dyDescent="0.55000000000000004">
      <c r="A786" s="515"/>
      <c r="B786" s="515"/>
      <c r="C786" s="515"/>
      <c r="D786" s="515"/>
      <c r="E786" s="518"/>
      <c r="F786" s="518"/>
      <c r="G786" s="518"/>
      <c r="H786" s="518"/>
      <c r="I786" s="518"/>
      <c r="J786" s="518"/>
      <c r="K786" s="519"/>
      <c r="L786" s="520"/>
      <c r="M786" s="520"/>
      <c r="N786" s="520"/>
      <c r="O786" s="521"/>
      <c r="P786" s="521"/>
    </row>
    <row r="787" spans="1:16" ht="21.75" customHeight="1" x14ac:dyDescent="0.55000000000000004">
      <c r="A787" s="515"/>
      <c r="B787" s="515"/>
      <c r="C787" s="515"/>
      <c r="D787" s="515"/>
      <c r="E787" s="518"/>
      <c r="F787" s="518"/>
      <c r="G787" s="518"/>
      <c r="H787" s="518"/>
      <c r="I787" s="518"/>
      <c r="J787" s="518"/>
      <c r="K787" s="519"/>
      <c r="L787" s="520"/>
      <c r="M787" s="520"/>
      <c r="N787" s="520"/>
      <c r="O787" s="521"/>
      <c r="P787" s="521"/>
    </row>
    <row r="788" spans="1:16" ht="21.75" customHeight="1" x14ac:dyDescent="0.55000000000000004">
      <c r="A788" s="515"/>
      <c r="B788" s="515"/>
      <c r="C788" s="515"/>
      <c r="D788" s="515"/>
      <c r="E788" s="518"/>
      <c r="F788" s="518"/>
      <c r="G788" s="518"/>
      <c r="H788" s="518"/>
      <c r="I788" s="518"/>
      <c r="J788" s="518"/>
      <c r="K788" s="519"/>
      <c r="L788" s="520"/>
      <c r="M788" s="520"/>
      <c r="N788" s="520"/>
      <c r="O788" s="521"/>
      <c r="P788" s="521"/>
    </row>
    <row r="789" spans="1:16" ht="21.75" customHeight="1" x14ac:dyDescent="0.55000000000000004">
      <c r="A789" s="515"/>
      <c r="B789" s="515"/>
      <c r="C789" s="515"/>
      <c r="D789" s="515"/>
      <c r="E789" s="518"/>
      <c r="F789" s="518"/>
      <c r="G789" s="518"/>
      <c r="H789" s="518"/>
      <c r="I789" s="518"/>
      <c r="J789" s="518"/>
      <c r="K789" s="519"/>
      <c r="L789" s="520"/>
      <c r="M789" s="520"/>
      <c r="N789" s="520"/>
      <c r="O789" s="521"/>
      <c r="P789" s="521"/>
    </row>
    <row r="790" spans="1:16" ht="21.75" customHeight="1" x14ac:dyDescent="0.55000000000000004">
      <c r="A790" s="515"/>
      <c r="B790" s="515"/>
      <c r="C790" s="515"/>
      <c r="D790" s="515"/>
      <c r="E790" s="518"/>
      <c r="F790" s="518"/>
      <c r="G790" s="518"/>
      <c r="H790" s="518"/>
      <c r="I790" s="518"/>
      <c r="J790" s="518"/>
      <c r="K790" s="519"/>
      <c r="L790" s="520"/>
      <c r="M790" s="520"/>
      <c r="N790" s="520"/>
      <c r="O790" s="521"/>
      <c r="P790" s="521"/>
    </row>
    <row r="791" spans="1:16" ht="21.75" customHeight="1" x14ac:dyDescent="0.55000000000000004">
      <c r="A791" s="515"/>
      <c r="B791" s="515"/>
      <c r="C791" s="515"/>
      <c r="D791" s="515"/>
      <c r="E791" s="518"/>
      <c r="F791" s="518"/>
      <c r="G791" s="518"/>
      <c r="H791" s="518"/>
      <c r="I791" s="518"/>
      <c r="J791" s="518"/>
      <c r="K791" s="519"/>
      <c r="L791" s="520"/>
      <c r="M791" s="520"/>
      <c r="N791" s="520"/>
      <c r="O791" s="521"/>
      <c r="P791" s="521"/>
    </row>
    <row r="792" spans="1:16" ht="21.75" customHeight="1" x14ac:dyDescent="0.55000000000000004">
      <c r="A792" s="515"/>
      <c r="B792" s="515"/>
      <c r="C792" s="515"/>
      <c r="D792" s="515"/>
      <c r="E792" s="518"/>
      <c r="F792" s="518"/>
      <c r="G792" s="518"/>
      <c r="H792" s="518"/>
      <c r="I792" s="518"/>
      <c r="J792" s="518"/>
      <c r="K792" s="519"/>
      <c r="L792" s="520"/>
      <c r="M792" s="520"/>
      <c r="N792" s="520"/>
      <c r="O792" s="521"/>
      <c r="P792" s="521"/>
    </row>
    <row r="793" spans="1:16" ht="21.75" customHeight="1" x14ac:dyDescent="0.55000000000000004">
      <c r="A793" s="515"/>
      <c r="B793" s="515"/>
      <c r="C793" s="515"/>
      <c r="D793" s="515"/>
      <c r="E793" s="518"/>
      <c r="F793" s="518"/>
      <c r="G793" s="518"/>
      <c r="H793" s="518"/>
      <c r="I793" s="518"/>
      <c r="J793" s="518"/>
      <c r="K793" s="519"/>
      <c r="L793" s="520"/>
      <c r="M793" s="520"/>
      <c r="N793" s="520"/>
      <c r="O793" s="521"/>
      <c r="P793" s="521"/>
    </row>
    <row r="794" spans="1:16" ht="21.75" customHeight="1" x14ac:dyDescent="0.55000000000000004">
      <c r="A794" s="515"/>
      <c r="B794" s="515"/>
      <c r="C794" s="515"/>
      <c r="D794" s="515"/>
      <c r="E794" s="518"/>
      <c r="F794" s="518"/>
      <c r="G794" s="518"/>
      <c r="H794" s="518"/>
      <c r="I794" s="518"/>
      <c r="J794" s="518"/>
      <c r="K794" s="519"/>
      <c r="L794" s="520"/>
      <c r="M794" s="520"/>
      <c r="N794" s="520"/>
      <c r="O794" s="521"/>
      <c r="P794" s="521"/>
    </row>
    <row r="795" spans="1:16" ht="21.75" customHeight="1" x14ac:dyDescent="0.55000000000000004">
      <c r="A795" s="515"/>
      <c r="B795" s="515"/>
      <c r="C795" s="515"/>
      <c r="D795" s="515"/>
      <c r="E795" s="518"/>
      <c r="F795" s="518"/>
      <c r="G795" s="518"/>
      <c r="H795" s="518"/>
      <c r="I795" s="518"/>
      <c r="J795" s="518"/>
      <c r="K795" s="519"/>
      <c r="L795" s="520"/>
      <c r="M795" s="520"/>
      <c r="N795" s="520"/>
      <c r="O795" s="521"/>
      <c r="P795" s="521"/>
    </row>
    <row r="796" spans="1:16" ht="21.75" customHeight="1" x14ac:dyDescent="0.55000000000000004">
      <c r="A796" s="515"/>
      <c r="B796" s="515"/>
      <c r="C796" s="515"/>
      <c r="D796" s="515"/>
      <c r="E796" s="518"/>
      <c r="F796" s="518"/>
      <c r="G796" s="518"/>
      <c r="H796" s="518"/>
      <c r="I796" s="518"/>
      <c r="J796" s="518"/>
      <c r="K796" s="519"/>
      <c r="L796" s="520"/>
      <c r="M796" s="520"/>
      <c r="N796" s="520"/>
      <c r="O796" s="521"/>
      <c r="P796" s="521"/>
    </row>
    <row r="797" spans="1:16" ht="21.75" customHeight="1" x14ac:dyDescent="0.55000000000000004">
      <c r="A797" s="515"/>
      <c r="B797" s="515"/>
      <c r="C797" s="515"/>
      <c r="D797" s="515"/>
      <c r="E797" s="518"/>
      <c r="F797" s="518"/>
      <c r="G797" s="518"/>
      <c r="H797" s="518"/>
      <c r="I797" s="518"/>
      <c r="J797" s="518"/>
      <c r="K797" s="519"/>
      <c r="L797" s="520"/>
      <c r="M797" s="520"/>
      <c r="N797" s="520"/>
      <c r="O797" s="521"/>
      <c r="P797" s="521"/>
    </row>
    <row r="798" spans="1:16" ht="21.75" customHeight="1" x14ac:dyDescent="0.55000000000000004">
      <c r="A798" s="515"/>
      <c r="B798" s="515"/>
      <c r="C798" s="515"/>
      <c r="D798" s="515"/>
      <c r="E798" s="518"/>
      <c r="F798" s="518"/>
      <c r="G798" s="518"/>
      <c r="H798" s="518"/>
      <c r="I798" s="518"/>
      <c r="J798" s="518"/>
      <c r="K798" s="519"/>
      <c r="L798" s="520"/>
      <c r="M798" s="520"/>
      <c r="N798" s="520"/>
      <c r="O798" s="521"/>
      <c r="P798" s="521"/>
    </row>
    <row r="799" spans="1:16" ht="21.75" customHeight="1" x14ac:dyDescent="0.55000000000000004">
      <c r="A799" s="515"/>
      <c r="B799" s="515"/>
      <c r="C799" s="515"/>
      <c r="D799" s="515"/>
      <c r="E799" s="518"/>
      <c r="F799" s="518"/>
      <c r="G799" s="518"/>
      <c r="H799" s="518"/>
      <c r="I799" s="518"/>
      <c r="J799" s="518"/>
      <c r="K799" s="519"/>
      <c r="L799" s="520"/>
      <c r="M799" s="520"/>
      <c r="N799" s="520"/>
      <c r="O799" s="521"/>
      <c r="P799" s="521"/>
    </row>
    <row r="800" spans="1:16" ht="21.75" customHeight="1" x14ac:dyDescent="0.55000000000000004">
      <c r="A800" s="515"/>
      <c r="B800" s="515"/>
      <c r="C800" s="515"/>
      <c r="D800" s="515"/>
      <c r="E800" s="518"/>
      <c r="F800" s="518"/>
      <c r="G800" s="518"/>
      <c r="H800" s="518"/>
      <c r="I800" s="518"/>
      <c r="J800" s="518"/>
      <c r="K800" s="519"/>
      <c r="L800" s="520"/>
      <c r="M800" s="520"/>
      <c r="N800" s="520"/>
      <c r="O800" s="521"/>
      <c r="P800" s="521"/>
    </row>
    <row r="801" spans="1:16" ht="21.75" customHeight="1" x14ac:dyDescent="0.55000000000000004">
      <c r="A801" s="515"/>
      <c r="B801" s="515"/>
      <c r="C801" s="515"/>
      <c r="D801" s="515"/>
      <c r="E801" s="518"/>
      <c r="F801" s="518"/>
      <c r="G801" s="518"/>
      <c r="H801" s="518"/>
      <c r="I801" s="518"/>
      <c r="J801" s="518"/>
      <c r="K801" s="519"/>
      <c r="L801" s="520"/>
      <c r="M801" s="520"/>
      <c r="N801" s="520"/>
      <c r="O801" s="521"/>
      <c r="P801" s="521"/>
    </row>
    <row r="802" spans="1:16" ht="21.75" customHeight="1" x14ac:dyDescent="0.55000000000000004">
      <c r="A802" s="515"/>
      <c r="B802" s="515"/>
      <c r="C802" s="515"/>
      <c r="D802" s="515"/>
      <c r="E802" s="518"/>
      <c r="F802" s="518"/>
      <c r="G802" s="518"/>
      <c r="H802" s="518"/>
      <c r="I802" s="518"/>
      <c r="J802" s="518"/>
      <c r="K802" s="519"/>
      <c r="L802" s="520"/>
      <c r="M802" s="520"/>
      <c r="N802" s="520"/>
      <c r="O802" s="521"/>
      <c r="P802" s="521"/>
    </row>
    <row r="803" spans="1:16" ht="21.75" customHeight="1" x14ac:dyDescent="0.55000000000000004">
      <c r="A803" s="515"/>
      <c r="B803" s="515"/>
      <c r="C803" s="515"/>
      <c r="D803" s="515"/>
      <c r="E803" s="518"/>
      <c r="F803" s="518"/>
      <c r="G803" s="518"/>
      <c r="H803" s="518"/>
      <c r="I803" s="518"/>
      <c r="J803" s="518"/>
      <c r="K803" s="519"/>
      <c r="L803" s="520"/>
      <c r="M803" s="520"/>
      <c r="N803" s="520"/>
      <c r="O803" s="521"/>
      <c r="P803" s="521"/>
    </row>
    <row r="804" spans="1:16" ht="21.75" customHeight="1" x14ac:dyDescent="0.55000000000000004">
      <c r="A804" s="515"/>
      <c r="B804" s="515"/>
      <c r="C804" s="515"/>
      <c r="D804" s="515"/>
      <c r="E804" s="518"/>
      <c r="F804" s="518"/>
      <c r="G804" s="518"/>
      <c r="H804" s="518"/>
      <c r="I804" s="518"/>
      <c r="J804" s="518"/>
      <c r="K804" s="519"/>
      <c r="L804" s="520"/>
      <c r="M804" s="520"/>
      <c r="N804" s="520"/>
      <c r="O804" s="521"/>
      <c r="P804" s="521"/>
    </row>
    <row r="805" spans="1:16" ht="21.75" customHeight="1" x14ac:dyDescent="0.55000000000000004">
      <c r="A805" s="515"/>
      <c r="B805" s="515"/>
      <c r="C805" s="515"/>
      <c r="D805" s="515"/>
      <c r="E805" s="518"/>
      <c r="F805" s="518"/>
      <c r="G805" s="518"/>
      <c r="H805" s="518"/>
      <c r="I805" s="518"/>
      <c r="J805" s="518"/>
      <c r="K805" s="519"/>
      <c r="L805" s="520"/>
      <c r="M805" s="520"/>
      <c r="N805" s="520"/>
      <c r="O805" s="521"/>
      <c r="P805" s="521"/>
    </row>
    <row r="806" spans="1:16" ht="21.75" customHeight="1" x14ac:dyDescent="0.55000000000000004">
      <c r="A806" s="515"/>
      <c r="B806" s="515"/>
      <c r="C806" s="515"/>
      <c r="D806" s="515"/>
      <c r="E806" s="518"/>
      <c r="F806" s="518"/>
      <c r="G806" s="518"/>
      <c r="H806" s="518"/>
      <c r="I806" s="518"/>
      <c r="J806" s="518"/>
      <c r="K806" s="519"/>
      <c r="L806" s="520"/>
      <c r="M806" s="520"/>
      <c r="N806" s="520"/>
      <c r="O806" s="521"/>
      <c r="P806" s="521"/>
    </row>
    <row r="807" spans="1:16" ht="21.75" customHeight="1" x14ac:dyDescent="0.55000000000000004">
      <c r="A807" s="515"/>
      <c r="B807" s="515"/>
      <c r="C807" s="515"/>
      <c r="D807" s="515"/>
      <c r="E807" s="518"/>
      <c r="F807" s="518"/>
      <c r="G807" s="518"/>
      <c r="H807" s="518"/>
      <c r="I807" s="518"/>
      <c r="J807" s="518"/>
      <c r="K807" s="519"/>
      <c r="L807" s="520"/>
      <c r="M807" s="520"/>
      <c r="N807" s="520"/>
      <c r="O807" s="521"/>
      <c r="P807" s="521"/>
    </row>
    <row r="808" spans="1:16" ht="21.75" customHeight="1" x14ac:dyDescent="0.55000000000000004">
      <c r="A808" s="515"/>
      <c r="B808" s="515"/>
      <c r="C808" s="515"/>
      <c r="D808" s="515"/>
      <c r="E808" s="518"/>
      <c r="F808" s="518"/>
      <c r="G808" s="518"/>
      <c r="H808" s="518"/>
      <c r="I808" s="518"/>
      <c r="J808" s="518"/>
      <c r="K808" s="519"/>
      <c r="L808" s="520"/>
      <c r="M808" s="520"/>
      <c r="N808" s="520"/>
      <c r="O808" s="521"/>
      <c r="P808" s="521"/>
    </row>
    <row r="809" spans="1:16" ht="21.75" customHeight="1" x14ac:dyDescent="0.55000000000000004">
      <c r="A809" s="515"/>
      <c r="B809" s="515"/>
      <c r="C809" s="515"/>
      <c r="D809" s="515"/>
      <c r="E809" s="518"/>
      <c r="F809" s="518"/>
      <c r="G809" s="518"/>
      <c r="H809" s="518"/>
      <c r="I809" s="518"/>
      <c r="J809" s="518"/>
      <c r="K809" s="519"/>
      <c r="L809" s="520"/>
      <c r="M809" s="520"/>
      <c r="N809" s="520"/>
      <c r="O809" s="521"/>
      <c r="P809" s="521"/>
    </row>
    <row r="810" spans="1:16" ht="21.75" customHeight="1" x14ac:dyDescent="0.55000000000000004">
      <c r="A810" s="515"/>
      <c r="B810" s="515"/>
      <c r="C810" s="515"/>
      <c r="D810" s="515"/>
      <c r="E810" s="518"/>
      <c r="F810" s="518"/>
      <c r="G810" s="518"/>
      <c r="H810" s="518"/>
      <c r="I810" s="518"/>
      <c r="J810" s="518"/>
      <c r="K810" s="519"/>
      <c r="L810" s="520"/>
      <c r="M810" s="520"/>
      <c r="N810" s="520"/>
      <c r="O810" s="521"/>
      <c r="P810" s="521"/>
    </row>
    <row r="811" spans="1:16" ht="21.75" customHeight="1" x14ac:dyDescent="0.55000000000000004">
      <c r="A811" s="515"/>
      <c r="B811" s="515"/>
      <c r="C811" s="515"/>
      <c r="D811" s="515"/>
      <c r="E811" s="518"/>
      <c r="F811" s="518"/>
      <c r="G811" s="518"/>
      <c r="H811" s="518"/>
      <c r="I811" s="518"/>
      <c r="J811" s="518"/>
      <c r="K811" s="519"/>
      <c r="L811" s="520"/>
      <c r="M811" s="520"/>
      <c r="N811" s="520"/>
      <c r="O811" s="521"/>
      <c r="P811" s="521"/>
    </row>
    <row r="812" spans="1:16" ht="21.75" customHeight="1" x14ac:dyDescent="0.55000000000000004">
      <c r="A812" s="515"/>
      <c r="B812" s="515"/>
      <c r="C812" s="515"/>
      <c r="D812" s="515"/>
      <c r="E812" s="518"/>
      <c r="F812" s="518"/>
      <c r="G812" s="518"/>
      <c r="H812" s="518"/>
      <c r="I812" s="518"/>
      <c r="J812" s="518"/>
      <c r="K812" s="519"/>
      <c r="L812" s="520"/>
      <c r="M812" s="520"/>
      <c r="N812" s="520"/>
      <c r="O812" s="521"/>
      <c r="P812" s="521"/>
    </row>
    <row r="813" spans="1:16" ht="21.75" customHeight="1" x14ac:dyDescent="0.55000000000000004">
      <c r="A813" s="515"/>
      <c r="B813" s="515"/>
      <c r="C813" s="515"/>
      <c r="D813" s="515"/>
      <c r="E813" s="518"/>
      <c r="F813" s="518"/>
      <c r="G813" s="518"/>
      <c r="H813" s="518"/>
      <c r="I813" s="518"/>
      <c r="J813" s="518"/>
      <c r="K813" s="519"/>
      <c r="L813" s="520"/>
      <c r="M813" s="520"/>
      <c r="N813" s="520"/>
      <c r="O813" s="521"/>
      <c r="P813" s="521"/>
    </row>
    <row r="814" spans="1:16" ht="21.75" customHeight="1" x14ac:dyDescent="0.55000000000000004">
      <c r="A814" s="515"/>
      <c r="B814" s="515"/>
      <c r="C814" s="515"/>
      <c r="D814" s="515"/>
      <c r="E814" s="518"/>
      <c r="F814" s="518"/>
      <c r="G814" s="518"/>
      <c r="H814" s="518"/>
      <c r="I814" s="518"/>
      <c r="J814" s="518"/>
      <c r="K814" s="519"/>
      <c r="L814" s="520"/>
      <c r="M814" s="520"/>
      <c r="N814" s="520"/>
      <c r="O814" s="521"/>
      <c r="P814" s="521"/>
    </row>
    <row r="815" spans="1:16" ht="21.75" customHeight="1" x14ac:dyDescent="0.55000000000000004">
      <c r="A815" s="515"/>
      <c r="B815" s="515"/>
      <c r="C815" s="515"/>
      <c r="D815" s="515"/>
      <c r="E815" s="518"/>
      <c r="F815" s="518"/>
      <c r="G815" s="518"/>
      <c r="H815" s="518"/>
      <c r="I815" s="518"/>
      <c r="J815" s="518"/>
      <c r="K815" s="519"/>
      <c r="L815" s="520"/>
      <c r="M815" s="520"/>
      <c r="N815" s="520"/>
      <c r="O815" s="521"/>
      <c r="P815" s="521"/>
    </row>
    <row r="816" spans="1:16" ht="21.75" customHeight="1" x14ac:dyDescent="0.55000000000000004">
      <c r="A816" s="515"/>
      <c r="B816" s="515"/>
      <c r="C816" s="515"/>
      <c r="D816" s="515"/>
      <c r="E816" s="518"/>
      <c r="F816" s="518"/>
      <c r="G816" s="518"/>
      <c r="H816" s="518"/>
      <c r="I816" s="518"/>
      <c r="J816" s="518"/>
      <c r="K816" s="519"/>
      <c r="L816" s="520"/>
      <c r="M816" s="520"/>
      <c r="N816" s="520"/>
      <c r="O816" s="521"/>
      <c r="P816" s="521"/>
    </row>
    <row r="817" spans="1:16" ht="21.75" customHeight="1" x14ac:dyDescent="0.55000000000000004">
      <c r="A817" s="515"/>
      <c r="B817" s="515"/>
      <c r="C817" s="515"/>
      <c r="D817" s="515"/>
      <c r="E817" s="518"/>
      <c r="F817" s="518"/>
      <c r="G817" s="518"/>
      <c r="H817" s="518"/>
      <c r="I817" s="518"/>
      <c r="J817" s="518"/>
      <c r="K817" s="519"/>
      <c r="L817" s="520"/>
      <c r="M817" s="520"/>
      <c r="N817" s="520"/>
      <c r="O817" s="521"/>
      <c r="P817" s="521"/>
    </row>
    <row r="818" spans="1:16" ht="21.75" customHeight="1" x14ac:dyDescent="0.55000000000000004">
      <c r="A818" s="515"/>
      <c r="B818" s="515"/>
      <c r="C818" s="515"/>
      <c r="D818" s="515"/>
      <c r="E818" s="518"/>
      <c r="F818" s="518"/>
      <c r="G818" s="518"/>
      <c r="H818" s="518"/>
      <c r="I818" s="518"/>
      <c r="J818" s="518"/>
      <c r="K818" s="519"/>
      <c r="L818" s="520"/>
      <c r="M818" s="520"/>
      <c r="N818" s="520"/>
      <c r="O818" s="521"/>
      <c r="P818" s="521"/>
    </row>
    <row r="819" spans="1:16" ht="21.75" customHeight="1" x14ac:dyDescent="0.55000000000000004">
      <c r="A819" s="515"/>
      <c r="B819" s="515"/>
      <c r="C819" s="515"/>
      <c r="D819" s="515"/>
      <c r="E819" s="518"/>
      <c r="F819" s="518"/>
      <c r="G819" s="518"/>
      <c r="H819" s="518"/>
      <c r="I819" s="518"/>
      <c r="J819" s="518"/>
      <c r="K819" s="519"/>
      <c r="L819" s="520"/>
      <c r="M819" s="520"/>
      <c r="N819" s="520"/>
      <c r="O819" s="521"/>
      <c r="P819" s="521"/>
    </row>
    <row r="820" spans="1:16" ht="21.75" customHeight="1" x14ac:dyDescent="0.55000000000000004">
      <c r="A820" s="515"/>
      <c r="B820" s="515"/>
      <c r="C820" s="515"/>
      <c r="D820" s="515"/>
      <c r="E820" s="518"/>
      <c r="F820" s="518"/>
      <c r="G820" s="518"/>
      <c r="H820" s="518"/>
      <c r="I820" s="518"/>
      <c r="J820" s="518"/>
      <c r="K820" s="519"/>
      <c r="L820" s="520"/>
      <c r="M820" s="520"/>
      <c r="N820" s="520"/>
      <c r="O820" s="521"/>
      <c r="P820" s="521"/>
    </row>
    <row r="821" spans="1:16" ht="21.75" customHeight="1" x14ac:dyDescent="0.55000000000000004">
      <c r="A821" s="515"/>
      <c r="B821" s="515"/>
      <c r="C821" s="515"/>
      <c r="D821" s="515"/>
      <c r="E821" s="518"/>
      <c r="F821" s="518"/>
      <c r="G821" s="518"/>
      <c r="H821" s="518"/>
      <c r="I821" s="518"/>
      <c r="J821" s="518"/>
      <c r="K821" s="519"/>
      <c r="L821" s="520"/>
      <c r="M821" s="520"/>
      <c r="N821" s="520"/>
      <c r="O821" s="521"/>
      <c r="P821" s="521"/>
    </row>
    <row r="822" spans="1:16" ht="21.75" customHeight="1" x14ac:dyDescent="0.55000000000000004">
      <c r="A822" s="515"/>
      <c r="B822" s="515"/>
      <c r="C822" s="515"/>
      <c r="D822" s="515"/>
      <c r="E822" s="518"/>
      <c r="F822" s="518"/>
      <c r="G822" s="518"/>
      <c r="H822" s="518"/>
      <c r="I822" s="518"/>
      <c r="J822" s="518"/>
      <c r="K822" s="519"/>
      <c r="L822" s="520"/>
      <c r="M822" s="520"/>
      <c r="N822" s="520"/>
      <c r="O822" s="521"/>
      <c r="P822" s="521"/>
    </row>
    <row r="823" spans="1:16" ht="21.75" customHeight="1" x14ac:dyDescent="0.55000000000000004">
      <c r="A823" s="515"/>
      <c r="B823" s="515"/>
      <c r="C823" s="515"/>
      <c r="D823" s="515"/>
      <c r="E823" s="518"/>
      <c r="F823" s="518"/>
      <c r="G823" s="518"/>
      <c r="H823" s="518"/>
      <c r="I823" s="518"/>
      <c r="J823" s="518"/>
      <c r="K823" s="519"/>
      <c r="L823" s="520"/>
      <c r="M823" s="520"/>
      <c r="N823" s="520"/>
      <c r="O823" s="521"/>
      <c r="P823" s="521"/>
    </row>
    <row r="824" spans="1:16" ht="21.75" customHeight="1" x14ac:dyDescent="0.55000000000000004">
      <c r="A824" s="515"/>
      <c r="B824" s="515"/>
      <c r="C824" s="515"/>
      <c r="D824" s="515"/>
      <c r="E824" s="518"/>
      <c r="F824" s="518"/>
      <c r="G824" s="518"/>
      <c r="H824" s="518"/>
      <c r="I824" s="518"/>
      <c r="J824" s="518"/>
      <c r="K824" s="519"/>
      <c r="L824" s="520"/>
      <c r="M824" s="520"/>
      <c r="N824" s="520"/>
      <c r="O824" s="521"/>
      <c r="P824" s="521"/>
    </row>
    <row r="825" spans="1:16" ht="21.75" customHeight="1" x14ac:dyDescent="0.55000000000000004">
      <c r="A825" s="515"/>
      <c r="B825" s="515"/>
      <c r="C825" s="515"/>
      <c r="D825" s="515"/>
      <c r="E825" s="518"/>
      <c r="F825" s="518"/>
      <c r="G825" s="518"/>
      <c r="H825" s="518"/>
      <c r="I825" s="518"/>
      <c r="J825" s="518"/>
      <c r="K825" s="519"/>
      <c r="L825" s="520"/>
      <c r="M825" s="520"/>
      <c r="N825" s="520"/>
      <c r="O825" s="521"/>
      <c r="P825" s="521"/>
    </row>
    <row r="826" spans="1:16" ht="21.75" customHeight="1" x14ac:dyDescent="0.55000000000000004">
      <c r="A826" s="515"/>
      <c r="B826" s="515"/>
      <c r="C826" s="515"/>
      <c r="D826" s="515"/>
      <c r="E826" s="518"/>
      <c r="F826" s="518"/>
      <c r="G826" s="518"/>
      <c r="H826" s="518"/>
      <c r="I826" s="518"/>
      <c r="J826" s="518"/>
      <c r="K826" s="519"/>
      <c r="L826" s="520"/>
      <c r="M826" s="520"/>
      <c r="N826" s="520"/>
      <c r="O826" s="521"/>
      <c r="P826" s="521"/>
    </row>
    <row r="827" spans="1:16" ht="21.75" customHeight="1" x14ac:dyDescent="0.55000000000000004">
      <c r="A827" s="515"/>
      <c r="B827" s="515"/>
      <c r="C827" s="515"/>
      <c r="D827" s="515"/>
      <c r="E827" s="518"/>
      <c r="F827" s="518"/>
      <c r="G827" s="518"/>
      <c r="H827" s="518"/>
      <c r="I827" s="518"/>
      <c r="J827" s="518"/>
      <c r="K827" s="519"/>
      <c r="L827" s="520"/>
      <c r="M827" s="520"/>
      <c r="N827" s="520"/>
      <c r="O827" s="521"/>
      <c r="P827" s="521"/>
    </row>
    <row r="828" spans="1:16" ht="21.75" customHeight="1" x14ac:dyDescent="0.55000000000000004">
      <c r="A828" s="515"/>
      <c r="B828" s="515"/>
      <c r="C828" s="515"/>
      <c r="D828" s="515"/>
      <c r="E828" s="518"/>
      <c r="F828" s="518"/>
      <c r="G828" s="518"/>
      <c r="H828" s="518"/>
      <c r="I828" s="518"/>
      <c r="J828" s="518"/>
      <c r="K828" s="519"/>
      <c r="L828" s="520"/>
      <c r="M828" s="520"/>
      <c r="N828" s="520"/>
      <c r="O828" s="521"/>
      <c r="P828" s="521"/>
    </row>
    <row r="829" spans="1:16" ht="21.75" customHeight="1" x14ac:dyDescent="0.55000000000000004">
      <c r="A829" s="515"/>
      <c r="B829" s="515"/>
      <c r="C829" s="515"/>
      <c r="D829" s="515"/>
      <c r="E829" s="518"/>
      <c r="F829" s="518"/>
      <c r="G829" s="518"/>
      <c r="H829" s="518"/>
      <c r="I829" s="518"/>
      <c r="J829" s="518"/>
      <c r="K829" s="519"/>
      <c r="L829" s="520"/>
      <c r="M829" s="520"/>
      <c r="N829" s="520"/>
      <c r="O829" s="521"/>
      <c r="P829" s="521"/>
    </row>
    <row r="830" spans="1:16" ht="21.75" customHeight="1" x14ac:dyDescent="0.55000000000000004">
      <c r="A830" s="515"/>
      <c r="B830" s="515"/>
      <c r="C830" s="515"/>
      <c r="D830" s="515"/>
      <c r="E830" s="518"/>
      <c r="F830" s="518"/>
      <c r="G830" s="518"/>
      <c r="H830" s="518"/>
      <c r="I830" s="518"/>
      <c r="J830" s="518"/>
      <c r="K830" s="519"/>
      <c r="L830" s="520"/>
      <c r="M830" s="520"/>
      <c r="N830" s="520"/>
      <c r="O830" s="521"/>
      <c r="P830" s="521"/>
    </row>
    <row r="831" spans="1:16" ht="21.75" customHeight="1" x14ac:dyDescent="0.55000000000000004">
      <c r="A831" s="515"/>
      <c r="B831" s="515"/>
      <c r="C831" s="515"/>
      <c r="D831" s="515"/>
      <c r="E831" s="518"/>
      <c r="F831" s="518"/>
      <c r="G831" s="518"/>
      <c r="H831" s="518"/>
      <c r="I831" s="518"/>
      <c r="J831" s="518"/>
      <c r="K831" s="519"/>
      <c r="L831" s="520"/>
      <c r="M831" s="520"/>
      <c r="N831" s="520"/>
      <c r="O831" s="521"/>
      <c r="P831" s="521"/>
    </row>
    <row r="832" spans="1:16" ht="21.75" customHeight="1" x14ac:dyDescent="0.55000000000000004">
      <c r="A832" s="515"/>
      <c r="B832" s="515"/>
      <c r="C832" s="515"/>
      <c r="D832" s="515"/>
      <c r="E832" s="518"/>
      <c r="F832" s="518"/>
      <c r="G832" s="518"/>
      <c r="H832" s="518"/>
      <c r="I832" s="518"/>
      <c r="J832" s="518"/>
      <c r="K832" s="519"/>
      <c r="L832" s="520"/>
      <c r="M832" s="520"/>
      <c r="N832" s="520"/>
      <c r="O832" s="521"/>
      <c r="P832" s="521"/>
    </row>
    <row r="833" spans="1:16" ht="21.75" customHeight="1" x14ac:dyDescent="0.55000000000000004">
      <c r="A833" s="515"/>
      <c r="B833" s="515"/>
      <c r="C833" s="515"/>
      <c r="D833" s="515"/>
      <c r="E833" s="518"/>
      <c r="F833" s="518"/>
      <c r="G833" s="518"/>
      <c r="H833" s="518"/>
      <c r="I833" s="518"/>
      <c r="J833" s="518"/>
      <c r="K833" s="519"/>
      <c r="L833" s="520"/>
      <c r="M833" s="520"/>
      <c r="N833" s="520"/>
      <c r="O833" s="521"/>
      <c r="P833" s="521"/>
    </row>
    <row r="834" spans="1:16" ht="21.75" customHeight="1" x14ac:dyDescent="0.55000000000000004">
      <c r="A834" s="515"/>
      <c r="B834" s="515"/>
      <c r="C834" s="515"/>
      <c r="D834" s="515"/>
      <c r="E834" s="518"/>
      <c r="F834" s="518"/>
      <c r="G834" s="518"/>
      <c r="H834" s="518"/>
      <c r="I834" s="518"/>
      <c r="J834" s="518"/>
      <c r="K834" s="519"/>
      <c r="L834" s="520"/>
      <c r="M834" s="520"/>
      <c r="N834" s="520"/>
      <c r="O834" s="521"/>
      <c r="P834" s="521"/>
    </row>
    <row r="835" spans="1:16" ht="21.75" customHeight="1" x14ac:dyDescent="0.55000000000000004">
      <c r="A835" s="515"/>
      <c r="B835" s="515"/>
      <c r="C835" s="515"/>
      <c r="D835" s="515"/>
      <c r="E835" s="518"/>
      <c r="F835" s="518"/>
      <c r="G835" s="518"/>
      <c r="H835" s="518"/>
      <c r="I835" s="518"/>
      <c r="J835" s="518"/>
      <c r="K835" s="519"/>
      <c r="L835" s="520"/>
      <c r="M835" s="520"/>
      <c r="N835" s="520"/>
      <c r="O835" s="521"/>
      <c r="P835" s="521"/>
    </row>
    <row r="836" spans="1:16" ht="21.75" customHeight="1" x14ac:dyDescent="0.55000000000000004">
      <c r="A836" s="515"/>
      <c r="B836" s="515"/>
      <c r="C836" s="515"/>
      <c r="D836" s="515"/>
      <c r="E836" s="518"/>
      <c r="F836" s="518"/>
      <c r="G836" s="518"/>
      <c r="H836" s="518"/>
      <c r="I836" s="518"/>
      <c r="J836" s="518"/>
      <c r="K836" s="519"/>
      <c r="L836" s="520"/>
      <c r="M836" s="520"/>
      <c r="N836" s="520"/>
      <c r="O836" s="521"/>
      <c r="P836" s="521"/>
    </row>
    <row r="837" spans="1:16" ht="21.75" customHeight="1" x14ac:dyDescent="0.55000000000000004">
      <c r="A837" s="515"/>
      <c r="B837" s="515"/>
      <c r="C837" s="515"/>
      <c r="D837" s="515"/>
      <c r="E837" s="518"/>
      <c r="F837" s="518"/>
      <c r="G837" s="518"/>
      <c r="H837" s="518"/>
      <c r="I837" s="518"/>
      <c r="J837" s="518"/>
      <c r="K837" s="519"/>
      <c r="L837" s="520"/>
      <c r="M837" s="520"/>
      <c r="N837" s="520"/>
      <c r="O837" s="521"/>
      <c r="P837" s="521"/>
    </row>
    <row r="838" spans="1:16" ht="21.75" customHeight="1" x14ac:dyDescent="0.55000000000000004">
      <c r="A838" s="515"/>
      <c r="B838" s="515"/>
      <c r="C838" s="515"/>
      <c r="D838" s="515"/>
      <c r="E838" s="518"/>
      <c r="F838" s="518"/>
      <c r="G838" s="518"/>
      <c r="H838" s="518"/>
      <c r="I838" s="518"/>
      <c r="J838" s="518"/>
      <c r="K838" s="519"/>
      <c r="L838" s="520"/>
      <c r="M838" s="520"/>
      <c r="N838" s="520"/>
      <c r="O838" s="521"/>
      <c r="P838" s="521"/>
    </row>
    <row r="839" spans="1:16" ht="21.75" customHeight="1" x14ac:dyDescent="0.55000000000000004">
      <c r="A839" s="515"/>
      <c r="B839" s="515"/>
      <c r="C839" s="515"/>
      <c r="D839" s="515"/>
      <c r="E839" s="518"/>
      <c r="F839" s="518"/>
      <c r="G839" s="518"/>
      <c r="H839" s="518"/>
      <c r="I839" s="518"/>
      <c r="J839" s="518"/>
      <c r="K839" s="519"/>
      <c r="L839" s="520"/>
      <c r="M839" s="520"/>
      <c r="N839" s="520"/>
      <c r="O839" s="521"/>
      <c r="P839" s="521"/>
    </row>
    <row r="840" spans="1:16" ht="21.75" customHeight="1" x14ac:dyDescent="0.55000000000000004">
      <c r="A840" s="515"/>
      <c r="B840" s="515"/>
      <c r="C840" s="515"/>
      <c r="D840" s="515"/>
      <c r="E840" s="518"/>
      <c r="F840" s="518"/>
      <c r="G840" s="518"/>
      <c r="H840" s="518"/>
      <c r="I840" s="518"/>
      <c r="J840" s="518"/>
      <c r="K840" s="519"/>
      <c r="L840" s="520"/>
      <c r="M840" s="520"/>
      <c r="N840" s="520"/>
      <c r="O840" s="521"/>
      <c r="P840" s="521"/>
    </row>
    <row r="841" spans="1:16" ht="21.75" customHeight="1" x14ac:dyDescent="0.55000000000000004">
      <c r="A841" s="515"/>
      <c r="B841" s="515"/>
      <c r="C841" s="515"/>
      <c r="D841" s="515"/>
      <c r="E841" s="518"/>
      <c r="F841" s="518"/>
      <c r="G841" s="518"/>
      <c r="H841" s="518"/>
      <c r="I841" s="518"/>
      <c r="J841" s="518"/>
      <c r="K841" s="519"/>
      <c r="L841" s="520"/>
      <c r="M841" s="520"/>
      <c r="N841" s="520"/>
      <c r="O841" s="521"/>
      <c r="P841" s="521"/>
    </row>
    <row r="842" spans="1:16" ht="21.75" customHeight="1" x14ac:dyDescent="0.55000000000000004">
      <c r="A842" s="515"/>
      <c r="B842" s="515"/>
      <c r="C842" s="515"/>
      <c r="D842" s="515"/>
      <c r="E842" s="518"/>
      <c r="F842" s="518"/>
      <c r="G842" s="518"/>
      <c r="H842" s="518"/>
      <c r="I842" s="518"/>
      <c r="J842" s="518"/>
      <c r="K842" s="519"/>
      <c r="L842" s="520"/>
      <c r="M842" s="520"/>
      <c r="N842" s="520"/>
      <c r="O842" s="521"/>
      <c r="P842" s="521"/>
    </row>
    <row r="843" spans="1:16" ht="21.75" customHeight="1" x14ac:dyDescent="0.55000000000000004">
      <c r="A843" s="515"/>
      <c r="B843" s="515"/>
      <c r="C843" s="515"/>
      <c r="D843" s="515"/>
      <c r="E843" s="518"/>
      <c r="F843" s="518"/>
      <c r="G843" s="518"/>
      <c r="H843" s="518"/>
      <c r="I843" s="518"/>
      <c r="J843" s="518"/>
      <c r="K843" s="519"/>
      <c r="L843" s="520"/>
      <c r="M843" s="520"/>
      <c r="N843" s="520"/>
      <c r="O843" s="521"/>
      <c r="P843" s="521"/>
    </row>
    <row r="844" spans="1:16" ht="21.75" customHeight="1" x14ac:dyDescent="0.55000000000000004">
      <c r="A844" s="515"/>
      <c r="B844" s="515"/>
      <c r="C844" s="515"/>
      <c r="D844" s="515"/>
      <c r="E844" s="518"/>
      <c r="F844" s="518"/>
      <c r="G844" s="518"/>
      <c r="H844" s="518"/>
      <c r="I844" s="518"/>
      <c r="J844" s="518"/>
      <c r="K844" s="519"/>
      <c r="L844" s="520"/>
      <c r="M844" s="520"/>
      <c r="N844" s="520"/>
      <c r="O844" s="521"/>
      <c r="P844" s="521"/>
    </row>
    <row r="845" spans="1:16" ht="21.75" customHeight="1" x14ac:dyDescent="0.55000000000000004">
      <c r="A845" s="515"/>
      <c r="B845" s="515"/>
      <c r="C845" s="515"/>
      <c r="D845" s="515"/>
      <c r="E845" s="518"/>
      <c r="F845" s="518"/>
      <c r="G845" s="518"/>
      <c r="H845" s="518"/>
      <c r="I845" s="518"/>
      <c r="J845" s="518"/>
      <c r="K845" s="519"/>
      <c r="L845" s="520"/>
      <c r="M845" s="520"/>
      <c r="N845" s="520"/>
      <c r="O845" s="521"/>
      <c r="P845" s="521"/>
    </row>
    <row r="846" spans="1:16" ht="21.75" customHeight="1" x14ac:dyDescent="0.55000000000000004">
      <c r="A846" s="515"/>
      <c r="B846" s="515"/>
      <c r="C846" s="515"/>
      <c r="D846" s="515"/>
      <c r="E846" s="518"/>
      <c r="F846" s="518"/>
      <c r="G846" s="518"/>
      <c r="H846" s="518"/>
      <c r="I846" s="518"/>
      <c r="J846" s="518"/>
      <c r="K846" s="519"/>
      <c r="L846" s="520"/>
      <c r="M846" s="520"/>
      <c r="N846" s="520"/>
      <c r="O846" s="521"/>
      <c r="P846" s="521"/>
    </row>
    <row r="847" spans="1:16" ht="21.75" customHeight="1" x14ac:dyDescent="0.55000000000000004">
      <c r="A847" s="515"/>
      <c r="B847" s="515"/>
      <c r="C847" s="515"/>
      <c r="D847" s="515"/>
      <c r="E847" s="518"/>
      <c r="F847" s="518"/>
      <c r="G847" s="518"/>
      <c r="H847" s="518"/>
      <c r="I847" s="518"/>
      <c r="J847" s="518"/>
      <c r="K847" s="519"/>
      <c r="L847" s="520"/>
      <c r="M847" s="520"/>
      <c r="N847" s="520"/>
      <c r="O847" s="521"/>
      <c r="P847" s="521"/>
    </row>
    <row r="848" spans="1:16" ht="21.75" customHeight="1" x14ac:dyDescent="0.55000000000000004">
      <c r="A848" s="515"/>
      <c r="B848" s="515"/>
      <c r="C848" s="515"/>
      <c r="D848" s="515"/>
      <c r="E848" s="518"/>
      <c r="F848" s="518"/>
      <c r="G848" s="518"/>
      <c r="H848" s="518"/>
      <c r="I848" s="518"/>
      <c r="J848" s="518"/>
      <c r="K848" s="519"/>
      <c r="L848" s="520"/>
      <c r="M848" s="520"/>
      <c r="N848" s="520"/>
      <c r="O848" s="521"/>
      <c r="P848" s="521"/>
    </row>
    <row r="849" spans="1:16" ht="21.75" customHeight="1" x14ac:dyDescent="0.55000000000000004">
      <c r="A849" s="515"/>
      <c r="B849" s="515"/>
      <c r="C849" s="515"/>
      <c r="D849" s="515"/>
      <c r="E849" s="518"/>
      <c r="F849" s="518"/>
      <c r="G849" s="518"/>
      <c r="H849" s="518"/>
      <c r="I849" s="518"/>
      <c r="J849" s="518"/>
      <c r="K849" s="519"/>
      <c r="L849" s="520"/>
      <c r="M849" s="520"/>
      <c r="N849" s="520"/>
      <c r="O849" s="521"/>
      <c r="P849" s="521"/>
    </row>
    <row r="850" spans="1:16" ht="21.75" customHeight="1" x14ac:dyDescent="0.55000000000000004">
      <c r="A850" s="515"/>
      <c r="B850" s="515"/>
      <c r="C850" s="515"/>
      <c r="D850" s="515"/>
      <c r="E850" s="518"/>
      <c r="F850" s="518"/>
      <c r="G850" s="518"/>
      <c r="H850" s="518"/>
      <c r="I850" s="518"/>
      <c r="J850" s="518"/>
      <c r="K850" s="519"/>
      <c r="L850" s="520"/>
      <c r="M850" s="520"/>
      <c r="N850" s="520"/>
      <c r="O850" s="521"/>
      <c r="P850" s="521"/>
    </row>
    <row r="851" spans="1:16" ht="21.75" customHeight="1" x14ac:dyDescent="0.55000000000000004">
      <c r="A851" s="515"/>
      <c r="B851" s="515"/>
      <c r="C851" s="515"/>
      <c r="D851" s="515"/>
      <c r="E851" s="518"/>
      <c r="F851" s="518"/>
      <c r="G851" s="518"/>
      <c r="H851" s="518"/>
      <c r="I851" s="518"/>
      <c r="J851" s="518"/>
      <c r="K851" s="519"/>
      <c r="L851" s="520"/>
      <c r="M851" s="520"/>
      <c r="N851" s="520"/>
      <c r="O851" s="521"/>
      <c r="P851" s="521"/>
    </row>
    <row r="852" spans="1:16" ht="21.75" customHeight="1" x14ac:dyDescent="0.55000000000000004">
      <c r="A852" s="515"/>
      <c r="B852" s="515"/>
      <c r="C852" s="515"/>
      <c r="D852" s="515"/>
      <c r="E852" s="518"/>
      <c r="F852" s="518"/>
      <c r="G852" s="518"/>
      <c r="H852" s="518"/>
      <c r="I852" s="518"/>
      <c r="J852" s="518"/>
      <c r="K852" s="519"/>
      <c r="L852" s="520"/>
      <c r="M852" s="520"/>
      <c r="N852" s="520"/>
      <c r="O852" s="521"/>
      <c r="P852" s="521"/>
    </row>
    <row r="853" spans="1:16" ht="21.75" customHeight="1" x14ac:dyDescent="0.55000000000000004">
      <c r="A853" s="515"/>
      <c r="B853" s="515"/>
      <c r="C853" s="515"/>
      <c r="D853" s="515"/>
      <c r="E853" s="518"/>
      <c r="F853" s="518"/>
      <c r="G853" s="518"/>
      <c r="H853" s="518"/>
      <c r="I853" s="518"/>
      <c r="J853" s="518"/>
      <c r="K853" s="519"/>
      <c r="L853" s="520"/>
      <c r="M853" s="520"/>
      <c r="N853" s="520"/>
      <c r="O853" s="521"/>
      <c r="P853" s="521"/>
    </row>
    <row r="854" spans="1:16" ht="21.75" customHeight="1" x14ac:dyDescent="0.55000000000000004">
      <c r="A854" s="515"/>
      <c r="B854" s="515"/>
      <c r="C854" s="515"/>
      <c r="D854" s="515"/>
      <c r="E854" s="518"/>
      <c r="F854" s="518"/>
      <c r="G854" s="518"/>
      <c r="H854" s="518"/>
      <c r="I854" s="518"/>
      <c r="J854" s="518"/>
      <c r="K854" s="519"/>
      <c r="L854" s="520"/>
      <c r="M854" s="520"/>
      <c r="N854" s="520"/>
      <c r="O854" s="521"/>
      <c r="P854" s="521"/>
    </row>
    <row r="855" spans="1:16" ht="21.75" customHeight="1" x14ac:dyDescent="0.55000000000000004">
      <c r="A855" s="515"/>
      <c r="B855" s="515"/>
      <c r="C855" s="515"/>
      <c r="D855" s="515"/>
      <c r="E855" s="518"/>
      <c r="F855" s="518"/>
      <c r="G855" s="518"/>
      <c r="H855" s="518"/>
      <c r="I855" s="518"/>
      <c r="J855" s="518"/>
      <c r="K855" s="519"/>
      <c r="L855" s="520"/>
      <c r="M855" s="520"/>
      <c r="N855" s="520"/>
      <c r="O855" s="521"/>
      <c r="P855" s="521"/>
    </row>
    <row r="856" spans="1:16" ht="21.75" customHeight="1" x14ac:dyDescent="0.55000000000000004">
      <c r="A856" s="515"/>
      <c r="B856" s="515"/>
      <c r="C856" s="515"/>
      <c r="D856" s="515"/>
      <c r="E856" s="518"/>
      <c r="F856" s="518"/>
      <c r="G856" s="518"/>
      <c r="H856" s="518"/>
      <c r="I856" s="518"/>
      <c r="J856" s="518"/>
      <c r="K856" s="519"/>
      <c r="L856" s="520"/>
      <c r="M856" s="520"/>
      <c r="N856" s="520"/>
      <c r="O856" s="521"/>
      <c r="P856" s="521"/>
    </row>
    <row r="857" spans="1:16" ht="21.75" customHeight="1" x14ac:dyDescent="0.55000000000000004">
      <c r="A857" s="515"/>
      <c r="B857" s="515"/>
      <c r="C857" s="515"/>
      <c r="D857" s="515"/>
      <c r="E857" s="518"/>
      <c r="F857" s="518"/>
      <c r="G857" s="518"/>
      <c r="H857" s="518"/>
      <c r="I857" s="518"/>
      <c r="J857" s="518"/>
      <c r="K857" s="519"/>
      <c r="L857" s="520"/>
      <c r="M857" s="520"/>
      <c r="N857" s="520"/>
      <c r="O857" s="521"/>
      <c r="P857" s="521"/>
    </row>
    <row r="858" spans="1:16" ht="21.75" customHeight="1" x14ac:dyDescent="0.55000000000000004">
      <c r="A858" s="515"/>
      <c r="B858" s="515"/>
      <c r="C858" s="515"/>
      <c r="D858" s="515"/>
      <c r="E858" s="518"/>
      <c r="F858" s="518"/>
      <c r="G858" s="518"/>
      <c r="H858" s="518"/>
      <c r="I858" s="518"/>
      <c r="J858" s="518"/>
      <c r="K858" s="519"/>
      <c r="L858" s="520"/>
      <c r="M858" s="520"/>
      <c r="N858" s="520"/>
      <c r="O858" s="521"/>
      <c r="P858" s="521"/>
    </row>
    <row r="859" spans="1:16" ht="21.75" customHeight="1" x14ac:dyDescent="0.55000000000000004">
      <c r="A859" s="515"/>
      <c r="B859" s="515"/>
      <c r="C859" s="515"/>
      <c r="D859" s="515"/>
      <c r="E859" s="518"/>
      <c r="F859" s="518"/>
      <c r="G859" s="518"/>
      <c r="H859" s="518"/>
      <c r="I859" s="518"/>
      <c r="J859" s="518"/>
      <c r="K859" s="519"/>
      <c r="L859" s="520"/>
      <c r="M859" s="520"/>
      <c r="N859" s="520"/>
      <c r="O859" s="521"/>
      <c r="P859" s="521"/>
    </row>
    <row r="860" spans="1:16" ht="21.75" customHeight="1" x14ac:dyDescent="0.55000000000000004">
      <c r="A860" s="515"/>
      <c r="B860" s="515"/>
      <c r="C860" s="515"/>
      <c r="D860" s="515"/>
      <c r="E860" s="518"/>
      <c r="F860" s="518"/>
      <c r="G860" s="518"/>
      <c r="H860" s="518"/>
      <c r="I860" s="518"/>
      <c r="J860" s="518"/>
      <c r="K860" s="519"/>
      <c r="L860" s="520"/>
      <c r="M860" s="520"/>
      <c r="N860" s="520"/>
      <c r="O860" s="521"/>
      <c r="P860" s="521"/>
    </row>
    <row r="861" spans="1:16" ht="21.75" customHeight="1" x14ac:dyDescent="0.55000000000000004">
      <c r="A861" s="515"/>
      <c r="B861" s="515"/>
      <c r="C861" s="515"/>
      <c r="D861" s="515"/>
      <c r="E861" s="518"/>
      <c r="F861" s="518"/>
      <c r="G861" s="518"/>
      <c r="H861" s="518"/>
      <c r="I861" s="518"/>
      <c r="J861" s="518"/>
      <c r="K861" s="519"/>
      <c r="L861" s="520"/>
      <c r="M861" s="520"/>
      <c r="N861" s="520"/>
      <c r="O861" s="521"/>
      <c r="P861" s="521"/>
    </row>
    <row r="862" spans="1:16" ht="21.75" customHeight="1" x14ac:dyDescent="0.55000000000000004">
      <c r="A862" s="515"/>
      <c r="B862" s="515"/>
      <c r="C862" s="515"/>
      <c r="D862" s="515"/>
      <c r="E862" s="518"/>
      <c r="F862" s="518"/>
      <c r="G862" s="518"/>
      <c r="H862" s="518"/>
      <c r="I862" s="518"/>
      <c r="J862" s="518"/>
      <c r="K862" s="519"/>
      <c r="L862" s="520"/>
      <c r="M862" s="520"/>
      <c r="N862" s="520"/>
      <c r="O862" s="521"/>
      <c r="P862" s="521"/>
    </row>
    <row r="863" spans="1:16" ht="21.75" customHeight="1" x14ac:dyDescent="0.55000000000000004">
      <c r="A863" s="515"/>
      <c r="B863" s="515"/>
      <c r="C863" s="515"/>
      <c r="D863" s="515"/>
      <c r="E863" s="518"/>
      <c r="F863" s="518"/>
      <c r="G863" s="518"/>
      <c r="H863" s="518"/>
      <c r="I863" s="518"/>
      <c r="J863" s="518"/>
      <c r="K863" s="519"/>
      <c r="L863" s="520"/>
      <c r="M863" s="520"/>
      <c r="N863" s="520"/>
      <c r="O863" s="521"/>
      <c r="P863" s="521"/>
    </row>
    <row r="864" spans="1:16" ht="21.75" customHeight="1" x14ac:dyDescent="0.55000000000000004">
      <c r="A864" s="515"/>
      <c r="B864" s="515"/>
      <c r="C864" s="515"/>
      <c r="D864" s="515"/>
      <c r="E864" s="518"/>
      <c r="F864" s="518"/>
      <c r="G864" s="518"/>
      <c r="H864" s="518"/>
      <c r="I864" s="518"/>
      <c r="J864" s="518"/>
      <c r="K864" s="519"/>
      <c r="L864" s="520"/>
      <c r="M864" s="520"/>
      <c r="N864" s="520"/>
      <c r="O864" s="521"/>
      <c r="P864" s="521"/>
    </row>
    <row r="865" spans="1:16" ht="21.75" customHeight="1" x14ac:dyDescent="0.55000000000000004">
      <c r="A865" s="515"/>
      <c r="B865" s="515"/>
      <c r="C865" s="515"/>
      <c r="D865" s="515"/>
      <c r="E865" s="518"/>
      <c r="F865" s="518"/>
      <c r="G865" s="518"/>
      <c r="H865" s="518"/>
      <c r="I865" s="518"/>
      <c r="J865" s="518"/>
      <c r="K865" s="519"/>
      <c r="L865" s="520"/>
      <c r="M865" s="520"/>
      <c r="N865" s="520"/>
      <c r="O865" s="521"/>
      <c r="P865" s="521"/>
    </row>
    <row r="866" spans="1:16" ht="21.75" customHeight="1" x14ac:dyDescent="0.55000000000000004">
      <c r="A866" s="515"/>
      <c r="B866" s="515"/>
      <c r="C866" s="515"/>
      <c r="D866" s="515"/>
      <c r="E866" s="518"/>
      <c r="F866" s="518"/>
      <c r="G866" s="518"/>
      <c r="H866" s="518"/>
      <c r="I866" s="518"/>
      <c r="J866" s="518"/>
      <c r="K866" s="519"/>
      <c r="L866" s="520"/>
      <c r="M866" s="520"/>
      <c r="N866" s="520"/>
      <c r="O866" s="521"/>
      <c r="P866" s="521"/>
    </row>
    <row r="867" spans="1:16" ht="21.75" customHeight="1" x14ac:dyDescent="0.55000000000000004">
      <c r="A867" s="515"/>
      <c r="B867" s="515"/>
      <c r="C867" s="515"/>
      <c r="D867" s="515"/>
      <c r="E867" s="518"/>
      <c r="F867" s="518"/>
      <c r="G867" s="518"/>
      <c r="H867" s="518"/>
      <c r="I867" s="518"/>
      <c r="J867" s="518"/>
      <c r="K867" s="519"/>
      <c r="L867" s="520"/>
      <c r="M867" s="520"/>
      <c r="N867" s="520"/>
      <c r="O867" s="521"/>
      <c r="P867" s="521"/>
    </row>
    <row r="868" spans="1:16" ht="21.75" customHeight="1" x14ac:dyDescent="0.55000000000000004">
      <c r="A868" s="515"/>
      <c r="B868" s="515"/>
      <c r="C868" s="515"/>
      <c r="D868" s="515"/>
      <c r="E868" s="518"/>
      <c r="F868" s="518"/>
      <c r="G868" s="518"/>
      <c r="H868" s="518"/>
      <c r="I868" s="518"/>
      <c r="J868" s="518"/>
      <c r="K868" s="519"/>
      <c r="L868" s="520"/>
      <c r="M868" s="520"/>
      <c r="N868" s="520"/>
      <c r="O868" s="521"/>
      <c r="P868" s="521"/>
    </row>
    <row r="869" spans="1:16" ht="21.75" customHeight="1" x14ac:dyDescent="0.55000000000000004">
      <c r="A869" s="515"/>
      <c r="B869" s="515"/>
      <c r="C869" s="515"/>
      <c r="D869" s="515"/>
      <c r="E869" s="518"/>
      <c r="F869" s="518"/>
      <c r="G869" s="518"/>
      <c r="H869" s="518"/>
      <c r="I869" s="518"/>
      <c r="J869" s="518"/>
      <c r="K869" s="519"/>
      <c r="L869" s="520"/>
      <c r="M869" s="520"/>
      <c r="N869" s="520"/>
      <c r="O869" s="521"/>
      <c r="P869" s="521"/>
    </row>
    <row r="870" spans="1:16" ht="21.75" customHeight="1" x14ac:dyDescent="0.55000000000000004">
      <c r="A870" s="515"/>
      <c r="B870" s="515"/>
      <c r="C870" s="515"/>
      <c r="D870" s="515"/>
      <c r="E870" s="518"/>
      <c r="F870" s="518"/>
      <c r="G870" s="518"/>
      <c r="H870" s="518"/>
      <c r="I870" s="518"/>
      <c r="J870" s="518"/>
      <c r="K870" s="519"/>
      <c r="L870" s="520"/>
      <c r="M870" s="520"/>
      <c r="N870" s="520"/>
      <c r="O870" s="521"/>
      <c r="P870" s="521"/>
    </row>
    <row r="871" spans="1:16" ht="21.75" customHeight="1" x14ac:dyDescent="0.55000000000000004">
      <c r="A871" s="515"/>
      <c r="B871" s="515"/>
      <c r="C871" s="515"/>
      <c r="D871" s="515"/>
      <c r="E871" s="518"/>
      <c r="F871" s="518"/>
      <c r="G871" s="518"/>
      <c r="H871" s="518"/>
      <c r="I871" s="518"/>
      <c r="J871" s="518"/>
      <c r="K871" s="519"/>
      <c r="L871" s="520"/>
      <c r="M871" s="520"/>
      <c r="N871" s="520"/>
      <c r="O871" s="521"/>
      <c r="P871" s="521"/>
    </row>
    <row r="872" spans="1:16" ht="21.75" customHeight="1" x14ac:dyDescent="0.55000000000000004">
      <c r="A872" s="515"/>
      <c r="B872" s="515"/>
      <c r="C872" s="515"/>
      <c r="D872" s="515"/>
      <c r="E872" s="518"/>
      <c r="F872" s="518"/>
      <c r="G872" s="518"/>
      <c r="H872" s="518"/>
      <c r="I872" s="518"/>
      <c r="J872" s="518"/>
      <c r="K872" s="519"/>
      <c r="L872" s="520"/>
      <c r="M872" s="520"/>
      <c r="N872" s="520"/>
      <c r="O872" s="521"/>
      <c r="P872" s="521"/>
    </row>
    <row r="873" spans="1:16" ht="21.75" customHeight="1" x14ac:dyDescent="0.55000000000000004">
      <c r="A873" s="515"/>
      <c r="B873" s="515"/>
      <c r="C873" s="515"/>
      <c r="D873" s="515"/>
      <c r="E873" s="518"/>
      <c r="F873" s="518"/>
      <c r="G873" s="518"/>
      <c r="H873" s="518"/>
      <c r="I873" s="518"/>
      <c r="J873" s="518"/>
      <c r="K873" s="519"/>
      <c r="L873" s="520"/>
      <c r="M873" s="520"/>
      <c r="N873" s="520"/>
      <c r="O873" s="521"/>
      <c r="P873" s="521"/>
    </row>
    <row r="874" spans="1:16" ht="21.75" customHeight="1" x14ac:dyDescent="0.55000000000000004">
      <c r="A874" s="515"/>
      <c r="B874" s="515"/>
      <c r="C874" s="515"/>
      <c r="D874" s="515"/>
      <c r="E874" s="518"/>
      <c r="F874" s="518"/>
      <c r="G874" s="518"/>
      <c r="H874" s="518"/>
      <c r="I874" s="518"/>
      <c r="J874" s="518"/>
      <c r="K874" s="519"/>
      <c r="L874" s="520"/>
      <c r="M874" s="520"/>
      <c r="N874" s="520"/>
      <c r="O874" s="521"/>
      <c r="P874" s="521"/>
    </row>
    <row r="875" spans="1:16" ht="21.75" customHeight="1" x14ac:dyDescent="0.55000000000000004">
      <c r="A875" s="515"/>
      <c r="B875" s="515"/>
      <c r="C875" s="515"/>
      <c r="D875" s="515"/>
      <c r="E875" s="518"/>
      <c r="F875" s="518"/>
      <c r="G875" s="518"/>
      <c r="H875" s="518"/>
      <c r="I875" s="518"/>
      <c r="J875" s="518"/>
      <c r="K875" s="519"/>
      <c r="L875" s="520"/>
      <c r="M875" s="520"/>
      <c r="N875" s="520"/>
      <c r="O875" s="521"/>
      <c r="P875" s="521"/>
    </row>
    <row r="876" spans="1:16" ht="21.75" customHeight="1" x14ac:dyDescent="0.55000000000000004">
      <c r="A876" s="515"/>
      <c r="B876" s="515"/>
      <c r="C876" s="515"/>
      <c r="D876" s="515"/>
      <c r="E876" s="518"/>
      <c r="F876" s="518"/>
      <c r="G876" s="518"/>
      <c r="H876" s="518"/>
      <c r="I876" s="518"/>
      <c r="J876" s="518"/>
      <c r="K876" s="519"/>
      <c r="L876" s="520"/>
      <c r="M876" s="520"/>
      <c r="N876" s="520"/>
      <c r="O876" s="521"/>
      <c r="P876" s="521"/>
    </row>
    <row r="877" spans="1:16" ht="21.75" customHeight="1" x14ac:dyDescent="0.55000000000000004">
      <c r="A877" s="515"/>
      <c r="B877" s="515"/>
      <c r="C877" s="515"/>
      <c r="D877" s="515"/>
      <c r="E877" s="518"/>
      <c r="F877" s="518"/>
      <c r="G877" s="518"/>
      <c r="H877" s="518"/>
      <c r="I877" s="518"/>
      <c r="J877" s="518"/>
      <c r="K877" s="519"/>
      <c r="L877" s="520"/>
      <c r="M877" s="520"/>
      <c r="N877" s="520"/>
      <c r="O877" s="521"/>
      <c r="P877" s="521"/>
    </row>
    <row r="878" spans="1:16" ht="21.75" customHeight="1" x14ac:dyDescent="0.55000000000000004">
      <c r="A878" s="515"/>
      <c r="B878" s="515"/>
      <c r="C878" s="515"/>
      <c r="D878" s="515"/>
      <c r="E878" s="518"/>
      <c r="F878" s="518"/>
      <c r="G878" s="518"/>
      <c r="H878" s="518"/>
      <c r="I878" s="518"/>
      <c r="J878" s="518"/>
      <c r="K878" s="519"/>
      <c r="L878" s="520"/>
      <c r="M878" s="520"/>
      <c r="N878" s="520"/>
      <c r="O878" s="521"/>
      <c r="P878" s="521"/>
    </row>
    <row r="879" spans="1:16" ht="21.75" customHeight="1" x14ac:dyDescent="0.55000000000000004">
      <c r="A879" s="515"/>
      <c r="B879" s="515"/>
      <c r="C879" s="515"/>
      <c r="D879" s="515"/>
      <c r="E879" s="518"/>
      <c r="F879" s="518"/>
      <c r="G879" s="518"/>
      <c r="H879" s="518"/>
      <c r="I879" s="518"/>
      <c r="J879" s="518"/>
      <c r="K879" s="519"/>
      <c r="L879" s="520"/>
      <c r="M879" s="520"/>
      <c r="N879" s="520"/>
      <c r="O879" s="521"/>
      <c r="P879" s="521"/>
    </row>
    <row r="880" spans="1:16" ht="21.75" customHeight="1" x14ac:dyDescent="0.55000000000000004">
      <c r="A880" s="515"/>
      <c r="B880" s="515"/>
      <c r="C880" s="515"/>
      <c r="D880" s="515"/>
      <c r="E880" s="518"/>
      <c r="F880" s="518"/>
      <c r="G880" s="518"/>
      <c r="H880" s="518"/>
      <c r="I880" s="518"/>
      <c r="J880" s="518"/>
      <c r="K880" s="519"/>
      <c r="L880" s="520"/>
      <c r="M880" s="520"/>
      <c r="N880" s="520"/>
      <c r="O880" s="521"/>
      <c r="P880" s="521"/>
    </row>
    <row r="881" spans="1:16" ht="21.75" customHeight="1" x14ac:dyDescent="0.55000000000000004">
      <c r="A881" s="515"/>
      <c r="B881" s="515"/>
      <c r="C881" s="515"/>
      <c r="D881" s="515"/>
      <c r="E881" s="518"/>
      <c r="F881" s="518"/>
      <c r="G881" s="518"/>
      <c r="H881" s="518"/>
      <c r="I881" s="518"/>
      <c r="J881" s="518"/>
      <c r="K881" s="519"/>
      <c r="L881" s="520"/>
      <c r="M881" s="520"/>
      <c r="N881" s="520"/>
      <c r="O881" s="521"/>
      <c r="P881" s="521"/>
    </row>
    <row r="882" spans="1:16" ht="21.75" customHeight="1" x14ac:dyDescent="0.55000000000000004">
      <c r="A882" s="515"/>
      <c r="B882" s="515"/>
      <c r="C882" s="515"/>
      <c r="D882" s="515"/>
      <c r="E882" s="518"/>
      <c r="F882" s="518"/>
      <c r="G882" s="518"/>
      <c r="H882" s="518"/>
      <c r="I882" s="518"/>
      <c r="J882" s="518"/>
      <c r="K882" s="519"/>
      <c r="L882" s="520"/>
      <c r="M882" s="520"/>
      <c r="N882" s="520"/>
      <c r="O882" s="521"/>
      <c r="P882" s="521"/>
    </row>
    <row r="883" spans="1:16" ht="21.75" customHeight="1" x14ac:dyDescent="0.55000000000000004">
      <c r="A883" s="515"/>
      <c r="B883" s="515"/>
      <c r="C883" s="515"/>
      <c r="D883" s="515"/>
      <c r="E883" s="518"/>
      <c r="F883" s="518"/>
      <c r="G883" s="518"/>
      <c r="H883" s="518"/>
      <c r="I883" s="518"/>
      <c r="J883" s="518"/>
      <c r="K883" s="519"/>
      <c r="L883" s="520"/>
      <c r="M883" s="520"/>
      <c r="N883" s="520"/>
      <c r="O883" s="521"/>
      <c r="P883" s="521"/>
    </row>
    <row r="884" spans="1:16" ht="21.75" customHeight="1" x14ac:dyDescent="0.55000000000000004">
      <c r="A884" s="515"/>
      <c r="B884" s="515"/>
      <c r="C884" s="515"/>
      <c r="D884" s="515"/>
      <c r="E884" s="518"/>
      <c r="F884" s="518"/>
      <c r="G884" s="518"/>
      <c r="H884" s="518"/>
      <c r="I884" s="518"/>
      <c r="J884" s="518"/>
      <c r="K884" s="519"/>
      <c r="L884" s="520"/>
      <c r="M884" s="520"/>
      <c r="N884" s="520"/>
      <c r="O884" s="521"/>
      <c r="P884" s="521"/>
    </row>
    <row r="885" spans="1:16" ht="21.75" customHeight="1" x14ac:dyDescent="0.55000000000000004">
      <c r="A885" s="515"/>
      <c r="B885" s="515"/>
      <c r="C885" s="515"/>
      <c r="D885" s="515"/>
      <c r="E885" s="518"/>
      <c r="F885" s="518"/>
      <c r="G885" s="518"/>
      <c r="H885" s="518"/>
      <c r="I885" s="518"/>
      <c r="J885" s="518"/>
      <c r="K885" s="519"/>
      <c r="L885" s="520"/>
      <c r="M885" s="520"/>
      <c r="N885" s="520"/>
      <c r="O885" s="521"/>
      <c r="P885" s="521"/>
    </row>
    <row r="886" spans="1:16" ht="21.75" customHeight="1" x14ac:dyDescent="0.55000000000000004">
      <c r="A886" s="515"/>
      <c r="B886" s="515"/>
      <c r="C886" s="515"/>
      <c r="D886" s="515"/>
      <c r="E886" s="518"/>
      <c r="F886" s="518"/>
      <c r="G886" s="518"/>
      <c r="H886" s="518"/>
      <c r="I886" s="518"/>
      <c r="J886" s="518"/>
      <c r="K886" s="519"/>
      <c r="L886" s="520"/>
      <c r="M886" s="520"/>
      <c r="N886" s="520"/>
      <c r="O886" s="521"/>
      <c r="P886" s="521"/>
    </row>
    <row r="887" spans="1:16" ht="21.75" customHeight="1" x14ac:dyDescent="0.55000000000000004">
      <c r="A887" s="515"/>
      <c r="B887" s="515"/>
      <c r="C887" s="515"/>
      <c r="D887" s="515"/>
      <c r="E887" s="518"/>
      <c r="F887" s="518"/>
      <c r="G887" s="518"/>
      <c r="H887" s="518"/>
      <c r="I887" s="518"/>
      <c r="J887" s="518"/>
      <c r="K887" s="519"/>
      <c r="L887" s="520"/>
      <c r="M887" s="520"/>
      <c r="N887" s="520"/>
      <c r="O887" s="521"/>
      <c r="P887" s="521"/>
    </row>
    <row r="888" spans="1:16" ht="21.75" customHeight="1" x14ac:dyDescent="0.55000000000000004">
      <c r="A888" s="515"/>
      <c r="B888" s="515"/>
      <c r="C888" s="515"/>
      <c r="D888" s="515"/>
      <c r="E888" s="518"/>
      <c r="F888" s="518"/>
      <c r="G888" s="518"/>
      <c r="H888" s="518"/>
      <c r="I888" s="518"/>
      <c r="J888" s="518"/>
      <c r="K888" s="519"/>
      <c r="L888" s="520"/>
      <c r="M888" s="520"/>
      <c r="N888" s="520"/>
      <c r="O888" s="521"/>
      <c r="P888" s="521"/>
    </row>
    <row r="889" spans="1:16" ht="21.75" customHeight="1" x14ac:dyDescent="0.55000000000000004">
      <c r="A889" s="515"/>
      <c r="B889" s="515"/>
      <c r="C889" s="515"/>
      <c r="D889" s="515"/>
      <c r="E889" s="518"/>
      <c r="F889" s="518"/>
      <c r="G889" s="518"/>
      <c r="H889" s="518"/>
      <c r="I889" s="518"/>
      <c r="J889" s="518"/>
      <c r="K889" s="519"/>
      <c r="L889" s="520"/>
      <c r="M889" s="520"/>
      <c r="N889" s="520"/>
      <c r="O889" s="521"/>
      <c r="P889" s="521"/>
    </row>
    <row r="890" spans="1:16" ht="21.75" customHeight="1" x14ac:dyDescent="0.55000000000000004">
      <c r="A890" s="515"/>
      <c r="B890" s="515"/>
      <c r="C890" s="515"/>
      <c r="D890" s="515"/>
      <c r="E890" s="518"/>
      <c r="F890" s="518"/>
      <c r="G890" s="518"/>
      <c r="H890" s="518"/>
      <c r="I890" s="518"/>
      <c r="J890" s="518"/>
      <c r="K890" s="519"/>
      <c r="L890" s="520"/>
      <c r="M890" s="520"/>
      <c r="N890" s="520"/>
      <c r="O890" s="521"/>
      <c r="P890" s="521"/>
    </row>
    <row r="891" spans="1:16" ht="21.75" customHeight="1" x14ac:dyDescent="0.55000000000000004">
      <c r="A891" s="515"/>
      <c r="B891" s="515"/>
      <c r="C891" s="515"/>
      <c r="D891" s="515"/>
      <c r="E891" s="518"/>
      <c r="F891" s="518"/>
      <c r="G891" s="518"/>
      <c r="H891" s="518"/>
      <c r="I891" s="518"/>
      <c r="J891" s="518"/>
      <c r="K891" s="519"/>
      <c r="L891" s="520"/>
      <c r="M891" s="520"/>
      <c r="N891" s="520"/>
      <c r="O891" s="521"/>
      <c r="P891" s="521"/>
    </row>
    <row r="892" spans="1:16" ht="21.75" customHeight="1" x14ac:dyDescent="0.55000000000000004">
      <c r="A892" s="515"/>
      <c r="B892" s="515"/>
      <c r="C892" s="515"/>
      <c r="D892" s="515"/>
      <c r="E892" s="518"/>
      <c r="F892" s="518"/>
      <c r="G892" s="518"/>
      <c r="H892" s="518"/>
      <c r="I892" s="518"/>
      <c r="J892" s="518"/>
      <c r="K892" s="519"/>
      <c r="L892" s="520"/>
      <c r="M892" s="520"/>
      <c r="N892" s="520"/>
      <c r="O892" s="521"/>
      <c r="P892" s="521"/>
    </row>
    <row r="893" spans="1:16" ht="21.75" customHeight="1" x14ac:dyDescent="0.55000000000000004">
      <c r="A893" s="515"/>
      <c r="B893" s="515"/>
      <c r="C893" s="515"/>
      <c r="D893" s="515"/>
      <c r="E893" s="518"/>
      <c r="F893" s="518"/>
      <c r="G893" s="518"/>
      <c r="H893" s="518"/>
      <c r="I893" s="518"/>
      <c r="J893" s="518"/>
      <c r="K893" s="519"/>
      <c r="L893" s="520"/>
      <c r="M893" s="520"/>
      <c r="N893" s="520"/>
      <c r="O893" s="521"/>
      <c r="P893" s="521"/>
    </row>
    <row r="894" spans="1:16" ht="21.75" customHeight="1" x14ac:dyDescent="0.55000000000000004">
      <c r="A894" s="515"/>
      <c r="B894" s="515"/>
      <c r="C894" s="515"/>
      <c r="D894" s="515"/>
      <c r="E894" s="518"/>
      <c r="F894" s="518"/>
      <c r="G894" s="518"/>
      <c r="H894" s="518"/>
      <c r="I894" s="518"/>
      <c r="J894" s="518"/>
      <c r="K894" s="519"/>
      <c r="L894" s="520"/>
      <c r="M894" s="520"/>
      <c r="N894" s="520"/>
      <c r="O894" s="521"/>
      <c r="P894" s="521"/>
    </row>
    <row r="895" spans="1:16" ht="21.75" customHeight="1" x14ac:dyDescent="0.55000000000000004">
      <c r="A895" s="515"/>
      <c r="B895" s="515"/>
      <c r="C895" s="515"/>
      <c r="D895" s="515"/>
      <c r="E895" s="518"/>
      <c r="F895" s="518"/>
      <c r="G895" s="518"/>
      <c r="H895" s="518"/>
      <c r="I895" s="518"/>
      <c r="J895" s="518"/>
      <c r="K895" s="519"/>
      <c r="L895" s="520"/>
      <c r="M895" s="520"/>
      <c r="N895" s="520"/>
      <c r="O895" s="521"/>
      <c r="P895" s="521"/>
    </row>
    <row r="896" spans="1:16" ht="21.75" customHeight="1" x14ac:dyDescent="0.55000000000000004">
      <c r="A896" s="515"/>
      <c r="B896" s="515"/>
      <c r="C896" s="515"/>
      <c r="D896" s="515"/>
      <c r="E896" s="518"/>
      <c r="F896" s="518"/>
      <c r="G896" s="518"/>
      <c r="H896" s="518"/>
      <c r="I896" s="518"/>
      <c r="J896" s="518"/>
      <c r="K896" s="519"/>
      <c r="L896" s="520"/>
      <c r="M896" s="520"/>
      <c r="N896" s="520"/>
      <c r="O896" s="521"/>
      <c r="P896" s="521"/>
    </row>
    <row r="897" spans="1:16" ht="21.75" customHeight="1" x14ac:dyDescent="0.55000000000000004">
      <c r="A897" s="515"/>
      <c r="B897" s="515"/>
      <c r="C897" s="515"/>
      <c r="D897" s="515"/>
      <c r="E897" s="518"/>
      <c r="F897" s="518"/>
      <c r="G897" s="518"/>
      <c r="H897" s="518"/>
      <c r="I897" s="518"/>
      <c r="J897" s="518"/>
      <c r="K897" s="519"/>
      <c r="L897" s="520"/>
      <c r="M897" s="520"/>
      <c r="N897" s="520"/>
      <c r="O897" s="521"/>
      <c r="P897" s="521"/>
    </row>
    <row r="898" spans="1:16" ht="21.75" customHeight="1" x14ac:dyDescent="0.55000000000000004">
      <c r="A898" s="515"/>
      <c r="B898" s="515"/>
      <c r="C898" s="515"/>
      <c r="D898" s="515"/>
      <c r="E898" s="518"/>
      <c r="F898" s="518"/>
      <c r="G898" s="518"/>
      <c r="H898" s="518"/>
      <c r="I898" s="518"/>
      <c r="J898" s="518"/>
      <c r="K898" s="519"/>
      <c r="L898" s="520"/>
      <c r="M898" s="520"/>
      <c r="N898" s="520"/>
      <c r="O898" s="521"/>
      <c r="P898" s="521"/>
    </row>
    <row r="899" spans="1:16" ht="21.75" customHeight="1" x14ac:dyDescent="0.55000000000000004">
      <c r="A899" s="515"/>
      <c r="B899" s="515"/>
      <c r="C899" s="515"/>
      <c r="D899" s="515"/>
      <c r="E899" s="518"/>
      <c r="F899" s="518"/>
      <c r="G899" s="518"/>
      <c r="H899" s="518"/>
      <c r="I899" s="518"/>
      <c r="J899" s="518"/>
      <c r="K899" s="519"/>
      <c r="L899" s="520"/>
      <c r="M899" s="520"/>
      <c r="N899" s="520"/>
      <c r="O899" s="521"/>
      <c r="P899" s="521"/>
    </row>
    <row r="900" spans="1:16" ht="21.75" customHeight="1" x14ac:dyDescent="0.55000000000000004">
      <c r="A900" s="515"/>
      <c r="B900" s="515"/>
      <c r="C900" s="515"/>
      <c r="D900" s="515"/>
      <c r="E900" s="518"/>
      <c r="F900" s="518"/>
      <c r="G900" s="518"/>
      <c r="H900" s="518"/>
      <c r="I900" s="518"/>
      <c r="J900" s="518"/>
      <c r="K900" s="519"/>
      <c r="L900" s="520"/>
      <c r="M900" s="520"/>
      <c r="N900" s="520"/>
      <c r="O900" s="521"/>
      <c r="P900" s="521"/>
    </row>
    <row r="901" spans="1:16" ht="21.75" customHeight="1" x14ac:dyDescent="0.55000000000000004">
      <c r="A901" s="515"/>
      <c r="B901" s="515"/>
      <c r="C901" s="515"/>
      <c r="D901" s="515"/>
      <c r="E901" s="518"/>
      <c r="F901" s="518"/>
      <c r="G901" s="518"/>
      <c r="H901" s="518"/>
      <c r="I901" s="518"/>
      <c r="J901" s="518"/>
      <c r="K901" s="519"/>
      <c r="L901" s="520"/>
      <c r="M901" s="520"/>
      <c r="N901" s="520"/>
      <c r="O901" s="521"/>
      <c r="P901" s="521"/>
    </row>
    <row r="902" spans="1:16" ht="21.75" customHeight="1" x14ac:dyDescent="0.55000000000000004">
      <c r="A902" s="515"/>
      <c r="B902" s="515"/>
      <c r="C902" s="515"/>
      <c r="D902" s="515"/>
      <c r="E902" s="518"/>
      <c r="F902" s="518"/>
      <c r="G902" s="518"/>
      <c r="H902" s="518"/>
      <c r="I902" s="518"/>
      <c r="J902" s="518"/>
      <c r="K902" s="519"/>
      <c r="L902" s="520"/>
      <c r="M902" s="520"/>
      <c r="N902" s="520"/>
      <c r="O902" s="521"/>
      <c r="P902" s="521"/>
    </row>
    <row r="903" spans="1:16" ht="21.75" customHeight="1" x14ac:dyDescent="0.55000000000000004">
      <c r="A903" s="515"/>
      <c r="B903" s="515"/>
      <c r="C903" s="515"/>
      <c r="D903" s="515"/>
      <c r="E903" s="518"/>
      <c r="F903" s="518"/>
      <c r="G903" s="518"/>
      <c r="H903" s="518"/>
      <c r="I903" s="518"/>
      <c r="J903" s="518"/>
      <c r="K903" s="519"/>
      <c r="L903" s="520"/>
      <c r="M903" s="520"/>
      <c r="N903" s="520"/>
      <c r="O903" s="521"/>
      <c r="P903" s="521"/>
    </row>
    <row r="904" spans="1:16" ht="21.75" customHeight="1" x14ac:dyDescent="0.55000000000000004">
      <c r="A904" s="515"/>
      <c r="B904" s="515"/>
      <c r="C904" s="515"/>
      <c r="D904" s="515"/>
      <c r="E904" s="518"/>
      <c r="F904" s="518"/>
      <c r="G904" s="518"/>
      <c r="H904" s="518"/>
      <c r="I904" s="518"/>
      <c r="J904" s="518"/>
      <c r="K904" s="519"/>
      <c r="L904" s="520"/>
      <c r="M904" s="520"/>
      <c r="N904" s="520"/>
      <c r="O904" s="521"/>
      <c r="P904" s="521"/>
    </row>
    <row r="905" spans="1:16" ht="21.75" customHeight="1" x14ac:dyDescent="0.55000000000000004">
      <c r="A905" s="515"/>
      <c r="B905" s="515"/>
      <c r="C905" s="515"/>
      <c r="D905" s="515"/>
      <c r="E905" s="518"/>
      <c r="F905" s="518"/>
      <c r="G905" s="518"/>
      <c r="H905" s="518"/>
      <c r="I905" s="518"/>
      <c r="J905" s="518"/>
      <c r="K905" s="519"/>
      <c r="L905" s="520"/>
      <c r="M905" s="520"/>
      <c r="N905" s="520"/>
      <c r="O905" s="521"/>
      <c r="P905" s="521"/>
    </row>
    <row r="906" spans="1:16" ht="21.75" customHeight="1" x14ac:dyDescent="0.55000000000000004">
      <c r="A906" s="515"/>
      <c r="B906" s="515"/>
      <c r="C906" s="515"/>
      <c r="D906" s="515"/>
      <c r="E906" s="518"/>
      <c r="F906" s="518"/>
      <c r="G906" s="518"/>
      <c r="H906" s="518"/>
      <c r="I906" s="518"/>
      <c r="J906" s="518"/>
      <c r="K906" s="519"/>
      <c r="L906" s="520"/>
      <c r="M906" s="520"/>
      <c r="N906" s="520"/>
      <c r="O906" s="521"/>
      <c r="P906" s="521"/>
    </row>
    <row r="907" spans="1:16" ht="21.75" customHeight="1" x14ac:dyDescent="0.55000000000000004">
      <c r="A907" s="515"/>
      <c r="B907" s="515"/>
      <c r="C907" s="515"/>
      <c r="D907" s="515"/>
      <c r="E907" s="518"/>
      <c r="F907" s="518"/>
      <c r="G907" s="518"/>
      <c r="H907" s="518"/>
      <c r="I907" s="518"/>
      <c r="J907" s="518"/>
      <c r="K907" s="519"/>
      <c r="L907" s="520"/>
      <c r="M907" s="520"/>
      <c r="N907" s="520"/>
      <c r="O907" s="521"/>
      <c r="P907" s="521"/>
    </row>
    <row r="908" spans="1:16" ht="21.75" customHeight="1" x14ac:dyDescent="0.55000000000000004">
      <c r="A908" s="515"/>
      <c r="B908" s="515"/>
      <c r="C908" s="515"/>
      <c r="D908" s="515"/>
      <c r="E908" s="518"/>
      <c r="F908" s="518"/>
      <c r="G908" s="518"/>
      <c r="H908" s="518"/>
      <c r="I908" s="518"/>
      <c r="J908" s="518"/>
      <c r="K908" s="519"/>
      <c r="L908" s="520"/>
      <c r="M908" s="520"/>
      <c r="N908" s="520"/>
      <c r="O908" s="521"/>
      <c r="P908" s="521"/>
    </row>
    <row r="909" spans="1:16" ht="21.75" customHeight="1" x14ac:dyDescent="0.55000000000000004">
      <c r="A909" s="515"/>
      <c r="B909" s="515"/>
      <c r="C909" s="515"/>
      <c r="D909" s="515"/>
      <c r="E909" s="518"/>
      <c r="F909" s="518"/>
      <c r="G909" s="518"/>
      <c r="H909" s="518"/>
      <c r="I909" s="518"/>
      <c r="J909" s="518"/>
      <c r="K909" s="519"/>
      <c r="L909" s="520"/>
      <c r="M909" s="520"/>
      <c r="N909" s="520"/>
      <c r="O909" s="521"/>
      <c r="P909" s="521"/>
    </row>
    <row r="910" spans="1:16" ht="21.75" customHeight="1" x14ac:dyDescent="0.55000000000000004">
      <c r="A910" s="515"/>
      <c r="B910" s="515"/>
      <c r="C910" s="515"/>
      <c r="D910" s="515"/>
      <c r="E910" s="518"/>
      <c r="F910" s="518"/>
      <c r="G910" s="518"/>
      <c r="H910" s="518"/>
      <c r="I910" s="518"/>
      <c r="J910" s="518"/>
      <c r="K910" s="519"/>
      <c r="L910" s="520"/>
      <c r="M910" s="520"/>
      <c r="N910" s="520"/>
      <c r="O910" s="521"/>
      <c r="P910" s="521"/>
    </row>
    <row r="911" spans="1:16" ht="21.75" customHeight="1" x14ac:dyDescent="0.55000000000000004">
      <c r="A911" s="515"/>
      <c r="B911" s="515"/>
      <c r="C911" s="515"/>
      <c r="D911" s="515"/>
      <c r="E911" s="518"/>
      <c r="F911" s="518"/>
      <c r="G911" s="518"/>
      <c r="H911" s="518"/>
      <c r="I911" s="518"/>
      <c r="J911" s="518"/>
      <c r="K911" s="519"/>
      <c r="L911" s="520"/>
      <c r="M911" s="520"/>
      <c r="N911" s="520"/>
      <c r="O911" s="521"/>
      <c r="P911" s="521"/>
    </row>
    <row r="912" spans="1:16" ht="21.75" customHeight="1" x14ac:dyDescent="0.55000000000000004">
      <c r="A912" s="515"/>
      <c r="B912" s="515"/>
      <c r="C912" s="515"/>
      <c r="D912" s="515"/>
      <c r="E912" s="518"/>
      <c r="F912" s="518"/>
      <c r="G912" s="518"/>
      <c r="H912" s="518"/>
      <c r="I912" s="518"/>
      <c r="J912" s="518"/>
      <c r="K912" s="519"/>
      <c r="L912" s="520"/>
      <c r="M912" s="520"/>
      <c r="N912" s="520"/>
      <c r="O912" s="521"/>
      <c r="P912" s="521"/>
    </row>
    <row r="913" spans="1:16" ht="21.75" customHeight="1" x14ac:dyDescent="0.55000000000000004">
      <c r="A913" s="515"/>
      <c r="B913" s="515"/>
      <c r="C913" s="515"/>
      <c r="D913" s="515"/>
      <c r="E913" s="518"/>
      <c r="F913" s="518"/>
      <c r="G913" s="518"/>
      <c r="H913" s="518"/>
      <c r="I913" s="518"/>
      <c r="J913" s="518"/>
      <c r="K913" s="519"/>
      <c r="L913" s="520"/>
      <c r="M913" s="520"/>
      <c r="N913" s="520"/>
      <c r="O913" s="521"/>
      <c r="P913" s="521"/>
    </row>
    <row r="914" spans="1:16" ht="21.75" customHeight="1" x14ac:dyDescent="0.55000000000000004">
      <c r="A914" s="515"/>
      <c r="B914" s="515"/>
      <c r="C914" s="515"/>
      <c r="D914" s="515"/>
      <c r="E914" s="518"/>
      <c r="F914" s="518"/>
      <c r="G914" s="518"/>
      <c r="H914" s="518"/>
      <c r="I914" s="518"/>
      <c r="J914" s="518"/>
      <c r="K914" s="519"/>
      <c r="L914" s="520"/>
      <c r="M914" s="520"/>
      <c r="N914" s="520"/>
      <c r="O914" s="521"/>
      <c r="P914" s="521"/>
    </row>
    <row r="915" spans="1:16" ht="21.75" customHeight="1" x14ac:dyDescent="0.55000000000000004">
      <c r="A915" s="515"/>
      <c r="B915" s="515"/>
      <c r="C915" s="515"/>
      <c r="D915" s="515"/>
      <c r="E915" s="518"/>
      <c r="F915" s="518"/>
      <c r="G915" s="518"/>
      <c r="H915" s="518"/>
      <c r="I915" s="518"/>
      <c r="J915" s="518"/>
      <c r="K915" s="519"/>
      <c r="L915" s="520"/>
      <c r="M915" s="520"/>
      <c r="N915" s="520"/>
      <c r="O915" s="521"/>
      <c r="P915" s="521"/>
    </row>
    <row r="916" spans="1:16" ht="21.75" customHeight="1" x14ac:dyDescent="0.55000000000000004">
      <c r="A916" s="515"/>
      <c r="B916" s="515"/>
      <c r="C916" s="515"/>
      <c r="D916" s="515"/>
      <c r="E916" s="518"/>
      <c r="F916" s="518"/>
      <c r="G916" s="518"/>
      <c r="H916" s="518"/>
      <c r="I916" s="518"/>
      <c r="J916" s="518"/>
      <c r="K916" s="519"/>
      <c r="L916" s="520"/>
      <c r="M916" s="520"/>
      <c r="N916" s="520"/>
      <c r="O916" s="521"/>
      <c r="P916" s="521"/>
    </row>
    <row r="917" spans="1:16" ht="21.75" customHeight="1" x14ac:dyDescent="0.55000000000000004">
      <c r="A917" s="515"/>
      <c r="B917" s="515"/>
      <c r="C917" s="515"/>
      <c r="D917" s="515"/>
      <c r="E917" s="518"/>
      <c r="F917" s="518"/>
      <c r="G917" s="518"/>
      <c r="H917" s="518"/>
      <c r="I917" s="518"/>
      <c r="J917" s="518"/>
      <c r="K917" s="519"/>
      <c r="L917" s="520"/>
      <c r="M917" s="520"/>
      <c r="N917" s="520"/>
      <c r="O917" s="521"/>
      <c r="P917" s="521"/>
    </row>
    <row r="918" spans="1:16" ht="21.75" customHeight="1" x14ac:dyDescent="0.55000000000000004">
      <c r="A918" s="515"/>
      <c r="B918" s="515"/>
      <c r="C918" s="515"/>
      <c r="D918" s="515"/>
      <c r="E918" s="518"/>
      <c r="F918" s="518"/>
      <c r="G918" s="518"/>
      <c r="H918" s="518"/>
      <c r="I918" s="518"/>
      <c r="J918" s="518"/>
      <c r="K918" s="519"/>
      <c r="L918" s="520"/>
      <c r="M918" s="520"/>
      <c r="N918" s="520"/>
      <c r="O918" s="521"/>
      <c r="P918" s="521"/>
    </row>
    <row r="919" spans="1:16" ht="21.75" customHeight="1" x14ac:dyDescent="0.55000000000000004">
      <c r="A919" s="515"/>
      <c r="B919" s="515"/>
      <c r="C919" s="515"/>
      <c r="D919" s="515"/>
      <c r="E919" s="518"/>
      <c r="F919" s="518"/>
      <c r="G919" s="518"/>
      <c r="H919" s="518"/>
      <c r="I919" s="518"/>
      <c r="J919" s="518"/>
      <c r="K919" s="519"/>
      <c r="L919" s="520"/>
      <c r="M919" s="520"/>
      <c r="N919" s="520"/>
      <c r="O919" s="521"/>
      <c r="P919" s="521"/>
    </row>
    <row r="920" spans="1:16" ht="21.75" customHeight="1" x14ac:dyDescent="0.55000000000000004">
      <c r="A920" s="515"/>
      <c r="B920" s="515"/>
      <c r="C920" s="515"/>
      <c r="D920" s="515"/>
      <c r="E920" s="518"/>
      <c r="F920" s="518"/>
      <c r="G920" s="518"/>
      <c r="H920" s="518"/>
      <c r="I920" s="518"/>
      <c r="J920" s="518"/>
      <c r="K920" s="519"/>
      <c r="L920" s="520"/>
      <c r="M920" s="520"/>
      <c r="N920" s="520"/>
      <c r="O920" s="521"/>
      <c r="P920" s="521"/>
    </row>
    <row r="921" spans="1:16" ht="21.75" customHeight="1" x14ac:dyDescent="0.55000000000000004">
      <c r="A921" s="515"/>
      <c r="B921" s="515"/>
      <c r="C921" s="515"/>
      <c r="D921" s="515"/>
      <c r="E921" s="518"/>
      <c r="F921" s="518"/>
      <c r="G921" s="518"/>
      <c r="H921" s="518"/>
      <c r="I921" s="518"/>
      <c r="J921" s="518"/>
      <c r="K921" s="519"/>
      <c r="L921" s="520"/>
      <c r="M921" s="520"/>
      <c r="N921" s="520"/>
      <c r="O921" s="521"/>
      <c r="P921" s="521"/>
    </row>
    <row r="922" spans="1:16" ht="21.75" customHeight="1" x14ac:dyDescent="0.55000000000000004">
      <c r="A922" s="515"/>
      <c r="B922" s="515"/>
      <c r="C922" s="515"/>
      <c r="D922" s="515"/>
      <c r="E922" s="518"/>
      <c r="F922" s="518"/>
      <c r="G922" s="518"/>
      <c r="H922" s="518"/>
      <c r="I922" s="518"/>
      <c r="J922" s="518"/>
      <c r="K922" s="519"/>
      <c r="L922" s="520"/>
      <c r="M922" s="520"/>
      <c r="N922" s="520"/>
      <c r="O922" s="521"/>
      <c r="P922" s="521"/>
    </row>
    <row r="923" spans="1:16" ht="21.75" customHeight="1" x14ac:dyDescent="0.55000000000000004">
      <c r="A923" s="515"/>
      <c r="B923" s="515"/>
      <c r="C923" s="515"/>
      <c r="D923" s="515"/>
      <c r="E923" s="518"/>
      <c r="F923" s="518"/>
      <c r="G923" s="518"/>
      <c r="H923" s="518"/>
      <c r="I923" s="518"/>
      <c r="J923" s="518"/>
      <c r="K923" s="519"/>
      <c r="L923" s="520"/>
      <c r="M923" s="520"/>
      <c r="N923" s="520"/>
      <c r="O923" s="521"/>
      <c r="P923" s="521"/>
    </row>
    <row r="924" spans="1:16" ht="21.75" customHeight="1" x14ac:dyDescent="0.55000000000000004">
      <c r="A924" s="515"/>
      <c r="B924" s="515"/>
      <c r="C924" s="515"/>
      <c r="D924" s="515"/>
      <c r="E924" s="518"/>
      <c r="F924" s="518"/>
      <c r="G924" s="518"/>
      <c r="H924" s="518"/>
      <c r="I924" s="518"/>
      <c r="J924" s="518"/>
      <c r="K924" s="519"/>
      <c r="L924" s="520"/>
      <c r="M924" s="520"/>
      <c r="N924" s="520"/>
      <c r="O924" s="521"/>
      <c r="P924" s="521"/>
    </row>
    <row r="925" spans="1:16" ht="21.75" customHeight="1" x14ac:dyDescent="0.55000000000000004">
      <c r="A925" s="515"/>
      <c r="B925" s="515"/>
      <c r="C925" s="515"/>
      <c r="D925" s="515"/>
      <c r="E925" s="518"/>
      <c r="F925" s="518"/>
      <c r="G925" s="518"/>
      <c r="H925" s="518"/>
      <c r="I925" s="518"/>
      <c r="J925" s="518"/>
      <c r="K925" s="519"/>
      <c r="L925" s="520"/>
      <c r="M925" s="520"/>
      <c r="N925" s="520"/>
      <c r="O925" s="521"/>
      <c r="P925" s="521"/>
    </row>
    <row r="926" spans="1:16" ht="21.75" customHeight="1" x14ac:dyDescent="0.55000000000000004">
      <c r="A926" s="515"/>
      <c r="B926" s="515"/>
      <c r="C926" s="515"/>
      <c r="D926" s="515"/>
      <c r="E926" s="518"/>
      <c r="F926" s="518"/>
      <c r="G926" s="518"/>
      <c r="H926" s="518"/>
      <c r="I926" s="518"/>
      <c r="J926" s="518"/>
      <c r="K926" s="519"/>
      <c r="L926" s="520"/>
      <c r="M926" s="520"/>
      <c r="N926" s="520"/>
      <c r="O926" s="521"/>
      <c r="P926" s="521"/>
    </row>
    <row r="927" spans="1:16" ht="21.75" customHeight="1" x14ac:dyDescent="0.55000000000000004">
      <c r="A927" s="515"/>
      <c r="B927" s="515"/>
      <c r="C927" s="515"/>
      <c r="D927" s="515"/>
      <c r="E927" s="518"/>
      <c r="F927" s="518"/>
      <c r="G927" s="518"/>
      <c r="H927" s="518"/>
      <c r="I927" s="518"/>
      <c r="J927" s="518"/>
      <c r="K927" s="519"/>
      <c r="L927" s="520"/>
      <c r="M927" s="520"/>
      <c r="N927" s="520"/>
      <c r="O927" s="521"/>
      <c r="P927" s="521"/>
    </row>
    <row r="928" spans="1:16" ht="21.75" customHeight="1" x14ac:dyDescent="0.55000000000000004">
      <c r="A928" s="515"/>
      <c r="B928" s="515"/>
      <c r="C928" s="515"/>
      <c r="D928" s="515"/>
      <c r="E928" s="518"/>
      <c r="F928" s="518"/>
      <c r="G928" s="518"/>
      <c r="H928" s="518"/>
      <c r="I928" s="518"/>
      <c r="J928" s="518"/>
      <c r="K928" s="519"/>
      <c r="L928" s="520"/>
      <c r="M928" s="520"/>
      <c r="N928" s="520"/>
      <c r="O928" s="521"/>
      <c r="P928" s="521"/>
    </row>
    <row r="929" spans="1:16" ht="21.75" customHeight="1" x14ac:dyDescent="0.55000000000000004">
      <c r="A929" s="515"/>
      <c r="B929" s="515"/>
      <c r="C929" s="515"/>
      <c r="D929" s="515"/>
      <c r="E929" s="518"/>
      <c r="F929" s="518"/>
      <c r="G929" s="518"/>
      <c r="H929" s="518"/>
      <c r="I929" s="518"/>
      <c r="J929" s="518"/>
      <c r="K929" s="519"/>
      <c r="L929" s="520"/>
      <c r="M929" s="520"/>
      <c r="N929" s="520"/>
      <c r="O929" s="521"/>
      <c r="P929" s="521"/>
    </row>
    <row r="930" spans="1:16" ht="21.75" customHeight="1" x14ac:dyDescent="0.55000000000000004">
      <c r="A930" s="515"/>
      <c r="B930" s="515"/>
      <c r="C930" s="515"/>
      <c r="D930" s="515"/>
      <c r="E930" s="518"/>
      <c r="F930" s="518"/>
      <c r="G930" s="518"/>
      <c r="H930" s="518"/>
      <c r="I930" s="518"/>
      <c r="J930" s="518"/>
      <c r="K930" s="519"/>
      <c r="L930" s="520"/>
      <c r="M930" s="520"/>
      <c r="N930" s="520"/>
      <c r="O930" s="521"/>
      <c r="P930" s="521"/>
    </row>
    <row r="931" spans="1:16" ht="21.75" customHeight="1" x14ac:dyDescent="0.55000000000000004">
      <c r="A931" s="515"/>
      <c r="B931" s="515"/>
      <c r="C931" s="515"/>
      <c r="D931" s="515"/>
      <c r="E931" s="518"/>
      <c r="F931" s="518"/>
      <c r="G931" s="518"/>
      <c r="H931" s="518"/>
      <c r="I931" s="518"/>
      <c r="J931" s="518"/>
      <c r="K931" s="519"/>
      <c r="L931" s="520"/>
      <c r="M931" s="520"/>
      <c r="N931" s="520"/>
      <c r="O931" s="521"/>
      <c r="P931" s="521"/>
    </row>
    <row r="932" spans="1:16" ht="21.75" customHeight="1" x14ac:dyDescent="0.55000000000000004">
      <c r="A932" s="515"/>
      <c r="B932" s="515"/>
      <c r="C932" s="515"/>
      <c r="D932" s="515"/>
      <c r="E932" s="518"/>
      <c r="F932" s="518"/>
      <c r="G932" s="518"/>
      <c r="H932" s="518"/>
      <c r="I932" s="518"/>
      <c r="J932" s="518"/>
      <c r="K932" s="519"/>
      <c r="L932" s="520"/>
      <c r="M932" s="520"/>
      <c r="N932" s="520"/>
      <c r="O932" s="521"/>
      <c r="P932" s="521"/>
    </row>
    <row r="933" spans="1:16" ht="21.75" customHeight="1" x14ac:dyDescent="0.55000000000000004">
      <c r="A933" s="515"/>
      <c r="B933" s="515"/>
      <c r="C933" s="515"/>
      <c r="D933" s="515"/>
      <c r="E933" s="518"/>
      <c r="F933" s="518"/>
      <c r="G933" s="518"/>
      <c r="H933" s="518"/>
      <c r="I933" s="518"/>
      <c r="J933" s="518"/>
      <c r="K933" s="519"/>
      <c r="L933" s="520"/>
      <c r="M933" s="520"/>
      <c r="N933" s="520"/>
      <c r="O933" s="521"/>
      <c r="P933" s="521"/>
    </row>
    <row r="934" spans="1:16" ht="21.75" customHeight="1" x14ac:dyDescent="0.55000000000000004">
      <c r="A934" s="515"/>
      <c r="B934" s="515"/>
      <c r="C934" s="515"/>
      <c r="D934" s="515"/>
      <c r="E934" s="518"/>
      <c r="F934" s="518"/>
      <c r="G934" s="518"/>
      <c r="H934" s="518"/>
      <c r="I934" s="518"/>
      <c r="J934" s="518"/>
      <c r="K934" s="519"/>
      <c r="L934" s="520"/>
      <c r="M934" s="520"/>
      <c r="N934" s="520"/>
      <c r="O934" s="521"/>
      <c r="P934" s="521"/>
    </row>
    <row r="935" spans="1:16" ht="21.75" customHeight="1" x14ac:dyDescent="0.55000000000000004">
      <c r="A935" s="515"/>
      <c r="B935" s="515"/>
      <c r="C935" s="515"/>
      <c r="D935" s="515"/>
      <c r="E935" s="518"/>
      <c r="F935" s="518"/>
      <c r="G935" s="518"/>
      <c r="H935" s="518"/>
      <c r="I935" s="518"/>
      <c r="J935" s="518"/>
      <c r="K935" s="519"/>
      <c r="L935" s="520"/>
      <c r="M935" s="520"/>
      <c r="N935" s="520"/>
      <c r="O935" s="521"/>
      <c r="P935" s="521"/>
    </row>
    <row r="936" spans="1:16" ht="21.75" customHeight="1" x14ac:dyDescent="0.55000000000000004">
      <c r="A936" s="515"/>
      <c r="B936" s="515"/>
      <c r="C936" s="515"/>
      <c r="D936" s="515"/>
      <c r="E936" s="518"/>
      <c r="F936" s="518"/>
      <c r="G936" s="518"/>
      <c r="H936" s="518"/>
      <c r="I936" s="518"/>
      <c r="J936" s="518"/>
      <c r="K936" s="519"/>
      <c r="L936" s="520"/>
      <c r="M936" s="520"/>
      <c r="N936" s="520"/>
      <c r="O936" s="521"/>
      <c r="P936" s="521"/>
    </row>
    <row r="937" spans="1:16" ht="21.75" customHeight="1" x14ac:dyDescent="0.55000000000000004">
      <c r="A937" s="515"/>
      <c r="B937" s="515"/>
      <c r="C937" s="515"/>
      <c r="D937" s="515"/>
      <c r="E937" s="518"/>
      <c r="F937" s="518"/>
      <c r="G937" s="518"/>
      <c r="H937" s="518"/>
      <c r="I937" s="518"/>
      <c r="J937" s="518"/>
      <c r="K937" s="519"/>
      <c r="L937" s="520"/>
      <c r="M937" s="520"/>
      <c r="N937" s="520"/>
      <c r="O937" s="521"/>
      <c r="P937" s="521"/>
    </row>
    <row r="938" spans="1:16" ht="21.75" customHeight="1" x14ac:dyDescent="0.55000000000000004">
      <c r="A938" s="515"/>
      <c r="B938" s="515"/>
      <c r="C938" s="515"/>
      <c r="D938" s="515"/>
      <c r="E938" s="518"/>
      <c r="F938" s="518"/>
      <c r="G938" s="518"/>
      <c r="H938" s="518"/>
      <c r="I938" s="518"/>
      <c r="J938" s="518"/>
      <c r="K938" s="519"/>
      <c r="L938" s="520"/>
      <c r="M938" s="520"/>
      <c r="N938" s="520"/>
      <c r="O938" s="521"/>
      <c r="P938" s="521"/>
    </row>
    <row r="939" spans="1:16" ht="21.75" customHeight="1" x14ac:dyDescent="0.55000000000000004">
      <c r="A939" s="515"/>
      <c r="B939" s="515"/>
      <c r="C939" s="515"/>
      <c r="D939" s="515"/>
      <c r="E939" s="518"/>
      <c r="F939" s="518"/>
      <c r="G939" s="518"/>
      <c r="H939" s="518"/>
      <c r="I939" s="518"/>
      <c r="J939" s="518"/>
      <c r="K939" s="519"/>
      <c r="L939" s="520"/>
      <c r="M939" s="520"/>
      <c r="N939" s="520"/>
      <c r="O939" s="521"/>
      <c r="P939" s="521"/>
    </row>
    <row r="940" spans="1:16" ht="21.75" customHeight="1" x14ac:dyDescent="0.55000000000000004">
      <c r="A940" s="515"/>
      <c r="B940" s="515"/>
      <c r="C940" s="515"/>
      <c r="D940" s="515"/>
      <c r="E940" s="518"/>
      <c r="F940" s="518"/>
      <c r="G940" s="518"/>
      <c r="H940" s="518"/>
      <c r="I940" s="518"/>
      <c r="J940" s="518"/>
      <c r="K940" s="519"/>
      <c r="L940" s="520"/>
      <c r="M940" s="520"/>
      <c r="N940" s="520"/>
      <c r="O940" s="521"/>
      <c r="P940" s="521"/>
    </row>
    <row r="941" spans="1:16" ht="21.75" customHeight="1" x14ac:dyDescent="0.55000000000000004">
      <c r="A941" s="515"/>
      <c r="B941" s="515"/>
      <c r="C941" s="515"/>
      <c r="D941" s="515"/>
      <c r="E941" s="518"/>
      <c r="F941" s="518"/>
      <c r="G941" s="518"/>
      <c r="H941" s="518"/>
      <c r="I941" s="518"/>
      <c r="J941" s="518"/>
      <c r="K941" s="519"/>
      <c r="L941" s="520"/>
      <c r="M941" s="520"/>
      <c r="N941" s="520"/>
      <c r="O941" s="521"/>
      <c r="P941" s="521"/>
    </row>
    <row r="942" spans="1:16" ht="21.75" customHeight="1" x14ac:dyDescent="0.55000000000000004">
      <c r="A942" s="515"/>
      <c r="B942" s="515"/>
      <c r="C942" s="515"/>
      <c r="D942" s="515"/>
      <c r="E942" s="518"/>
      <c r="F942" s="518"/>
      <c r="G942" s="518"/>
      <c r="H942" s="518"/>
      <c r="I942" s="518"/>
      <c r="J942" s="518"/>
      <c r="K942" s="519"/>
      <c r="L942" s="520"/>
      <c r="M942" s="520"/>
      <c r="N942" s="520"/>
      <c r="O942" s="521"/>
      <c r="P942" s="521"/>
    </row>
    <row r="943" spans="1:16" ht="21.75" customHeight="1" x14ac:dyDescent="0.55000000000000004">
      <c r="A943" s="515"/>
      <c r="B943" s="515"/>
      <c r="C943" s="515"/>
      <c r="D943" s="515"/>
      <c r="E943" s="518"/>
      <c r="F943" s="518"/>
      <c r="G943" s="518"/>
      <c r="H943" s="518"/>
      <c r="I943" s="518"/>
      <c r="J943" s="518"/>
      <c r="K943" s="519"/>
      <c r="L943" s="520"/>
      <c r="M943" s="520"/>
      <c r="N943" s="520"/>
      <c r="O943" s="521"/>
      <c r="P943" s="521"/>
    </row>
    <row r="944" spans="1:16" ht="21.75" customHeight="1" x14ac:dyDescent="0.55000000000000004">
      <c r="A944" s="515"/>
      <c r="B944" s="515"/>
      <c r="C944" s="515"/>
      <c r="D944" s="515"/>
      <c r="E944" s="518"/>
      <c r="F944" s="518"/>
      <c r="G944" s="518"/>
      <c r="H944" s="518"/>
      <c r="I944" s="518"/>
      <c r="J944" s="518"/>
      <c r="K944" s="519"/>
      <c r="L944" s="520"/>
      <c r="M944" s="520"/>
      <c r="N944" s="520"/>
      <c r="O944" s="521"/>
      <c r="P944" s="521"/>
    </row>
    <row r="945" spans="1:16" ht="21.75" customHeight="1" x14ac:dyDescent="0.55000000000000004">
      <c r="A945" s="515"/>
      <c r="B945" s="515"/>
      <c r="C945" s="515"/>
      <c r="D945" s="515"/>
      <c r="E945" s="518"/>
      <c r="F945" s="518"/>
      <c r="G945" s="518"/>
      <c r="H945" s="518"/>
      <c r="I945" s="518"/>
      <c r="J945" s="518"/>
      <c r="K945" s="519"/>
      <c r="L945" s="520"/>
      <c r="M945" s="520"/>
      <c r="N945" s="520"/>
      <c r="O945" s="521"/>
      <c r="P945" s="521"/>
    </row>
    <row r="946" spans="1:16" ht="21.75" customHeight="1" x14ac:dyDescent="0.55000000000000004">
      <c r="A946" s="515"/>
      <c r="B946" s="515"/>
      <c r="C946" s="515"/>
      <c r="D946" s="515"/>
      <c r="E946" s="518"/>
      <c r="F946" s="518"/>
      <c r="G946" s="518"/>
      <c r="H946" s="518"/>
      <c r="I946" s="518"/>
      <c r="J946" s="518"/>
      <c r="K946" s="519"/>
      <c r="L946" s="520"/>
      <c r="M946" s="520"/>
      <c r="N946" s="520"/>
      <c r="O946" s="521"/>
      <c r="P946" s="521"/>
    </row>
    <row r="947" spans="1:16" ht="21.75" customHeight="1" x14ac:dyDescent="0.55000000000000004">
      <c r="A947" s="515"/>
      <c r="B947" s="515"/>
      <c r="C947" s="515"/>
      <c r="D947" s="515"/>
      <c r="E947" s="518"/>
      <c r="F947" s="518"/>
      <c r="G947" s="518"/>
      <c r="H947" s="518"/>
      <c r="I947" s="518"/>
      <c r="J947" s="518"/>
      <c r="K947" s="519"/>
      <c r="L947" s="520"/>
      <c r="M947" s="520"/>
      <c r="N947" s="520"/>
      <c r="O947" s="521"/>
      <c r="P947" s="521"/>
    </row>
    <row r="948" spans="1:16" ht="21.75" customHeight="1" x14ac:dyDescent="0.55000000000000004">
      <c r="A948" s="515"/>
      <c r="B948" s="515"/>
      <c r="C948" s="515"/>
      <c r="D948" s="515"/>
      <c r="E948" s="518"/>
      <c r="F948" s="518"/>
      <c r="G948" s="518"/>
      <c r="H948" s="518"/>
      <c r="I948" s="518"/>
      <c r="J948" s="518"/>
      <c r="K948" s="519"/>
      <c r="L948" s="520"/>
      <c r="M948" s="520"/>
      <c r="N948" s="520"/>
      <c r="O948" s="521"/>
      <c r="P948" s="521"/>
    </row>
    <row r="949" spans="1:16" ht="21.75" customHeight="1" x14ac:dyDescent="0.55000000000000004">
      <c r="A949" s="515"/>
      <c r="B949" s="515"/>
      <c r="C949" s="515"/>
      <c r="D949" s="515"/>
      <c r="E949" s="518"/>
      <c r="F949" s="518"/>
      <c r="G949" s="518"/>
      <c r="H949" s="518"/>
      <c r="I949" s="518"/>
      <c r="J949" s="518"/>
      <c r="K949" s="519"/>
      <c r="L949" s="520"/>
      <c r="M949" s="520"/>
      <c r="N949" s="520"/>
      <c r="O949" s="521"/>
      <c r="P949" s="521"/>
    </row>
    <row r="950" spans="1:16" ht="21.75" customHeight="1" x14ac:dyDescent="0.55000000000000004">
      <c r="A950" s="515"/>
      <c r="B950" s="515"/>
      <c r="C950" s="515"/>
      <c r="D950" s="515"/>
      <c r="E950" s="518"/>
      <c r="F950" s="518"/>
      <c r="G950" s="518"/>
      <c r="H950" s="518"/>
      <c r="I950" s="518"/>
      <c r="J950" s="518"/>
      <c r="K950" s="519"/>
      <c r="L950" s="520"/>
      <c r="M950" s="520"/>
      <c r="N950" s="520"/>
      <c r="O950" s="521"/>
      <c r="P950" s="521"/>
    </row>
    <row r="951" spans="1:16" ht="21.75" customHeight="1" x14ac:dyDescent="0.55000000000000004">
      <c r="A951" s="515"/>
      <c r="B951" s="515"/>
      <c r="C951" s="515"/>
      <c r="D951" s="515"/>
      <c r="E951" s="518"/>
      <c r="F951" s="518"/>
      <c r="G951" s="518"/>
      <c r="H951" s="518"/>
      <c r="I951" s="518"/>
      <c r="J951" s="518"/>
      <c r="K951" s="519"/>
      <c r="L951" s="520"/>
      <c r="M951" s="520"/>
      <c r="N951" s="520"/>
      <c r="O951" s="521"/>
      <c r="P951" s="521"/>
    </row>
    <row r="952" spans="1:16" ht="21.75" customHeight="1" x14ac:dyDescent="0.55000000000000004">
      <c r="A952" s="515"/>
      <c r="B952" s="515"/>
      <c r="C952" s="515"/>
      <c r="D952" s="515"/>
      <c r="E952" s="518"/>
      <c r="F952" s="518"/>
      <c r="G952" s="518"/>
      <c r="H952" s="518"/>
      <c r="I952" s="518"/>
      <c r="J952" s="518"/>
      <c r="K952" s="519"/>
      <c r="L952" s="520"/>
      <c r="M952" s="520"/>
      <c r="N952" s="520"/>
      <c r="O952" s="521"/>
      <c r="P952" s="521"/>
    </row>
    <row r="953" spans="1:16" ht="21.75" customHeight="1" x14ac:dyDescent="0.55000000000000004">
      <c r="A953" s="515"/>
      <c r="B953" s="515"/>
      <c r="C953" s="515"/>
      <c r="D953" s="515"/>
      <c r="E953" s="518"/>
      <c r="F953" s="518"/>
      <c r="G953" s="518"/>
      <c r="H953" s="518"/>
      <c r="I953" s="518"/>
      <c r="J953" s="518"/>
      <c r="K953" s="519"/>
      <c r="L953" s="520"/>
      <c r="M953" s="520"/>
      <c r="N953" s="520"/>
      <c r="O953" s="521"/>
      <c r="P953" s="521"/>
    </row>
    <row r="954" spans="1:16" ht="21.75" customHeight="1" x14ac:dyDescent="0.55000000000000004">
      <c r="A954" s="515"/>
      <c r="B954" s="515"/>
      <c r="C954" s="515"/>
      <c r="D954" s="515"/>
      <c r="E954" s="518"/>
      <c r="F954" s="518"/>
      <c r="G954" s="518"/>
      <c r="H954" s="518"/>
      <c r="I954" s="518"/>
      <c r="J954" s="518"/>
      <c r="K954" s="519"/>
      <c r="L954" s="520"/>
      <c r="M954" s="520"/>
      <c r="N954" s="520"/>
      <c r="O954" s="521"/>
      <c r="P954" s="521"/>
    </row>
    <row r="955" spans="1:16" ht="21.75" customHeight="1" x14ac:dyDescent="0.55000000000000004">
      <c r="A955" s="515"/>
      <c r="B955" s="515"/>
      <c r="C955" s="515"/>
      <c r="D955" s="515"/>
      <c r="E955" s="518"/>
      <c r="F955" s="518"/>
      <c r="G955" s="518"/>
      <c r="H955" s="518"/>
      <c r="I955" s="518"/>
      <c r="J955" s="518"/>
      <c r="K955" s="519"/>
      <c r="L955" s="520"/>
      <c r="M955" s="520"/>
      <c r="N955" s="520"/>
      <c r="O955" s="521"/>
      <c r="P955" s="521"/>
    </row>
    <row r="956" spans="1:16" ht="21.75" customHeight="1" x14ac:dyDescent="0.55000000000000004">
      <c r="A956" s="515"/>
      <c r="B956" s="515"/>
      <c r="C956" s="515"/>
      <c r="D956" s="515"/>
      <c r="E956" s="518"/>
      <c r="F956" s="518"/>
      <c r="G956" s="518"/>
      <c r="H956" s="518"/>
      <c r="I956" s="518"/>
      <c r="J956" s="518"/>
      <c r="K956" s="519"/>
      <c r="L956" s="520"/>
      <c r="M956" s="520"/>
      <c r="N956" s="520"/>
      <c r="O956" s="521"/>
      <c r="P956" s="521"/>
    </row>
    <row r="957" spans="1:16" ht="21.75" customHeight="1" x14ac:dyDescent="0.55000000000000004">
      <c r="A957" s="515"/>
      <c r="B957" s="515"/>
      <c r="C957" s="515"/>
      <c r="D957" s="515"/>
      <c r="E957" s="518"/>
      <c r="F957" s="518"/>
      <c r="G957" s="518"/>
      <c r="H957" s="518"/>
      <c r="I957" s="518"/>
      <c r="J957" s="518"/>
      <c r="K957" s="519"/>
      <c r="L957" s="520"/>
      <c r="M957" s="520"/>
      <c r="N957" s="520"/>
      <c r="O957" s="521"/>
      <c r="P957" s="521"/>
    </row>
    <row r="958" spans="1:16" ht="21.75" customHeight="1" x14ac:dyDescent="0.55000000000000004">
      <c r="A958" s="515"/>
      <c r="B958" s="515"/>
      <c r="C958" s="515"/>
      <c r="D958" s="515"/>
      <c r="E958" s="518"/>
      <c r="F958" s="518"/>
      <c r="G958" s="518"/>
      <c r="H958" s="518"/>
      <c r="I958" s="518"/>
      <c r="J958" s="518"/>
      <c r="K958" s="519"/>
      <c r="L958" s="520"/>
      <c r="M958" s="520"/>
      <c r="N958" s="520"/>
      <c r="O958" s="521"/>
      <c r="P958" s="521"/>
    </row>
    <row r="959" spans="1:16" ht="21.75" customHeight="1" x14ac:dyDescent="0.55000000000000004">
      <c r="A959" s="515"/>
      <c r="B959" s="515"/>
      <c r="C959" s="515"/>
      <c r="D959" s="515"/>
      <c r="E959" s="518"/>
      <c r="F959" s="518"/>
      <c r="G959" s="518"/>
      <c r="H959" s="518"/>
      <c r="I959" s="518"/>
      <c r="J959" s="518"/>
      <c r="K959" s="519"/>
      <c r="L959" s="520"/>
      <c r="M959" s="520"/>
      <c r="N959" s="520"/>
      <c r="O959" s="521"/>
      <c r="P959" s="521"/>
    </row>
    <row r="960" spans="1:16" ht="21.75" customHeight="1" x14ac:dyDescent="0.55000000000000004">
      <c r="A960" s="515"/>
      <c r="B960" s="515"/>
      <c r="C960" s="515"/>
      <c r="D960" s="515"/>
      <c r="E960" s="518"/>
      <c r="F960" s="518"/>
      <c r="G960" s="518"/>
      <c r="H960" s="518"/>
      <c r="I960" s="518"/>
      <c r="J960" s="518"/>
      <c r="K960" s="519"/>
      <c r="L960" s="520"/>
      <c r="M960" s="520"/>
      <c r="N960" s="520"/>
      <c r="O960" s="521"/>
      <c r="P960" s="521"/>
    </row>
    <row r="961" spans="1:16" ht="21.75" customHeight="1" x14ac:dyDescent="0.55000000000000004">
      <c r="A961" s="515"/>
      <c r="B961" s="515"/>
      <c r="C961" s="515"/>
      <c r="D961" s="515"/>
      <c r="E961" s="518"/>
      <c r="F961" s="518"/>
      <c r="G961" s="518"/>
      <c r="H961" s="518"/>
      <c r="I961" s="518"/>
      <c r="J961" s="518"/>
      <c r="K961" s="519"/>
      <c r="L961" s="520"/>
      <c r="M961" s="520"/>
      <c r="N961" s="520"/>
      <c r="O961" s="521"/>
      <c r="P961" s="521"/>
    </row>
    <row r="962" spans="1:16" ht="21.75" customHeight="1" x14ac:dyDescent="0.55000000000000004">
      <c r="A962" s="515"/>
      <c r="B962" s="515"/>
      <c r="C962" s="515"/>
      <c r="D962" s="515"/>
      <c r="E962" s="518"/>
      <c r="F962" s="518"/>
      <c r="G962" s="518"/>
      <c r="H962" s="518"/>
      <c r="I962" s="518"/>
      <c r="J962" s="518"/>
      <c r="K962" s="519"/>
      <c r="L962" s="520"/>
      <c r="M962" s="520"/>
      <c r="N962" s="520"/>
      <c r="O962" s="521"/>
      <c r="P962" s="521"/>
    </row>
    <row r="963" spans="1:16" ht="21.75" customHeight="1" x14ac:dyDescent="0.55000000000000004">
      <c r="A963" s="515"/>
      <c r="B963" s="515"/>
      <c r="C963" s="515"/>
      <c r="D963" s="515"/>
      <c r="E963" s="518"/>
      <c r="F963" s="518"/>
      <c r="G963" s="518"/>
      <c r="H963" s="518"/>
      <c r="I963" s="518"/>
      <c r="J963" s="518"/>
      <c r="K963" s="519"/>
      <c r="L963" s="520"/>
      <c r="M963" s="520"/>
      <c r="N963" s="520"/>
      <c r="O963" s="521"/>
      <c r="P963" s="521"/>
    </row>
    <row r="964" spans="1:16" ht="21.75" customHeight="1" x14ac:dyDescent="0.55000000000000004">
      <c r="A964" s="515"/>
      <c r="B964" s="515"/>
      <c r="C964" s="515"/>
      <c r="D964" s="515"/>
      <c r="E964" s="518"/>
      <c r="F964" s="518"/>
      <c r="G964" s="518"/>
      <c r="H964" s="518"/>
      <c r="I964" s="518"/>
      <c r="J964" s="518"/>
      <c r="K964" s="519"/>
      <c r="L964" s="520"/>
      <c r="M964" s="520"/>
      <c r="N964" s="520"/>
      <c r="O964" s="521"/>
      <c r="P964" s="521"/>
    </row>
    <row r="965" spans="1:16" ht="21.75" customHeight="1" x14ac:dyDescent="0.55000000000000004">
      <c r="A965" s="515"/>
      <c r="B965" s="515"/>
      <c r="C965" s="515"/>
      <c r="D965" s="515"/>
      <c r="E965" s="518"/>
      <c r="F965" s="518"/>
      <c r="G965" s="518"/>
      <c r="H965" s="518"/>
      <c r="I965" s="518"/>
      <c r="J965" s="518"/>
      <c r="K965" s="519"/>
      <c r="L965" s="520"/>
      <c r="M965" s="520"/>
      <c r="N965" s="520"/>
      <c r="O965" s="521"/>
      <c r="P965" s="521"/>
    </row>
    <row r="966" spans="1:16" ht="21.75" customHeight="1" x14ac:dyDescent="0.55000000000000004">
      <c r="A966" s="515"/>
      <c r="B966" s="515"/>
      <c r="C966" s="515"/>
      <c r="D966" s="515"/>
      <c r="E966" s="518"/>
      <c r="F966" s="518"/>
      <c r="G966" s="518"/>
      <c r="H966" s="518"/>
      <c r="I966" s="518"/>
      <c r="J966" s="518"/>
      <c r="K966" s="519"/>
      <c r="L966" s="520"/>
      <c r="M966" s="520"/>
      <c r="N966" s="520"/>
      <c r="O966" s="521"/>
      <c r="P966" s="521"/>
    </row>
    <row r="967" spans="1:16" ht="21.75" customHeight="1" x14ac:dyDescent="0.55000000000000004">
      <c r="A967" s="515"/>
      <c r="B967" s="515"/>
      <c r="C967" s="515"/>
      <c r="D967" s="515"/>
      <c r="E967" s="518"/>
      <c r="F967" s="518"/>
      <c r="G967" s="518"/>
      <c r="H967" s="518"/>
      <c r="I967" s="518"/>
      <c r="J967" s="518"/>
      <c r="K967" s="519"/>
      <c r="L967" s="520"/>
      <c r="M967" s="520"/>
      <c r="N967" s="520"/>
      <c r="O967" s="521"/>
      <c r="P967" s="521"/>
    </row>
    <row r="968" spans="1:16" ht="21.75" customHeight="1" x14ac:dyDescent="0.55000000000000004">
      <c r="A968" s="515"/>
      <c r="B968" s="515"/>
      <c r="C968" s="515"/>
      <c r="D968" s="515"/>
      <c r="E968" s="518"/>
      <c r="F968" s="518"/>
      <c r="G968" s="518"/>
      <c r="H968" s="518"/>
      <c r="I968" s="518"/>
      <c r="J968" s="518"/>
      <c r="K968" s="519"/>
      <c r="L968" s="520"/>
      <c r="M968" s="520"/>
      <c r="N968" s="520"/>
      <c r="O968" s="521"/>
      <c r="P968" s="521"/>
    </row>
    <row r="969" spans="1:16" ht="21.75" customHeight="1" x14ac:dyDescent="0.55000000000000004">
      <c r="A969" s="515"/>
      <c r="B969" s="515"/>
      <c r="C969" s="515"/>
      <c r="D969" s="515"/>
      <c r="E969" s="518"/>
      <c r="F969" s="518"/>
      <c r="G969" s="518"/>
      <c r="H969" s="518"/>
      <c r="I969" s="518"/>
      <c r="J969" s="518"/>
      <c r="K969" s="519"/>
      <c r="L969" s="520"/>
      <c r="M969" s="520"/>
      <c r="N969" s="520"/>
      <c r="O969" s="521"/>
      <c r="P969" s="521"/>
    </row>
    <row r="970" spans="1:16" ht="21.75" customHeight="1" x14ac:dyDescent="0.55000000000000004">
      <c r="A970" s="515"/>
      <c r="B970" s="515"/>
      <c r="C970" s="515"/>
      <c r="D970" s="515"/>
      <c r="E970" s="518"/>
      <c r="F970" s="518"/>
      <c r="G970" s="518"/>
      <c r="H970" s="518"/>
      <c r="I970" s="518"/>
      <c r="J970" s="518"/>
      <c r="K970" s="519"/>
      <c r="L970" s="520"/>
      <c r="M970" s="520"/>
      <c r="N970" s="520"/>
      <c r="O970" s="521"/>
      <c r="P970" s="521"/>
    </row>
    <row r="971" spans="1:16" ht="21.75" customHeight="1" x14ac:dyDescent="0.55000000000000004">
      <c r="A971" s="515"/>
      <c r="B971" s="515"/>
      <c r="C971" s="515"/>
      <c r="D971" s="515"/>
      <c r="E971" s="518"/>
      <c r="F971" s="518"/>
      <c r="G971" s="518"/>
      <c r="H971" s="518"/>
      <c r="I971" s="518"/>
      <c r="J971" s="518"/>
      <c r="K971" s="519"/>
      <c r="L971" s="520"/>
      <c r="M971" s="520"/>
      <c r="N971" s="520"/>
      <c r="O971" s="521"/>
      <c r="P971" s="521"/>
    </row>
    <row r="972" spans="1:16" ht="21.75" customHeight="1" x14ac:dyDescent="0.55000000000000004">
      <c r="A972" s="515"/>
      <c r="B972" s="515"/>
      <c r="C972" s="515"/>
      <c r="D972" s="515"/>
      <c r="E972" s="518"/>
      <c r="F972" s="518"/>
      <c r="G972" s="518"/>
      <c r="H972" s="518"/>
      <c r="I972" s="518"/>
      <c r="J972" s="518"/>
      <c r="K972" s="519"/>
      <c r="L972" s="520"/>
      <c r="M972" s="520"/>
      <c r="N972" s="520"/>
      <c r="O972" s="521"/>
      <c r="P972" s="521"/>
    </row>
    <row r="973" spans="1:16" ht="21.75" customHeight="1" x14ac:dyDescent="0.55000000000000004">
      <c r="A973" s="515"/>
      <c r="B973" s="515"/>
      <c r="C973" s="515"/>
      <c r="D973" s="515"/>
      <c r="E973" s="518"/>
      <c r="F973" s="518"/>
      <c r="G973" s="518"/>
      <c r="H973" s="518"/>
      <c r="I973" s="518"/>
      <c r="J973" s="518"/>
      <c r="K973" s="519"/>
      <c r="L973" s="520"/>
      <c r="M973" s="520"/>
      <c r="N973" s="520"/>
      <c r="O973" s="521"/>
      <c r="P973" s="521"/>
    </row>
    <row r="974" spans="1:16" ht="21.75" customHeight="1" x14ac:dyDescent="0.55000000000000004">
      <c r="A974" s="515"/>
      <c r="B974" s="515"/>
      <c r="C974" s="515"/>
      <c r="D974" s="515"/>
      <c r="E974" s="518"/>
      <c r="F974" s="518"/>
      <c r="G974" s="518"/>
      <c r="H974" s="518"/>
      <c r="I974" s="518"/>
      <c r="J974" s="518"/>
      <c r="K974" s="519"/>
      <c r="L974" s="520"/>
      <c r="M974" s="520"/>
      <c r="N974" s="520"/>
      <c r="O974" s="521"/>
      <c r="P974" s="521"/>
    </row>
    <row r="975" spans="1:16" ht="21.75" customHeight="1" x14ac:dyDescent="0.55000000000000004">
      <c r="A975" s="515"/>
      <c r="B975" s="515"/>
      <c r="C975" s="515"/>
      <c r="D975" s="515"/>
      <c r="E975" s="518"/>
      <c r="F975" s="518"/>
      <c r="G975" s="518"/>
      <c r="H975" s="518"/>
      <c r="I975" s="518"/>
      <c r="J975" s="518"/>
      <c r="K975" s="519"/>
      <c r="L975" s="520"/>
      <c r="M975" s="520"/>
      <c r="N975" s="520"/>
      <c r="O975" s="521"/>
      <c r="P975" s="521"/>
    </row>
    <row r="976" spans="1:16" ht="21.75" customHeight="1" x14ac:dyDescent="0.55000000000000004">
      <c r="A976" s="515"/>
      <c r="B976" s="515"/>
      <c r="C976" s="515"/>
      <c r="D976" s="515"/>
      <c r="E976" s="518"/>
      <c r="F976" s="518"/>
      <c r="G976" s="518"/>
      <c r="H976" s="518"/>
      <c r="I976" s="518"/>
      <c r="J976" s="518"/>
      <c r="K976" s="519"/>
      <c r="L976" s="520"/>
      <c r="M976" s="520"/>
      <c r="N976" s="520"/>
      <c r="O976" s="521"/>
      <c r="P976" s="521"/>
    </row>
    <row r="977" spans="1:16" ht="21.75" customHeight="1" x14ac:dyDescent="0.55000000000000004">
      <c r="A977" s="515"/>
      <c r="B977" s="515"/>
      <c r="C977" s="515"/>
      <c r="D977" s="515"/>
      <c r="E977" s="518"/>
      <c r="F977" s="518"/>
      <c r="G977" s="518"/>
      <c r="H977" s="518"/>
      <c r="I977" s="518"/>
      <c r="J977" s="518"/>
      <c r="K977" s="519"/>
      <c r="L977" s="520"/>
      <c r="M977" s="520"/>
      <c r="N977" s="520"/>
      <c r="O977" s="521"/>
      <c r="P977" s="521"/>
    </row>
    <row r="978" spans="1:16" ht="21.75" customHeight="1" x14ac:dyDescent="0.55000000000000004">
      <c r="A978" s="515"/>
      <c r="B978" s="515"/>
      <c r="C978" s="515"/>
      <c r="D978" s="515"/>
      <c r="E978" s="518"/>
      <c r="F978" s="518"/>
      <c r="G978" s="518"/>
      <c r="H978" s="518"/>
      <c r="I978" s="518"/>
      <c r="J978" s="518"/>
      <c r="K978" s="519"/>
      <c r="L978" s="520"/>
      <c r="M978" s="520"/>
      <c r="N978" s="520"/>
      <c r="O978" s="521"/>
      <c r="P978" s="521"/>
    </row>
    <row r="979" spans="1:16" ht="21.75" customHeight="1" x14ac:dyDescent="0.55000000000000004">
      <c r="A979" s="515"/>
      <c r="B979" s="515"/>
      <c r="C979" s="515"/>
      <c r="D979" s="515"/>
      <c r="E979" s="518"/>
      <c r="F979" s="518"/>
      <c r="G979" s="518"/>
      <c r="H979" s="518"/>
      <c r="I979" s="518"/>
      <c r="J979" s="518"/>
      <c r="K979" s="519"/>
      <c r="L979" s="520"/>
      <c r="M979" s="520"/>
      <c r="N979" s="520"/>
      <c r="O979" s="521"/>
      <c r="P979" s="521"/>
    </row>
    <row r="980" spans="1:16" ht="21.75" customHeight="1" x14ac:dyDescent="0.55000000000000004">
      <c r="A980" s="515"/>
      <c r="B980" s="515"/>
      <c r="C980" s="515"/>
      <c r="D980" s="515"/>
      <c r="E980" s="518"/>
      <c r="F980" s="518"/>
      <c r="G980" s="518"/>
      <c r="H980" s="518"/>
      <c r="I980" s="518"/>
      <c r="J980" s="518"/>
      <c r="K980" s="519"/>
      <c r="L980" s="520"/>
      <c r="M980" s="520"/>
      <c r="N980" s="520"/>
      <c r="O980" s="521"/>
      <c r="P980" s="521"/>
    </row>
    <row r="981" spans="1:16" ht="21.75" customHeight="1" x14ac:dyDescent="0.55000000000000004">
      <c r="A981" s="515"/>
      <c r="B981" s="515"/>
      <c r="C981" s="515"/>
      <c r="D981" s="515"/>
      <c r="E981" s="518"/>
      <c r="F981" s="518"/>
      <c r="G981" s="518"/>
      <c r="H981" s="518"/>
      <c r="I981" s="518"/>
      <c r="J981" s="518"/>
      <c r="K981" s="519"/>
      <c r="L981" s="520"/>
      <c r="M981" s="520"/>
      <c r="N981" s="520"/>
      <c r="O981" s="521"/>
      <c r="P981" s="521"/>
    </row>
    <row r="982" spans="1:16" ht="21.75" customHeight="1" x14ac:dyDescent="0.55000000000000004">
      <c r="A982" s="515"/>
      <c r="B982" s="515"/>
      <c r="C982" s="515"/>
      <c r="D982" s="515"/>
      <c r="E982" s="518"/>
      <c r="F982" s="518"/>
      <c r="G982" s="518"/>
      <c r="H982" s="518"/>
      <c r="I982" s="518"/>
      <c r="J982" s="518"/>
      <c r="K982" s="519"/>
      <c r="L982" s="520"/>
      <c r="M982" s="520"/>
      <c r="N982" s="520"/>
      <c r="O982" s="521"/>
      <c r="P982" s="521"/>
    </row>
    <row r="983" spans="1:16" ht="21.75" customHeight="1" x14ac:dyDescent="0.55000000000000004">
      <c r="A983" s="515"/>
      <c r="B983" s="515"/>
      <c r="C983" s="515"/>
      <c r="D983" s="515"/>
      <c r="E983" s="518"/>
      <c r="F983" s="518"/>
      <c r="G983" s="518"/>
      <c r="H983" s="518"/>
      <c r="I983" s="518"/>
      <c r="J983" s="518"/>
      <c r="K983" s="519"/>
      <c r="L983" s="520"/>
      <c r="M983" s="520"/>
      <c r="N983" s="520"/>
      <c r="O983" s="521"/>
      <c r="P983" s="521"/>
    </row>
    <row r="984" spans="1:16" ht="21.75" customHeight="1" x14ac:dyDescent="0.55000000000000004">
      <c r="A984" s="515"/>
      <c r="B984" s="515"/>
      <c r="C984" s="515"/>
      <c r="D984" s="515"/>
      <c r="E984" s="518"/>
      <c r="F984" s="518"/>
      <c r="G984" s="518"/>
      <c r="H984" s="518"/>
      <c r="I984" s="518"/>
      <c r="J984" s="518"/>
      <c r="K984" s="519"/>
      <c r="L984" s="520"/>
      <c r="M984" s="520"/>
      <c r="N984" s="520"/>
      <c r="O984" s="521"/>
      <c r="P984" s="521"/>
    </row>
    <row r="985" spans="1:16" ht="21.75" customHeight="1" x14ac:dyDescent="0.55000000000000004">
      <c r="A985" s="515"/>
      <c r="B985" s="515"/>
      <c r="C985" s="515"/>
      <c r="D985" s="515"/>
      <c r="E985" s="518"/>
      <c r="F985" s="518"/>
      <c r="G985" s="518"/>
      <c r="H985" s="518"/>
      <c r="I985" s="518"/>
      <c r="J985" s="518"/>
      <c r="K985" s="519"/>
      <c r="L985" s="520"/>
      <c r="M985" s="520"/>
      <c r="N985" s="520"/>
      <c r="O985" s="521"/>
      <c r="P985" s="521"/>
    </row>
    <row r="986" spans="1:16" ht="21.75" customHeight="1" x14ac:dyDescent="0.55000000000000004">
      <c r="A986" s="515"/>
      <c r="B986" s="515"/>
      <c r="C986" s="515"/>
      <c r="D986" s="515"/>
      <c r="E986" s="518"/>
      <c r="F986" s="518"/>
      <c r="G986" s="518"/>
      <c r="H986" s="518"/>
      <c r="I986" s="518"/>
      <c r="J986" s="518"/>
      <c r="K986" s="519"/>
      <c r="L986" s="520"/>
      <c r="M986" s="520"/>
      <c r="N986" s="520"/>
      <c r="O986" s="521"/>
      <c r="P986" s="521"/>
    </row>
    <row r="987" spans="1:16" ht="21.75" customHeight="1" x14ac:dyDescent="0.55000000000000004">
      <c r="A987" s="515"/>
      <c r="B987" s="515"/>
      <c r="C987" s="515"/>
      <c r="D987" s="515"/>
      <c r="E987" s="518"/>
      <c r="F987" s="518"/>
      <c r="G987" s="518"/>
      <c r="H987" s="518"/>
      <c r="I987" s="518"/>
      <c r="J987" s="518"/>
      <c r="K987" s="519"/>
      <c r="L987" s="520"/>
      <c r="M987" s="520"/>
      <c r="N987" s="520"/>
      <c r="O987" s="521"/>
      <c r="P987" s="521"/>
    </row>
    <row r="988" spans="1:16" ht="21.75" customHeight="1" x14ac:dyDescent="0.55000000000000004">
      <c r="A988" s="515"/>
      <c r="B988" s="515"/>
      <c r="C988" s="515"/>
      <c r="D988" s="515"/>
      <c r="E988" s="518"/>
      <c r="F988" s="518"/>
      <c r="G988" s="518"/>
      <c r="H988" s="518"/>
      <c r="I988" s="518"/>
      <c r="J988" s="518"/>
      <c r="K988" s="519"/>
      <c r="L988" s="520"/>
      <c r="M988" s="520"/>
      <c r="N988" s="520"/>
      <c r="O988" s="521"/>
      <c r="P988" s="521"/>
    </row>
    <row r="989" spans="1:16" ht="21.75" customHeight="1" x14ac:dyDescent="0.55000000000000004">
      <c r="A989" s="515"/>
      <c r="B989" s="515"/>
      <c r="C989" s="515"/>
      <c r="D989" s="515"/>
      <c r="E989" s="518"/>
      <c r="F989" s="518"/>
      <c r="G989" s="518"/>
      <c r="H989" s="518"/>
      <c r="I989" s="518"/>
      <c r="J989" s="518"/>
      <c r="K989" s="519"/>
      <c r="L989" s="520"/>
      <c r="M989" s="520"/>
      <c r="N989" s="520"/>
      <c r="O989" s="521"/>
      <c r="P989" s="521"/>
    </row>
    <row r="990" spans="1:16" ht="21.75" customHeight="1" x14ac:dyDescent="0.55000000000000004">
      <c r="A990" s="515"/>
      <c r="B990" s="515"/>
      <c r="C990" s="515"/>
      <c r="D990" s="515"/>
      <c r="E990" s="518"/>
      <c r="F990" s="518"/>
      <c r="G990" s="518"/>
      <c r="H990" s="518"/>
      <c r="I990" s="518"/>
      <c r="J990" s="518"/>
      <c r="K990" s="519"/>
      <c r="L990" s="520"/>
      <c r="M990" s="520"/>
      <c r="N990" s="520"/>
      <c r="O990" s="521"/>
      <c r="P990" s="521"/>
    </row>
    <row r="991" spans="1:16" ht="21.75" customHeight="1" x14ac:dyDescent="0.55000000000000004">
      <c r="A991" s="515"/>
      <c r="B991" s="515"/>
      <c r="C991" s="515"/>
      <c r="D991" s="515"/>
      <c r="E991" s="518"/>
      <c r="F991" s="518"/>
      <c r="G991" s="518"/>
      <c r="H991" s="518"/>
      <c r="I991" s="518"/>
      <c r="J991" s="518"/>
      <c r="K991" s="519"/>
      <c r="L991" s="520"/>
      <c r="M991" s="520"/>
      <c r="N991" s="520"/>
      <c r="O991" s="521"/>
      <c r="P991" s="521"/>
    </row>
    <row r="992" spans="1:16" ht="21.75" customHeight="1" x14ac:dyDescent="0.55000000000000004">
      <c r="A992" s="515"/>
      <c r="B992" s="515"/>
      <c r="C992" s="515"/>
      <c r="D992" s="515"/>
      <c r="E992" s="518"/>
      <c r="F992" s="518"/>
      <c r="G992" s="518"/>
      <c r="H992" s="518"/>
      <c r="I992" s="518"/>
      <c r="J992" s="518"/>
      <c r="K992" s="519"/>
      <c r="L992" s="520"/>
      <c r="M992" s="520"/>
      <c r="N992" s="520"/>
      <c r="O992" s="521"/>
      <c r="P992" s="521"/>
    </row>
    <row r="993" spans="1:16" ht="21.75" customHeight="1" x14ac:dyDescent="0.55000000000000004">
      <c r="A993" s="515"/>
      <c r="B993" s="515"/>
      <c r="C993" s="515"/>
      <c r="D993" s="515"/>
      <c r="E993" s="518"/>
      <c r="F993" s="518"/>
      <c r="G993" s="518"/>
      <c r="H993" s="518"/>
      <c r="I993" s="518"/>
      <c r="J993" s="518"/>
      <c r="K993" s="519"/>
      <c r="L993" s="520"/>
      <c r="M993" s="520"/>
      <c r="N993" s="520"/>
      <c r="O993" s="521"/>
      <c r="P993" s="521"/>
    </row>
    <row r="994" spans="1:16" ht="21.75" customHeight="1" x14ac:dyDescent="0.55000000000000004">
      <c r="A994" s="515"/>
      <c r="B994" s="515"/>
      <c r="C994" s="515"/>
      <c r="D994" s="515"/>
      <c r="E994" s="518"/>
      <c r="F994" s="518"/>
      <c r="G994" s="518"/>
      <c r="H994" s="518"/>
      <c r="I994" s="518"/>
      <c r="J994" s="518"/>
      <c r="K994" s="519"/>
      <c r="L994" s="520"/>
      <c r="M994" s="520"/>
      <c r="N994" s="520"/>
      <c r="O994" s="521"/>
      <c r="P994" s="521"/>
    </row>
    <row r="995" spans="1:16" ht="21.75" customHeight="1" x14ac:dyDescent="0.55000000000000004">
      <c r="A995" s="515"/>
      <c r="B995" s="515"/>
      <c r="C995" s="515"/>
      <c r="D995" s="515"/>
      <c r="E995" s="518"/>
      <c r="F995" s="518"/>
      <c r="G995" s="518"/>
      <c r="H995" s="518"/>
      <c r="I995" s="518"/>
      <c r="J995" s="518"/>
      <c r="K995" s="519"/>
      <c r="L995" s="520"/>
      <c r="M995" s="520"/>
      <c r="N995" s="520"/>
      <c r="O995" s="521"/>
      <c r="P995" s="521"/>
    </row>
    <row r="996" spans="1:16" ht="21.75" customHeight="1" x14ac:dyDescent="0.55000000000000004">
      <c r="A996" s="515"/>
      <c r="B996" s="515"/>
      <c r="C996" s="515"/>
      <c r="D996" s="515"/>
      <c r="E996" s="518"/>
      <c r="F996" s="518"/>
      <c r="G996" s="518"/>
      <c r="H996" s="518"/>
      <c r="I996" s="518"/>
      <c r="J996" s="518"/>
      <c r="K996" s="519"/>
      <c r="L996" s="520"/>
      <c r="M996" s="520"/>
      <c r="N996" s="520"/>
      <c r="O996" s="521"/>
      <c r="P996" s="521"/>
    </row>
    <row r="997" spans="1:16" ht="21.75" customHeight="1" x14ac:dyDescent="0.55000000000000004">
      <c r="A997" s="515"/>
      <c r="B997" s="515"/>
      <c r="C997" s="515"/>
      <c r="D997" s="515"/>
      <c r="E997" s="518"/>
      <c r="F997" s="518"/>
      <c r="G997" s="518"/>
      <c r="H997" s="518"/>
      <c r="I997" s="518"/>
      <c r="J997" s="518"/>
      <c r="K997" s="519"/>
      <c r="L997" s="520"/>
      <c r="M997" s="520"/>
      <c r="N997" s="520"/>
      <c r="O997" s="521"/>
      <c r="P997" s="521"/>
    </row>
    <row r="998" spans="1:16" ht="21.75" customHeight="1" x14ac:dyDescent="0.55000000000000004">
      <c r="A998" s="515"/>
      <c r="B998" s="515"/>
      <c r="C998" s="515"/>
      <c r="D998" s="515"/>
      <c r="E998" s="518"/>
      <c r="F998" s="518"/>
      <c r="G998" s="518"/>
      <c r="H998" s="518"/>
      <c r="I998" s="518"/>
      <c r="J998" s="518"/>
      <c r="K998" s="519"/>
      <c r="L998" s="520"/>
      <c r="M998" s="520"/>
      <c r="N998" s="520"/>
      <c r="O998" s="521"/>
      <c r="P998" s="521"/>
    </row>
    <row r="999" spans="1:16" ht="21.75" customHeight="1" x14ac:dyDescent="0.55000000000000004">
      <c r="A999" s="515"/>
      <c r="B999" s="515"/>
      <c r="C999" s="515"/>
      <c r="D999" s="515"/>
      <c r="E999" s="518"/>
      <c r="F999" s="518"/>
      <c r="G999" s="518"/>
      <c r="H999" s="518"/>
      <c r="I999" s="518"/>
      <c r="J999" s="518"/>
      <c r="K999" s="519"/>
      <c r="L999" s="520"/>
      <c r="M999" s="520"/>
      <c r="N999" s="520"/>
      <c r="O999" s="521"/>
      <c r="P999" s="521"/>
    </row>
    <row r="1000" spans="1:16" ht="21.75" customHeight="1" x14ac:dyDescent="0.55000000000000004">
      <c r="A1000" s="515"/>
      <c r="B1000" s="515"/>
      <c r="C1000" s="515"/>
      <c r="D1000" s="515"/>
      <c r="E1000" s="518"/>
      <c r="F1000" s="518"/>
      <c r="G1000" s="518"/>
      <c r="H1000" s="518"/>
      <c r="I1000" s="518"/>
      <c r="J1000" s="518"/>
      <c r="K1000" s="519"/>
      <c r="L1000" s="520"/>
      <c r="M1000" s="520"/>
      <c r="N1000" s="520"/>
      <c r="O1000" s="521"/>
      <c r="P1000" s="521"/>
    </row>
    <row r="1001" spans="1:16" ht="21.75" customHeight="1" x14ac:dyDescent="0.55000000000000004">
      <c r="A1001" s="515"/>
      <c r="B1001" s="515"/>
      <c r="C1001" s="515"/>
      <c r="D1001" s="515"/>
      <c r="E1001" s="518"/>
      <c r="F1001" s="518"/>
      <c r="G1001" s="518"/>
      <c r="H1001" s="518"/>
      <c r="I1001" s="518"/>
      <c r="J1001" s="518"/>
      <c r="K1001" s="519"/>
      <c r="L1001" s="520"/>
      <c r="M1001" s="520"/>
      <c r="N1001" s="520"/>
      <c r="O1001" s="521"/>
      <c r="P1001" s="521"/>
    </row>
    <row r="1002" spans="1:16" ht="21.75" customHeight="1" x14ac:dyDescent="0.55000000000000004">
      <c r="A1002" s="515"/>
      <c r="B1002" s="515"/>
      <c r="C1002" s="515"/>
      <c r="D1002" s="515"/>
      <c r="E1002" s="518"/>
      <c r="F1002" s="518"/>
      <c r="G1002" s="518"/>
      <c r="H1002" s="518"/>
      <c r="I1002" s="518"/>
      <c r="J1002" s="518"/>
      <c r="K1002" s="519"/>
      <c r="L1002" s="520"/>
      <c r="M1002" s="520"/>
      <c r="N1002" s="520"/>
      <c r="O1002" s="521"/>
      <c r="P1002" s="521"/>
    </row>
    <row r="1003" spans="1:16" ht="21.75" customHeight="1" x14ac:dyDescent="0.55000000000000004">
      <c r="A1003" s="515"/>
      <c r="B1003" s="515"/>
      <c r="C1003" s="515"/>
      <c r="D1003" s="515"/>
      <c r="E1003" s="518"/>
      <c r="F1003" s="518"/>
      <c r="G1003" s="518"/>
      <c r="H1003" s="518"/>
      <c r="I1003" s="518"/>
      <c r="J1003" s="518"/>
      <c r="K1003" s="519"/>
      <c r="L1003" s="520"/>
      <c r="M1003" s="520"/>
      <c r="N1003" s="520"/>
      <c r="O1003" s="521"/>
      <c r="P1003" s="521"/>
    </row>
    <row r="1004" spans="1:16" ht="21.75" customHeight="1" x14ac:dyDescent="0.55000000000000004">
      <c r="A1004" s="515"/>
      <c r="B1004" s="515"/>
      <c r="C1004" s="515"/>
      <c r="D1004" s="515"/>
      <c r="E1004" s="518"/>
      <c r="F1004" s="518"/>
      <c r="G1004" s="518"/>
      <c r="H1004" s="518"/>
      <c r="I1004" s="518"/>
      <c r="J1004" s="518"/>
      <c r="K1004" s="519"/>
      <c r="L1004" s="520"/>
      <c r="M1004" s="520"/>
      <c r="N1004" s="520"/>
      <c r="O1004" s="521"/>
      <c r="P1004" s="521"/>
    </row>
    <row r="1005" spans="1:16" ht="21.75" customHeight="1" x14ac:dyDescent="0.55000000000000004">
      <c r="A1005" s="515"/>
      <c r="B1005" s="515"/>
      <c r="C1005" s="515"/>
      <c r="D1005" s="515"/>
      <c r="E1005" s="518"/>
      <c r="F1005" s="518"/>
      <c r="G1005" s="518"/>
      <c r="H1005" s="518"/>
      <c r="I1005" s="518"/>
      <c r="J1005" s="518"/>
      <c r="K1005" s="519"/>
      <c r="L1005" s="520"/>
      <c r="M1005" s="520"/>
      <c r="N1005" s="520"/>
      <c r="O1005" s="521"/>
      <c r="P1005" s="521"/>
    </row>
    <row r="1006" spans="1:16" ht="21.75" customHeight="1" x14ac:dyDescent="0.55000000000000004">
      <c r="A1006" s="515"/>
      <c r="B1006" s="515"/>
      <c r="C1006" s="515"/>
      <c r="D1006" s="515"/>
      <c r="E1006" s="518"/>
      <c r="F1006" s="518"/>
      <c r="G1006" s="518"/>
      <c r="H1006" s="518"/>
      <c r="I1006" s="518"/>
      <c r="J1006" s="518"/>
      <c r="K1006" s="519"/>
      <c r="L1006" s="520"/>
      <c r="M1006" s="520"/>
      <c r="N1006" s="520"/>
      <c r="O1006" s="521"/>
      <c r="P1006" s="521"/>
    </row>
    <row r="1007" spans="1:16" ht="21.75" customHeight="1" x14ac:dyDescent="0.55000000000000004">
      <c r="A1007" s="515"/>
      <c r="B1007" s="515"/>
      <c r="C1007" s="515"/>
      <c r="D1007" s="515"/>
      <c r="E1007" s="518"/>
      <c r="F1007" s="518"/>
      <c r="G1007" s="518"/>
      <c r="H1007" s="518"/>
      <c r="I1007" s="518"/>
      <c r="J1007" s="518"/>
      <c r="K1007" s="519"/>
      <c r="L1007" s="520"/>
      <c r="M1007" s="520"/>
      <c r="N1007" s="520"/>
      <c r="O1007" s="521"/>
      <c r="P1007" s="521"/>
    </row>
    <row r="1008" spans="1:16" ht="21.75" customHeight="1" x14ac:dyDescent="0.55000000000000004">
      <c r="A1008" s="515"/>
      <c r="B1008" s="515"/>
      <c r="C1008" s="515"/>
      <c r="D1008" s="515"/>
      <c r="E1008" s="518"/>
      <c r="F1008" s="518"/>
      <c r="G1008" s="518"/>
      <c r="H1008" s="518"/>
      <c r="I1008" s="518"/>
      <c r="J1008" s="518"/>
      <c r="K1008" s="519"/>
      <c r="L1008" s="520"/>
      <c r="M1008" s="520"/>
      <c r="N1008" s="520"/>
      <c r="O1008" s="521"/>
      <c r="P1008" s="521"/>
    </row>
    <row r="1009" spans="1:16" ht="21.75" customHeight="1" x14ac:dyDescent="0.55000000000000004">
      <c r="A1009" s="515"/>
      <c r="B1009" s="515"/>
      <c r="C1009" s="515"/>
      <c r="D1009" s="515"/>
      <c r="E1009" s="518"/>
      <c r="F1009" s="518"/>
      <c r="G1009" s="518"/>
      <c r="H1009" s="518"/>
      <c r="I1009" s="518"/>
      <c r="J1009" s="518"/>
      <c r="K1009" s="519"/>
      <c r="L1009" s="520"/>
      <c r="M1009" s="520"/>
      <c r="N1009" s="520"/>
      <c r="O1009" s="521"/>
      <c r="P1009" s="521"/>
    </row>
    <row r="1010" spans="1:16" ht="21.75" customHeight="1" x14ac:dyDescent="0.55000000000000004">
      <c r="A1010" s="515"/>
      <c r="B1010" s="515"/>
      <c r="C1010" s="515"/>
      <c r="D1010" s="515"/>
      <c r="E1010" s="518"/>
      <c r="F1010" s="518"/>
      <c r="G1010" s="518"/>
      <c r="H1010" s="518"/>
      <c r="I1010" s="518"/>
      <c r="J1010" s="518"/>
      <c r="K1010" s="519"/>
      <c r="L1010" s="520"/>
      <c r="M1010" s="520"/>
      <c r="N1010" s="520"/>
      <c r="O1010" s="521"/>
      <c r="P1010" s="521"/>
    </row>
    <row r="1011" spans="1:16" ht="21.75" customHeight="1" x14ac:dyDescent="0.55000000000000004">
      <c r="A1011" s="515"/>
      <c r="B1011" s="515"/>
      <c r="C1011" s="515"/>
      <c r="D1011" s="515"/>
      <c r="E1011" s="518"/>
      <c r="F1011" s="518"/>
      <c r="G1011" s="518"/>
      <c r="H1011" s="518"/>
      <c r="I1011" s="518"/>
      <c r="J1011" s="518"/>
      <c r="K1011" s="519"/>
      <c r="L1011" s="520"/>
      <c r="M1011" s="520"/>
      <c r="N1011" s="520"/>
      <c r="O1011" s="521"/>
      <c r="P1011" s="521"/>
    </row>
    <row r="1012" spans="1:16" ht="21.75" customHeight="1" x14ac:dyDescent="0.55000000000000004">
      <c r="A1012" s="515"/>
      <c r="B1012" s="515"/>
      <c r="C1012" s="515"/>
      <c r="D1012" s="515"/>
      <c r="E1012" s="518"/>
      <c r="F1012" s="518"/>
      <c r="G1012" s="518"/>
      <c r="H1012" s="518"/>
      <c r="I1012" s="518"/>
      <c r="J1012" s="518"/>
      <c r="K1012" s="519"/>
      <c r="L1012" s="520"/>
      <c r="M1012" s="520"/>
      <c r="N1012" s="520"/>
      <c r="O1012" s="521"/>
      <c r="P1012" s="521"/>
    </row>
    <row r="1013" spans="1:16" ht="21.75" customHeight="1" x14ac:dyDescent="0.55000000000000004">
      <c r="A1013" s="515"/>
      <c r="B1013" s="515"/>
      <c r="C1013" s="515"/>
      <c r="D1013" s="515"/>
      <c r="E1013" s="518"/>
      <c r="F1013" s="518"/>
      <c r="G1013" s="518"/>
      <c r="H1013" s="518"/>
      <c r="I1013" s="518"/>
      <c r="J1013" s="518"/>
      <c r="K1013" s="519"/>
      <c r="L1013" s="520"/>
      <c r="M1013" s="520"/>
      <c r="N1013" s="520"/>
      <c r="O1013" s="521"/>
      <c r="P1013" s="521"/>
    </row>
    <row r="1014" spans="1:16" ht="21.75" customHeight="1" x14ac:dyDescent="0.55000000000000004">
      <c r="A1014" s="515"/>
      <c r="B1014" s="515"/>
      <c r="C1014" s="515"/>
      <c r="D1014" s="515"/>
      <c r="E1014" s="518"/>
      <c r="F1014" s="518"/>
      <c r="G1014" s="518"/>
      <c r="H1014" s="518"/>
      <c r="I1014" s="518"/>
      <c r="J1014" s="518"/>
      <c r="K1014" s="519"/>
      <c r="L1014" s="520"/>
      <c r="M1014" s="520"/>
      <c r="N1014" s="520"/>
      <c r="O1014" s="521"/>
      <c r="P1014" s="521"/>
    </row>
    <row r="1015" spans="1:16" ht="21.75" customHeight="1" x14ac:dyDescent="0.55000000000000004">
      <c r="A1015" s="515"/>
      <c r="B1015" s="515"/>
      <c r="C1015" s="515"/>
      <c r="D1015" s="515"/>
      <c r="E1015" s="518"/>
      <c r="F1015" s="518"/>
      <c r="G1015" s="518"/>
      <c r="H1015" s="518"/>
      <c r="I1015" s="518"/>
      <c r="J1015" s="518"/>
      <c r="K1015" s="519"/>
      <c r="L1015" s="520"/>
      <c r="M1015" s="520"/>
      <c r="N1015" s="520"/>
      <c r="O1015" s="521"/>
      <c r="P1015" s="521"/>
    </row>
    <row r="1016" spans="1:16" ht="21.75" customHeight="1" x14ac:dyDescent="0.55000000000000004">
      <c r="A1016" s="515"/>
      <c r="B1016" s="515"/>
      <c r="C1016" s="515"/>
      <c r="D1016" s="515"/>
      <c r="E1016" s="518"/>
      <c r="F1016" s="518"/>
      <c r="G1016" s="518"/>
      <c r="H1016" s="518"/>
      <c r="I1016" s="518"/>
      <c r="J1016" s="518"/>
      <c r="K1016" s="519"/>
      <c r="L1016" s="520"/>
      <c r="M1016" s="520"/>
      <c r="N1016" s="520"/>
      <c r="O1016" s="521"/>
      <c r="P1016" s="521"/>
    </row>
    <row r="1017" spans="1:16" ht="21.75" customHeight="1" x14ac:dyDescent="0.55000000000000004">
      <c r="A1017" s="515"/>
      <c r="B1017" s="515"/>
      <c r="C1017" s="515"/>
      <c r="D1017" s="515"/>
      <c r="E1017" s="518"/>
      <c r="F1017" s="518"/>
      <c r="G1017" s="518"/>
      <c r="H1017" s="518"/>
      <c r="I1017" s="518"/>
      <c r="J1017" s="518"/>
      <c r="K1017" s="519"/>
      <c r="L1017" s="520"/>
      <c r="M1017" s="520"/>
      <c r="N1017" s="520"/>
      <c r="O1017" s="521"/>
      <c r="P1017" s="521"/>
    </row>
    <row r="1018" spans="1:16" ht="21.75" customHeight="1" x14ac:dyDescent="0.55000000000000004">
      <c r="A1018" s="515"/>
      <c r="B1018" s="515"/>
      <c r="C1018" s="515"/>
      <c r="D1018" s="515"/>
      <c r="E1018" s="518"/>
      <c r="F1018" s="518"/>
      <c r="G1018" s="518"/>
      <c r="H1018" s="518"/>
      <c r="I1018" s="518"/>
      <c r="J1018" s="518"/>
      <c r="K1018" s="519"/>
      <c r="L1018" s="520"/>
      <c r="M1018" s="520"/>
      <c r="N1018" s="520"/>
      <c r="O1018" s="521"/>
      <c r="P1018" s="521"/>
    </row>
    <row r="1019" spans="1:16" ht="21.75" customHeight="1" x14ac:dyDescent="0.55000000000000004">
      <c r="A1019" s="515"/>
      <c r="B1019" s="515"/>
      <c r="C1019" s="515"/>
      <c r="D1019" s="515"/>
      <c r="E1019" s="518"/>
      <c r="F1019" s="518"/>
      <c r="G1019" s="518"/>
      <c r="H1019" s="518"/>
      <c r="I1019" s="518"/>
      <c r="J1019" s="518"/>
      <c r="K1019" s="519"/>
      <c r="L1019" s="520"/>
      <c r="M1019" s="520"/>
      <c r="N1019" s="520"/>
      <c r="O1019" s="521"/>
      <c r="P1019" s="521"/>
    </row>
    <row r="1020" spans="1:16" ht="21.75" customHeight="1" x14ac:dyDescent="0.55000000000000004">
      <c r="A1020" s="515"/>
      <c r="B1020" s="515"/>
      <c r="C1020" s="515"/>
      <c r="D1020" s="515"/>
      <c r="E1020" s="518"/>
      <c r="F1020" s="518"/>
      <c r="G1020" s="518"/>
      <c r="H1020" s="518"/>
      <c r="I1020" s="518"/>
      <c r="J1020" s="518"/>
      <c r="K1020" s="519"/>
      <c r="L1020" s="520"/>
      <c r="M1020" s="520"/>
      <c r="N1020" s="520"/>
      <c r="O1020" s="521"/>
      <c r="P1020" s="521"/>
    </row>
    <row r="1021" spans="1:16" ht="21.75" customHeight="1" x14ac:dyDescent="0.55000000000000004">
      <c r="A1021" s="515"/>
      <c r="B1021" s="515"/>
      <c r="C1021" s="515"/>
      <c r="D1021" s="515"/>
      <c r="E1021" s="518"/>
      <c r="F1021" s="518"/>
      <c r="G1021" s="518"/>
      <c r="H1021" s="518"/>
      <c r="I1021" s="518"/>
      <c r="J1021" s="518"/>
      <c r="K1021" s="519"/>
      <c r="L1021" s="520"/>
      <c r="M1021" s="520"/>
      <c r="N1021" s="520"/>
      <c r="O1021" s="521"/>
      <c r="P1021" s="521"/>
    </row>
    <row r="1022" spans="1:16" ht="21.75" customHeight="1" x14ac:dyDescent="0.55000000000000004">
      <c r="A1022" s="515"/>
      <c r="B1022" s="515"/>
      <c r="C1022" s="515"/>
      <c r="D1022" s="515"/>
      <c r="E1022" s="518"/>
      <c r="F1022" s="518"/>
      <c r="G1022" s="518"/>
      <c r="H1022" s="518"/>
      <c r="I1022" s="518"/>
      <c r="J1022" s="518"/>
      <c r="K1022" s="519"/>
      <c r="L1022" s="520"/>
      <c r="M1022" s="520"/>
      <c r="N1022" s="520"/>
      <c r="O1022" s="521"/>
      <c r="P1022" s="521"/>
    </row>
    <row r="1023" spans="1:16" ht="21.75" customHeight="1" x14ac:dyDescent="0.55000000000000004">
      <c r="A1023" s="515"/>
      <c r="B1023" s="515"/>
      <c r="C1023" s="515"/>
      <c r="D1023" s="515"/>
      <c r="E1023" s="518"/>
      <c r="F1023" s="518"/>
      <c r="G1023" s="518"/>
      <c r="H1023" s="518"/>
      <c r="I1023" s="518"/>
      <c r="J1023" s="518"/>
      <c r="K1023" s="519"/>
      <c r="L1023" s="520"/>
      <c r="M1023" s="520"/>
      <c r="N1023" s="520"/>
      <c r="O1023" s="521"/>
      <c r="P1023" s="521"/>
    </row>
    <row r="1024" spans="1:16" ht="21.75" customHeight="1" x14ac:dyDescent="0.55000000000000004">
      <c r="A1024" s="515"/>
      <c r="B1024" s="515"/>
      <c r="C1024" s="515"/>
      <c r="D1024" s="515"/>
      <c r="E1024" s="518"/>
      <c r="F1024" s="518"/>
      <c r="G1024" s="518"/>
      <c r="H1024" s="518"/>
      <c r="I1024" s="518"/>
      <c r="J1024" s="518"/>
      <c r="K1024" s="519"/>
      <c r="L1024" s="520"/>
      <c r="M1024" s="520"/>
      <c r="N1024" s="520"/>
      <c r="O1024" s="521"/>
      <c r="P1024" s="521"/>
    </row>
    <row r="1025" spans="1:16" ht="21.75" customHeight="1" x14ac:dyDescent="0.55000000000000004">
      <c r="A1025" s="515"/>
      <c r="B1025" s="515"/>
      <c r="C1025" s="515"/>
      <c r="D1025" s="515"/>
      <c r="E1025" s="518"/>
      <c r="F1025" s="518"/>
      <c r="G1025" s="518"/>
      <c r="H1025" s="518"/>
      <c r="I1025" s="518"/>
      <c r="J1025" s="518"/>
      <c r="K1025" s="519"/>
      <c r="L1025" s="520"/>
      <c r="M1025" s="520"/>
      <c r="N1025" s="520"/>
      <c r="O1025" s="521"/>
      <c r="P1025" s="521"/>
    </row>
    <row r="1026" spans="1:16" ht="21.75" customHeight="1" x14ac:dyDescent="0.55000000000000004">
      <c r="A1026" s="515"/>
      <c r="B1026" s="515"/>
      <c r="C1026" s="515"/>
      <c r="D1026" s="515"/>
      <c r="E1026" s="518"/>
      <c r="F1026" s="518"/>
      <c r="G1026" s="518"/>
      <c r="H1026" s="518"/>
      <c r="I1026" s="518"/>
      <c r="J1026" s="518"/>
      <c r="K1026" s="519"/>
      <c r="L1026" s="520"/>
      <c r="M1026" s="520"/>
      <c r="N1026" s="520"/>
      <c r="O1026" s="521"/>
      <c r="P1026" s="521"/>
    </row>
    <row r="1027" spans="1:16" ht="21.75" customHeight="1" x14ac:dyDescent="0.55000000000000004">
      <c r="A1027" s="515"/>
      <c r="B1027" s="515"/>
      <c r="C1027" s="515"/>
      <c r="D1027" s="515"/>
      <c r="E1027" s="518"/>
      <c r="F1027" s="518"/>
      <c r="G1027" s="518"/>
      <c r="H1027" s="518"/>
      <c r="I1027" s="518"/>
      <c r="J1027" s="518"/>
      <c r="K1027" s="519"/>
      <c r="L1027" s="520"/>
      <c r="M1027" s="520"/>
      <c r="N1027" s="520"/>
      <c r="O1027" s="521"/>
      <c r="P1027" s="521"/>
    </row>
    <row r="1028" spans="1:16" ht="21.75" customHeight="1" x14ac:dyDescent="0.55000000000000004">
      <c r="A1028" s="515"/>
      <c r="B1028" s="515"/>
      <c r="C1028" s="515"/>
      <c r="D1028" s="515"/>
      <c r="E1028" s="518"/>
      <c r="F1028" s="518"/>
      <c r="G1028" s="518"/>
      <c r="H1028" s="518"/>
      <c r="I1028" s="518"/>
      <c r="J1028" s="518"/>
      <c r="K1028" s="519"/>
      <c r="L1028" s="520"/>
      <c r="M1028" s="520"/>
      <c r="N1028" s="520"/>
      <c r="O1028" s="521"/>
      <c r="P1028" s="521"/>
    </row>
    <row r="1029" spans="1:16" ht="21.75" customHeight="1" x14ac:dyDescent="0.55000000000000004">
      <c r="A1029" s="515"/>
      <c r="B1029" s="515"/>
      <c r="C1029" s="515"/>
      <c r="D1029" s="515"/>
      <c r="E1029" s="518"/>
      <c r="F1029" s="518"/>
      <c r="G1029" s="518"/>
      <c r="H1029" s="518"/>
      <c r="I1029" s="518"/>
      <c r="J1029" s="518"/>
      <c r="K1029" s="519"/>
      <c r="L1029" s="520"/>
      <c r="M1029" s="520"/>
      <c r="N1029" s="520"/>
      <c r="O1029" s="521"/>
      <c r="P1029" s="521"/>
    </row>
    <row r="1030" spans="1:16" ht="21.75" customHeight="1" x14ac:dyDescent="0.55000000000000004">
      <c r="A1030" s="515"/>
      <c r="B1030" s="515"/>
      <c r="C1030" s="515"/>
      <c r="D1030" s="515"/>
      <c r="E1030" s="518"/>
      <c r="F1030" s="518"/>
      <c r="G1030" s="518"/>
      <c r="H1030" s="518"/>
      <c r="I1030" s="518"/>
      <c r="J1030" s="518"/>
      <c r="K1030" s="519"/>
      <c r="L1030" s="520"/>
      <c r="M1030" s="520"/>
      <c r="N1030" s="520"/>
      <c r="O1030" s="521"/>
      <c r="P1030" s="521"/>
    </row>
    <row r="1031" spans="1:16" ht="21.75" customHeight="1" x14ac:dyDescent="0.55000000000000004">
      <c r="A1031" s="515"/>
      <c r="B1031" s="515"/>
      <c r="C1031" s="515"/>
      <c r="D1031" s="515"/>
      <c r="E1031" s="518"/>
      <c r="F1031" s="518"/>
      <c r="G1031" s="518"/>
      <c r="H1031" s="518"/>
      <c r="I1031" s="518"/>
      <c r="J1031" s="518"/>
      <c r="K1031" s="519"/>
      <c r="L1031" s="520"/>
      <c r="M1031" s="520"/>
      <c r="N1031" s="520"/>
      <c r="O1031" s="521"/>
      <c r="P1031" s="521"/>
    </row>
    <row r="1032" spans="1:16" ht="21.75" customHeight="1" x14ac:dyDescent="0.55000000000000004">
      <c r="A1032" s="515"/>
      <c r="B1032" s="515"/>
      <c r="C1032" s="515"/>
      <c r="D1032" s="515"/>
      <c r="E1032" s="518"/>
      <c r="F1032" s="518"/>
      <c r="G1032" s="518"/>
      <c r="H1032" s="518"/>
      <c r="I1032" s="518"/>
      <c r="J1032" s="518"/>
      <c r="K1032" s="519"/>
      <c r="L1032" s="520"/>
      <c r="M1032" s="520"/>
      <c r="N1032" s="520"/>
      <c r="O1032" s="521"/>
      <c r="P1032" s="521"/>
    </row>
    <row r="1033" spans="1:16" ht="21.75" customHeight="1" x14ac:dyDescent="0.55000000000000004">
      <c r="A1033" s="515"/>
      <c r="B1033" s="515"/>
      <c r="C1033" s="515"/>
      <c r="D1033" s="515"/>
      <c r="E1033" s="518"/>
      <c r="F1033" s="518"/>
      <c r="G1033" s="518"/>
      <c r="H1033" s="518"/>
      <c r="I1033" s="518"/>
      <c r="J1033" s="518"/>
      <c r="K1033" s="519"/>
      <c r="L1033" s="520"/>
      <c r="M1033" s="520"/>
      <c r="N1033" s="520"/>
      <c r="O1033" s="521"/>
      <c r="P1033" s="521"/>
    </row>
    <row r="1034" spans="1:16" ht="21.75" customHeight="1" x14ac:dyDescent="0.55000000000000004">
      <c r="A1034" s="515"/>
      <c r="B1034" s="515"/>
      <c r="C1034" s="515"/>
      <c r="D1034" s="515"/>
      <c r="E1034" s="518"/>
      <c r="F1034" s="518"/>
      <c r="G1034" s="518"/>
      <c r="H1034" s="518"/>
      <c r="I1034" s="518"/>
      <c r="J1034" s="518"/>
      <c r="K1034" s="519"/>
      <c r="L1034" s="520"/>
      <c r="M1034" s="520"/>
      <c r="N1034" s="520"/>
      <c r="O1034" s="521"/>
      <c r="P1034" s="521"/>
    </row>
    <row r="1035" spans="1:16" ht="21.75" customHeight="1" x14ac:dyDescent="0.55000000000000004">
      <c r="A1035" s="515"/>
      <c r="B1035" s="515"/>
      <c r="C1035" s="515"/>
      <c r="D1035" s="515"/>
      <c r="E1035" s="518"/>
      <c r="F1035" s="518"/>
      <c r="G1035" s="518"/>
      <c r="H1035" s="518"/>
      <c r="I1035" s="518"/>
      <c r="J1035" s="518"/>
      <c r="K1035" s="519"/>
      <c r="L1035" s="520"/>
      <c r="M1035" s="520"/>
      <c r="N1035" s="520"/>
      <c r="O1035" s="521"/>
      <c r="P1035" s="521"/>
    </row>
    <row r="1036" spans="1:16" ht="21.75" customHeight="1" x14ac:dyDescent="0.55000000000000004">
      <c r="A1036" s="515"/>
      <c r="B1036" s="515"/>
      <c r="C1036" s="515"/>
      <c r="D1036" s="515"/>
      <c r="E1036" s="518"/>
      <c r="F1036" s="518"/>
      <c r="G1036" s="518"/>
      <c r="H1036" s="518"/>
      <c r="I1036" s="518"/>
      <c r="J1036" s="518"/>
      <c r="K1036" s="519"/>
      <c r="L1036" s="520"/>
      <c r="M1036" s="520"/>
      <c r="N1036" s="520"/>
      <c r="O1036" s="521"/>
      <c r="P1036" s="521"/>
    </row>
    <row r="1037" spans="1:16" ht="21.75" customHeight="1" x14ac:dyDescent="0.55000000000000004">
      <c r="A1037" s="515"/>
      <c r="B1037" s="515"/>
      <c r="C1037" s="515"/>
      <c r="D1037" s="515"/>
      <c r="E1037" s="518"/>
      <c r="F1037" s="518"/>
      <c r="G1037" s="518"/>
      <c r="H1037" s="518"/>
      <c r="I1037" s="518"/>
      <c r="J1037" s="518"/>
      <c r="K1037" s="519"/>
      <c r="L1037" s="520"/>
      <c r="M1037" s="520"/>
      <c r="N1037" s="520"/>
      <c r="O1037" s="521"/>
      <c r="P1037" s="521"/>
    </row>
    <row r="1038" spans="1:16" ht="21.75" customHeight="1" x14ac:dyDescent="0.55000000000000004">
      <c r="A1038" s="515"/>
      <c r="B1038" s="515"/>
      <c r="C1038" s="515"/>
      <c r="D1038" s="515"/>
      <c r="E1038" s="518"/>
      <c r="F1038" s="518"/>
      <c r="G1038" s="518"/>
      <c r="H1038" s="518"/>
      <c r="I1038" s="518"/>
      <c r="J1038" s="518"/>
      <c r="K1038" s="519"/>
      <c r="L1038" s="520"/>
      <c r="M1038" s="520"/>
      <c r="N1038" s="520"/>
      <c r="O1038" s="521"/>
      <c r="P1038" s="521"/>
    </row>
    <row r="1039" spans="1:16" ht="21.75" customHeight="1" x14ac:dyDescent="0.55000000000000004">
      <c r="A1039" s="515"/>
      <c r="B1039" s="515"/>
      <c r="C1039" s="515"/>
      <c r="D1039" s="515"/>
      <c r="E1039" s="518"/>
      <c r="F1039" s="518"/>
      <c r="G1039" s="518"/>
      <c r="H1039" s="518"/>
      <c r="I1039" s="518"/>
      <c r="J1039" s="518"/>
      <c r="K1039" s="519"/>
      <c r="L1039" s="520"/>
      <c r="M1039" s="520"/>
      <c r="N1039" s="520"/>
      <c r="O1039" s="521"/>
      <c r="P1039" s="521"/>
    </row>
    <row r="1040" spans="1:16" ht="21.75" customHeight="1" x14ac:dyDescent="0.55000000000000004">
      <c r="A1040" s="515"/>
      <c r="B1040" s="515"/>
      <c r="C1040" s="515"/>
      <c r="D1040" s="515"/>
      <c r="E1040" s="518"/>
      <c r="F1040" s="518"/>
      <c r="G1040" s="518"/>
      <c r="H1040" s="518"/>
      <c r="I1040" s="518"/>
      <c r="J1040" s="518"/>
      <c r="K1040" s="519"/>
      <c r="L1040" s="520"/>
      <c r="M1040" s="520"/>
      <c r="N1040" s="520"/>
      <c r="O1040" s="521"/>
      <c r="P1040" s="521"/>
    </row>
    <row r="1041" spans="1:16" ht="21.75" customHeight="1" x14ac:dyDescent="0.55000000000000004">
      <c r="A1041" s="515"/>
      <c r="B1041" s="515"/>
      <c r="C1041" s="515"/>
      <c r="D1041" s="515"/>
      <c r="E1041" s="518"/>
      <c r="F1041" s="518"/>
      <c r="G1041" s="518"/>
      <c r="H1041" s="518"/>
      <c r="I1041" s="518"/>
      <c r="J1041" s="518"/>
      <c r="K1041" s="519"/>
      <c r="L1041" s="520"/>
      <c r="M1041" s="520"/>
      <c r="N1041" s="520"/>
      <c r="O1041" s="521"/>
      <c r="P1041" s="521"/>
    </row>
    <row r="1042" spans="1:16" ht="21.75" customHeight="1" x14ac:dyDescent="0.55000000000000004">
      <c r="A1042" s="515"/>
      <c r="B1042" s="515"/>
      <c r="C1042" s="515"/>
      <c r="D1042" s="515"/>
      <c r="E1042" s="518"/>
      <c r="F1042" s="518"/>
      <c r="G1042" s="518"/>
      <c r="H1042" s="518"/>
      <c r="I1042" s="518"/>
      <c r="J1042" s="518"/>
      <c r="K1042" s="519"/>
      <c r="L1042" s="520"/>
      <c r="M1042" s="520"/>
      <c r="N1042" s="520"/>
      <c r="O1042" s="521"/>
      <c r="P1042" s="521"/>
    </row>
    <row r="1043" spans="1:16" ht="21.75" customHeight="1" x14ac:dyDescent="0.55000000000000004">
      <c r="A1043" s="515"/>
      <c r="B1043" s="515"/>
      <c r="C1043" s="515"/>
      <c r="D1043" s="515"/>
      <c r="E1043" s="518"/>
      <c r="F1043" s="518"/>
      <c r="G1043" s="518"/>
      <c r="H1043" s="518"/>
      <c r="I1043" s="518"/>
      <c r="J1043" s="518"/>
      <c r="K1043" s="519"/>
      <c r="L1043" s="520"/>
      <c r="M1043" s="520"/>
      <c r="N1043" s="520"/>
      <c r="O1043" s="521"/>
      <c r="P1043" s="521"/>
    </row>
    <row r="1044" spans="1:16" ht="21.75" customHeight="1" x14ac:dyDescent="0.55000000000000004">
      <c r="A1044" s="515"/>
      <c r="B1044" s="515"/>
      <c r="C1044" s="515"/>
      <c r="D1044" s="515"/>
      <c r="E1044" s="518"/>
      <c r="F1044" s="518"/>
      <c r="G1044" s="518"/>
      <c r="H1044" s="518"/>
      <c r="I1044" s="518"/>
      <c r="J1044" s="518"/>
      <c r="K1044" s="519"/>
      <c r="L1044" s="520"/>
      <c r="M1044" s="520"/>
      <c r="N1044" s="520"/>
      <c r="O1044" s="521"/>
      <c r="P1044" s="521"/>
    </row>
    <row r="1045" spans="1:16" ht="21.75" customHeight="1" x14ac:dyDescent="0.55000000000000004">
      <c r="A1045" s="515"/>
      <c r="B1045" s="515"/>
      <c r="C1045" s="515"/>
      <c r="D1045" s="515"/>
      <c r="E1045" s="518"/>
      <c r="F1045" s="518"/>
      <c r="G1045" s="518"/>
      <c r="H1045" s="518"/>
      <c r="I1045" s="518"/>
      <c r="J1045" s="518"/>
      <c r="K1045" s="519"/>
      <c r="L1045" s="520"/>
      <c r="M1045" s="520"/>
      <c r="N1045" s="520"/>
      <c r="O1045" s="521"/>
      <c r="P1045" s="521"/>
    </row>
    <row r="1046" spans="1:16" ht="21.75" customHeight="1" x14ac:dyDescent="0.55000000000000004">
      <c r="A1046" s="515"/>
      <c r="B1046" s="515"/>
      <c r="C1046" s="515"/>
      <c r="D1046" s="515"/>
      <c r="E1046" s="518"/>
      <c r="F1046" s="518"/>
      <c r="G1046" s="518"/>
      <c r="H1046" s="518"/>
      <c r="I1046" s="518"/>
      <c r="J1046" s="518"/>
      <c r="K1046" s="519"/>
      <c r="L1046" s="520"/>
      <c r="M1046" s="520"/>
      <c r="N1046" s="520"/>
      <c r="O1046" s="521"/>
      <c r="P1046" s="521"/>
    </row>
    <row r="1047" spans="1:16" ht="21.75" customHeight="1" x14ac:dyDescent="0.55000000000000004">
      <c r="A1047" s="515"/>
      <c r="B1047" s="515"/>
      <c r="C1047" s="515"/>
      <c r="D1047" s="515"/>
      <c r="E1047" s="518"/>
      <c r="F1047" s="518"/>
      <c r="G1047" s="518"/>
      <c r="H1047" s="518"/>
      <c r="I1047" s="518"/>
      <c r="J1047" s="518"/>
      <c r="K1047" s="519"/>
      <c r="L1047" s="520"/>
      <c r="M1047" s="520"/>
      <c r="N1047" s="520"/>
      <c r="O1047" s="521"/>
      <c r="P1047" s="521"/>
    </row>
    <row r="1048" spans="1:16" ht="21.75" customHeight="1" x14ac:dyDescent="0.55000000000000004">
      <c r="A1048" s="515"/>
      <c r="B1048" s="515"/>
      <c r="C1048" s="515"/>
      <c r="D1048" s="515"/>
      <c r="E1048" s="518"/>
      <c r="F1048" s="518"/>
      <c r="G1048" s="518"/>
      <c r="H1048" s="518"/>
      <c r="I1048" s="518"/>
      <c r="J1048" s="518"/>
      <c r="K1048" s="519"/>
      <c r="L1048" s="520"/>
      <c r="M1048" s="520"/>
      <c r="N1048" s="520"/>
      <c r="O1048" s="521"/>
      <c r="P1048" s="521"/>
    </row>
    <row r="1049" spans="1:16" ht="21.75" customHeight="1" x14ac:dyDescent="0.55000000000000004">
      <c r="A1049" s="515"/>
      <c r="B1049" s="515"/>
      <c r="C1049" s="515"/>
      <c r="D1049" s="515"/>
      <c r="E1049" s="518"/>
      <c r="F1049" s="518"/>
      <c r="G1049" s="518"/>
      <c r="H1049" s="518"/>
      <c r="I1049" s="518"/>
      <c r="J1049" s="518"/>
      <c r="K1049" s="519"/>
      <c r="L1049" s="520"/>
      <c r="M1049" s="520"/>
      <c r="N1049" s="520"/>
      <c r="O1049" s="521"/>
      <c r="P1049" s="521"/>
    </row>
    <row r="1050" spans="1:16" ht="21.75" customHeight="1" x14ac:dyDescent="0.55000000000000004">
      <c r="A1050" s="515"/>
      <c r="B1050" s="515"/>
      <c r="C1050" s="515"/>
      <c r="D1050" s="515"/>
      <c r="E1050" s="518"/>
      <c r="F1050" s="518"/>
      <c r="G1050" s="518"/>
      <c r="H1050" s="518"/>
      <c r="I1050" s="518"/>
      <c r="J1050" s="518"/>
      <c r="K1050" s="519"/>
      <c r="L1050" s="520"/>
      <c r="M1050" s="520"/>
      <c r="N1050" s="520"/>
      <c r="O1050" s="521"/>
      <c r="P1050" s="521"/>
    </row>
    <row r="1051" spans="1:16" ht="21.75" customHeight="1" x14ac:dyDescent="0.55000000000000004">
      <c r="A1051" s="515"/>
      <c r="B1051" s="515"/>
      <c r="C1051" s="515"/>
      <c r="D1051" s="515"/>
      <c r="E1051" s="518"/>
      <c r="F1051" s="518"/>
      <c r="G1051" s="518"/>
      <c r="H1051" s="518"/>
      <c r="I1051" s="518"/>
      <c r="J1051" s="518"/>
      <c r="K1051" s="519"/>
      <c r="L1051" s="520"/>
      <c r="M1051" s="520"/>
      <c r="N1051" s="520"/>
      <c r="O1051" s="521"/>
      <c r="P1051" s="521"/>
    </row>
    <row r="1052" spans="1:16" ht="21.75" customHeight="1" x14ac:dyDescent="0.55000000000000004">
      <c r="A1052" s="515"/>
      <c r="B1052" s="515"/>
      <c r="C1052" s="515"/>
      <c r="D1052" s="515"/>
      <c r="E1052" s="518"/>
      <c r="F1052" s="518"/>
      <c r="G1052" s="518"/>
      <c r="H1052" s="518"/>
      <c r="I1052" s="518"/>
      <c r="J1052" s="518"/>
      <c r="K1052" s="519"/>
      <c r="L1052" s="520"/>
      <c r="M1052" s="520"/>
      <c r="N1052" s="520"/>
      <c r="O1052" s="521"/>
      <c r="P1052" s="521"/>
    </row>
    <row r="1053" spans="1:16" ht="21.75" customHeight="1" x14ac:dyDescent="0.55000000000000004">
      <c r="A1053" s="515"/>
      <c r="B1053" s="515"/>
      <c r="C1053" s="515"/>
      <c r="D1053" s="515"/>
      <c r="E1053" s="518"/>
      <c r="F1053" s="518"/>
      <c r="G1053" s="518"/>
      <c r="H1053" s="518"/>
      <c r="I1053" s="518"/>
      <c r="J1053" s="518"/>
      <c r="K1053" s="519"/>
      <c r="L1053" s="520"/>
      <c r="M1053" s="520"/>
      <c r="N1053" s="520"/>
      <c r="O1053" s="521"/>
      <c r="P1053" s="521"/>
    </row>
    <row r="1054" spans="1:16" ht="21.75" customHeight="1" x14ac:dyDescent="0.55000000000000004">
      <c r="A1054" s="515"/>
      <c r="B1054" s="515"/>
      <c r="C1054" s="515"/>
      <c r="D1054" s="515"/>
      <c r="E1054" s="518"/>
      <c r="F1054" s="518"/>
      <c r="G1054" s="518"/>
      <c r="H1054" s="518"/>
      <c r="I1054" s="518"/>
      <c r="J1054" s="518"/>
      <c r="K1054" s="519"/>
      <c r="L1054" s="520"/>
      <c r="M1054" s="520"/>
      <c r="N1054" s="520"/>
      <c r="O1054" s="521"/>
      <c r="P1054" s="521"/>
    </row>
    <row r="1055" spans="1:16" ht="21.75" customHeight="1" x14ac:dyDescent="0.55000000000000004">
      <c r="A1055" s="515"/>
      <c r="B1055" s="515"/>
      <c r="C1055" s="515"/>
      <c r="D1055" s="515"/>
      <c r="E1055" s="518"/>
      <c r="F1055" s="518"/>
      <c r="G1055" s="518"/>
      <c r="H1055" s="518"/>
      <c r="I1055" s="518"/>
      <c r="J1055" s="518"/>
      <c r="K1055" s="519"/>
      <c r="L1055" s="520"/>
      <c r="M1055" s="520"/>
      <c r="N1055" s="520"/>
      <c r="O1055" s="521"/>
      <c r="P1055" s="521"/>
    </row>
    <row r="1056" spans="1:16" ht="21.75" customHeight="1" x14ac:dyDescent="0.55000000000000004">
      <c r="A1056" s="515"/>
      <c r="B1056" s="515"/>
      <c r="C1056" s="515"/>
      <c r="D1056" s="515"/>
      <c r="E1056" s="518"/>
      <c r="F1056" s="518"/>
      <c r="G1056" s="518"/>
      <c r="H1056" s="518"/>
      <c r="I1056" s="518"/>
      <c r="J1056" s="518"/>
      <c r="K1056" s="519"/>
      <c r="L1056" s="520"/>
      <c r="M1056" s="520"/>
      <c r="N1056" s="520"/>
      <c r="O1056" s="521"/>
      <c r="P1056" s="521"/>
    </row>
    <row r="1057" spans="1:16" ht="21.75" customHeight="1" x14ac:dyDescent="0.55000000000000004">
      <c r="A1057" s="515"/>
      <c r="B1057" s="515"/>
      <c r="C1057" s="515"/>
      <c r="D1057" s="515"/>
      <c r="E1057" s="518"/>
      <c r="F1057" s="518"/>
      <c r="G1057" s="518"/>
      <c r="H1057" s="518"/>
      <c r="I1057" s="518"/>
      <c r="J1057" s="518"/>
      <c r="K1057" s="519"/>
      <c r="L1057" s="520"/>
      <c r="M1057" s="520"/>
      <c r="N1057" s="520"/>
      <c r="O1057" s="521"/>
      <c r="P1057" s="521"/>
    </row>
    <row r="1058" spans="1:16" ht="21.75" customHeight="1" x14ac:dyDescent="0.55000000000000004">
      <c r="A1058" s="515"/>
      <c r="B1058" s="515"/>
      <c r="C1058" s="515"/>
      <c r="D1058" s="515"/>
      <c r="E1058" s="518"/>
      <c r="F1058" s="518"/>
      <c r="G1058" s="518"/>
      <c r="H1058" s="518"/>
      <c r="I1058" s="518"/>
      <c r="J1058" s="518"/>
      <c r="K1058" s="519"/>
      <c r="L1058" s="520"/>
      <c r="M1058" s="520"/>
      <c r="N1058" s="520"/>
      <c r="O1058" s="521"/>
      <c r="P1058" s="521"/>
    </row>
    <row r="1059" spans="1:16" ht="21.75" customHeight="1" x14ac:dyDescent="0.55000000000000004">
      <c r="A1059" s="515"/>
      <c r="B1059" s="515"/>
      <c r="C1059" s="515"/>
      <c r="D1059" s="515"/>
      <c r="E1059" s="518"/>
      <c r="F1059" s="518"/>
      <c r="G1059" s="518"/>
      <c r="H1059" s="518"/>
      <c r="I1059" s="518"/>
      <c r="J1059" s="518"/>
      <c r="K1059" s="519"/>
      <c r="L1059" s="520"/>
      <c r="M1059" s="520"/>
      <c r="N1059" s="520"/>
      <c r="O1059" s="521"/>
      <c r="P1059" s="521"/>
    </row>
    <row r="1060" spans="1:16" ht="21.75" customHeight="1" x14ac:dyDescent="0.55000000000000004">
      <c r="A1060" s="515"/>
      <c r="B1060" s="515"/>
      <c r="C1060" s="515"/>
      <c r="D1060" s="515"/>
      <c r="E1060" s="518"/>
      <c r="F1060" s="518"/>
      <c r="G1060" s="518"/>
      <c r="H1060" s="518"/>
      <c r="I1060" s="518"/>
      <c r="J1060" s="518"/>
      <c r="K1060" s="519"/>
      <c r="L1060" s="520"/>
      <c r="M1060" s="520"/>
      <c r="N1060" s="520"/>
      <c r="O1060" s="521"/>
      <c r="P1060" s="521"/>
    </row>
    <row r="1061" spans="1:16" ht="21.75" customHeight="1" x14ac:dyDescent="0.55000000000000004">
      <c r="A1061" s="515"/>
      <c r="B1061" s="515"/>
      <c r="C1061" s="515"/>
      <c r="D1061" s="515"/>
      <c r="E1061" s="518"/>
      <c r="F1061" s="518"/>
      <c r="G1061" s="518"/>
      <c r="H1061" s="518"/>
      <c r="I1061" s="518"/>
      <c r="J1061" s="518"/>
      <c r="K1061" s="519"/>
      <c r="L1061" s="520"/>
      <c r="M1061" s="520"/>
      <c r="N1061" s="520"/>
      <c r="O1061" s="521"/>
      <c r="P1061" s="521"/>
    </row>
    <row r="1062" spans="1:16" ht="21.75" customHeight="1" x14ac:dyDescent="0.55000000000000004">
      <c r="A1062" s="515"/>
      <c r="B1062" s="515"/>
      <c r="C1062" s="515"/>
      <c r="D1062" s="515"/>
      <c r="E1062" s="518"/>
      <c r="F1062" s="518"/>
      <c r="G1062" s="518"/>
      <c r="H1062" s="518"/>
      <c r="I1062" s="518"/>
      <c r="J1062" s="518"/>
      <c r="K1062" s="519"/>
      <c r="L1062" s="520"/>
      <c r="M1062" s="520"/>
      <c r="N1062" s="520"/>
      <c r="O1062" s="521"/>
      <c r="P1062" s="521"/>
    </row>
    <row r="1063" spans="1:16" ht="21.75" customHeight="1" x14ac:dyDescent="0.55000000000000004">
      <c r="A1063" s="515"/>
      <c r="B1063" s="515"/>
      <c r="C1063" s="515"/>
      <c r="D1063" s="515"/>
      <c r="E1063" s="518"/>
      <c r="F1063" s="518"/>
      <c r="G1063" s="518"/>
      <c r="H1063" s="518"/>
      <c r="I1063" s="518"/>
      <c r="J1063" s="518"/>
      <c r="K1063" s="519"/>
      <c r="L1063" s="520"/>
      <c r="M1063" s="520"/>
      <c r="N1063" s="520"/>
      <c r="O1063" s="521"/>
      <c r="P1063" s="521"/>
    </row>
    <row r="1064" spans="1:16" ht="21.75" customHeight="1" x14ac:dyDescent="0.55000000000000004">
      <c r="A1064" s="515"/>
      <c r="B1064" s="515"/>
      <c r="C1064" s="515"/>
      <c r="D1064" s="515"/>
      <c r="E1064" s="518"/>
      <c r="F1064" s="518"/>
      <c r="G1064" s="518"/>
      <c r="H1064" s="518"/>
      <c r="I1064" s="518"/>
      <c r="J1064" s="518"/>
      <c r="K1064" s="519"/>
      <c r="L1064" s="520"/>
      <c r="M1064" s="520"/>
      <c r="N1064" s="520"/>
      <c r="O1064" s="521"/>
      <c r="P1064" s="521"/>
    </row>
    <row r="1065" spans="1:16" ht="21.75" customHeight="1" x14ac:dyDescent="0.55000000000000004">
      <c r="A1065" s="515"/>
      <c r="B1065" s="515"/>
      <c r="C1065" s="515"/>
      <c r="D1065" s="515"/>
      <c r="E1065" s="518"/>
      <c r="F1065" s="518"/>
      <c r="G1065" s="518"/>
      <c r="H1065" s="518"/>
      <c r="I1065" s="518"/>
      <c r="J1065" s="518"/>
      <c r="K1065" s="519"/>
      <c r="L1065" s="520"/>
      <c r="M1065" s="520"/>
      <c r="N1065" s="520"/>
      <c r="O1065" s="521"/>
      <c r="P1065" s="521"/>
    </row>
    <row r="1066" spans="1:16" ht="21.75" customHeight="1" x14ac:dyDescent="0.55000000000000004">
      <c r="A1066" s="515"/>
      <c r="B1066" s="515"/>
      <c r="C1066" s="515"/>
      <c r="D1066" s="515"/>
      <c r="E1066" s="518"/>
      <c r="F1066" s="518"/>
      <c r="G1066" s="518"/>
      <c r="H1066" s="518"/>
      <c r="I1066" s="518"/>
      <c r="J1066" s="518"/>
      <c r="K1066" s="519"/>
      <c r="L1066" s="520"/>
      <c r="M1066" s="520"/>
      <c r="N1066" s="520"/>
      <c r="O1066" s="521"/>
      <c r="P1066" s="521"/>
    </row>
    <row r="1067" spans="1:16" ht="21.75" customHeight="1" x14ac:dyDescent="0.55000000000000004">
      <c r="A1067" s="515"/>
      <c r="B1067" s="515"/>
      <c r="C1067" s="515"/>
      <c r="D1067" s="515"/>
      <c r="E1067" s="518"/>
      <c r="F1067" s="518"/>
      <c r="G1067" s="518"/>
      <c r="H1067" s="518"/>
      <c r="I1067" s="518"/>
      <c r="J1067" s="518"/>
      <c r="K1067" s="519"/>
      <c r="L1067" s="520"/>
      <c r="M1067" s="520"/>
      <c r="N1067" s="520"/>
      <c r="O1067" s="521"/>
      <c r="P1067" s="521"/>
    </row>
    <row r="1068" spans="1:16" ht="21.75" customHeight="1" x14ac:dyDescent="0.55000000000000004">
      <c r="A1068" s="515"/>
      <c r="B1068" s="515"/>
      <c r="C1068" s="515"/>
      <c r="D1068" s="515"/>
      <c r="E1068" s="518"/>
      <c r="F1068" s="518"/>
      <c r="G1068" s="518"/>
      <c r="H1068" s="518"/>
      <c r="I1068" s="518"/>
      <c r="J1068" s="518"/>
      <c r="K1068" s="519"/>
      <c r="L1068" s="520"/>
      <c r="M1068" s="520"/>
      <c r="N1068" s="520"/>
      <c r="O1068" s="521"/>
      <c r="P1068" s="521"/>
    </row>
    <row r="1069" spans="1:16" ht="21.75" customHeight="1" x14ac:dyDescent="0.55000000000000004">
      <c r="A1069" s="515"/>
      <c r="B1069" s="515"/>
      <c r="C1069" s="515"/>
      <c r="D1069" s="515"/>
      <c r="E1069" s="518"/>
      <c r="F1069" s="518"/>
      <c r="G1069" s="518"/>
      <c r="H1069" s="518"/>
      <c r="I1069" s="518"/>
      <c r="J1069" s="518"/>
      <c r="K1069" s="519"/>
      <c r="L1069" s="520"/>
      <c r="M1069" s="520"/>
      <c r="N1069" s="520"/>
      <c r="O1069" s="521"/>
      <c r="P1069" s="521"/>
    </row>
    <row r="1070" spans="1:16" ht="21.75" customHeight="1" x14ac:dyDescent="0.55000000000000004">
      <c r="A1070" s="515"/>
      <c r="B1070" s="515"/>
      <c r="C1070" s="515"/>
      <c r="D1070" s="515"/>
      <c r="E1070" s="518"/>
      <c r="F1070" s="518"/>
      <c r="G1070" s="518"/>
      <c r="H1070" s="518"/>
      <c r="I1070" s="518"/>
      <c r="J1070" s="518"/>
      <c r="K1070" s="519"/>
      <c r="L1070" s="520"/>
      <c r="M1070" s="520"/>
      <c r="N1070" s="520"/>
      <c r="O1070" s="521"/>
      <c r="P1070" s="521"/>
    </row>
    <row r="1071" spans="1:16" ht="21.75" customHeight="1" x14ac:dyDescent="0.55000000000000004">
      <c r="A1071" s="515"/>
      <c r="B1071" s="515"/>
      <c r="C1071" s="515"/>
      <c r="D1071" s="515"/>
      <c r="E1071" s="518"/>
      <c r="F1071" s="518"/>
      <c r="G1071" s="518"/>
      <c r="H1071" s="518"/>
      <c r="I1071" s="518"/>
      <c r="J1071" s="518"/>
      <c r="K1071" s="519"/>
      <c r="L1071" s="520"/>
      <c r="M1071" s="520"/>
      <c r="N1071" s="520"/>
      <c r="O1071" s="521"/>
      <c r="P1071" s="521"/>
    </row>
    <row r="1072" spans="1:16" ht="21.75" customHeight="1" x14ac:dyDescent="0.55000000000000004">
      <c r="A1072" s="515"/>
      <c r="B1072" s="515"/>
      <c r="C1072" s="515"/>
      <c r="D1072" s="515"/>
      <c r="E1072" s="518"/>
      <c r="F1072" s="518"/>
      <c r="G1072" s="518"/>
      <c r="H1072" s="518"/>
      <c r="I1072" s="518"/>
      <c r="J1072" s="518"/>
      <c r="K1072" s="519"/>
      <c r="L1072" s="520"/>
      <c r="M1072" s="520"/>
      <c r="N1072" s="520"/>
      <c r="O1072" s="521"/>
      <c r="P1072" s="521"/>
    </row>
    <row r="1073" spans="1:16" ht="21.75" customHeight="1" x14ac:dyDescent="0.55000000000000004">
      <c r="A1073" s="515"/>
      <c r="B1073" s="515"/>
      <c r="C1073" s="515"/>
      <c r="D1073" s="515"/>
      <c r="E1073" s="518"/>
      <c r="F1073" s="518"/>
      <c r="G1073" s="518"/>
      <c r="H1073" s="518"/>
      <c r="I1073" s="518"/>
      <c r="J1073" s="518"/>
      <c r="K1073" s="519"/>
      <c r="L1073" s="520"/>
      <c r="M1073" s="520"/>
      <c r="N1073" s="520"/>
      <c r="O1073" s="521"/>
      <c r="P1073" s="521"/>
    </row>
    <row r="1074" spans="1:16" ht="21.75" customHeight="1" x14ac:dyDescent="0.55000000000000004">
      <c r="A1074" s="515"/>
      <c r="B1074" s="515"/>
      <c r="C1074" s="515"/>
      <c r="D1074" s="515"/>
      <c r="E1074" s="518"/>
      <c r="F1074" s="518"/>
      <c r="G1074" s="518"/>
      <c r="H1074" s="518"/>
      <c r="I1074" s="518"/>
      <c r="J1074" s="518"/>
      <c r="K1074" s="519"/>
      <c r="L1074" s="520"/>
      <c r="M1074" s="520"/>
      <c r="N1074" s="520"/>
      <c r="O1074" s="521"/>
      <c r="P1074" s="521"/>
    </row>
    <row r="1075" spans="1:16" ht="21.75" customHeight="1" x14ac:dyDescent="0.55000000000000004">
      <c r="A1075" s="515"/>
      <c r="B1075" s="515"/>
      <c r="C1075" s="515"/>
      <c r="D1075" s="515"/>
      <c r="E1075" s="518"/>
      <c r="F1075" s="518"/>
      <c r="G1075" s="518"/>
      <c r="H1075" s="518"/>
      <c r="I1075" s="518"/>
      <c r="J1075" s="518"/>
      <c r="K1075" s="519"/>
      <c r="L1075" s="520"/>
      <c r="M1075" s="520"/>
      <c r="N1075" s="520"/>
      <c r="O1075" s="521"/>
      <c r="P1075" s="521"/>
    </row>
    <row r="1076" spans="1:16" ht="21.75" customHeight="1" x14ac:dyDescent="0.55000000000000004">
      <c r="A1076" s="515"/>
      <c r="B1076" s="515"/>
      <c r="C1076" s="515"/>
      <c r="D1076" s="515"/>
      <c r="E1076" s="518"/>
      <c r="F1076" s="518"/>
      <c r="G1076" s="518"/>
      <c r="H1076" s="518"/>
      <c r="I1076" s="518"/>
      <c r="J1076" s="518"/>
      <c r="K1076" s="519"/>
      <c r="L1076" s="520"/>
      <c r="M1076" s="520"/>
      <c r="N1076" s="520"/>
      <c r="O1076" s="521"/>
      <c r="P1076" s="521"/>
    </row>
    <row r="1077" spans="1:16" ht="21.75" customHeight="1" x14ac:dyDescent="0.55000000000000004">
      <c r="A1077" s="515"/>
      <c r="B1077" s="515"/>
      <c r="C1077" s="515"/>
      <c r="D1077" s="515"/>
      <c r="E1077" s="518"/>
      <c r="F1077" s="518"/>
      <c r="G1077" s="518"/>
      <c r="H1077" s="518"/>
      <c r="I1077" s="518"/>
      <c r="J1077" s="518"/>
      <c r="K1077" s="519"/>
      <c r="L1077" s="520"/>
      <c r="M1077" s="520"/>
      <c r="N1077" s="520"/>
      <c r="O1077" s="521"/>
      <c r="P1077" s="521"/>
    </row>
    <row r="1078" spans="1:16" ht="21.75" customHeight="1" x14ac:dyDescent="0.55000000000000004">
      <c r="A1078" s="515"/>
      <c r="B1078" s="515"/>
      <c r="C1078" s="515"/>
      <c r="D1078" s="515"/>
      <c r="E1078" s="518"/>
      <c r="F1078" s="518"/>
      <c r="G1078" s="518"/>
      <c r="H1078" s="518"/>
      <c r="I1078" s="518"/>
      <c r="J1078" s="518"/>
      <c r="K1078" s="519"/>
      <c r="L1078" s="520"/>
      <c r="M1078" s="520"/>
      <c r="N1078" s="520"/>
      <c r="O1078" s="521"/>
      <c r="P1078" s="521"/>
    </row>
    <row r="1079" spans="1:16" ht="21.75" customHeight="1" x14ac:dyDescent="0.55000000000000004">
      <c r="A1079" s="515"/>
      <c r="B1079" s="515"/>
      <c r="C1079" s="515"/>
      <c r="D1079" s="515"/>
      <c r="E1079" s="518"/>
      <c r="F1079" s="518"/>
      <c r="G1079" s="518"/>
      <c r="H1079" s="518"/>
      <c r="I1079" s="518"/>
      <c r="J1079" s="518"/>
      <c r="K1079" s="519"/>
      <c r="L1079" s="520"/>
      <c r="M1079" s="520"/>
      <c r="N1079" s="520"/>
      <c r="O1079" s="521"/>
      <c r="P1079" s="521"/>
    </row>
    <row r="1080" spans="1:16" ht="21.75" customHeight="1" x14ac:dyDescent="0.55000000000000004">
      <c r="A1080" s="515"/>
      <c r="B1080" s="515"/>
      <c r="C1080" s="515"/>
      <c r="D1080" s="515"/>
      <c r="E1080" s="518"/>
      <c r="F1080" s="518"/>
      <c r="G1080" s="518"/>
      <c r="H1080" s="518"/>
      <c r="I1080" s="518"/>
      <c r="J1080" s="518"/>
      <c r="K1080" s="519"/>
      <c r="L1080" s="520"/>
      <c r="M1080" s="520"/>
      <c r="N1080" s="520"/>
      <c r="O1080" s="521"/>
      <c r="P1080" s="521"/>
    </row>
    <row r="1081" spans="1:16" ht="21.75" customHeight="1" x14ac:dyDescent="0.55000000000000004">
      <c r="A1081" s="515"/>
      <c r="B1081" s="515"/>
      <c r="C1081" s="515"/>
      <c r="D1081" s="515"/>
      <c r="E1081" s="518"/>
      <c r="F1081" s="518"/>
      <c r="G1081" s="518"/>
      <c r="H1081" s="518"/>
      <c r="I1081" s="518"/>
      <c r="J1081" s="518"/>
      <c r="K1081" s="519"/>
      <c r="L1081" s="520"/>
      <c r="M1081" s="520"/>
      <c r="N1081" s="520"/>
      <c r="O1081" s="521"/>
      <c r="P1081" s="521"/>
    </row>
    <row r="1082" spans="1:16" ht="21.75" customHeight="1" x14ac:dyDescent="0.55000000000000004">
      <c r="A1082" s="515"/>
      <c r="B1082" s="515"/>
      <c r="C1082" s="515"/>
      <c r="D1082" s="515"/>
      <c r="E1082" s="518"/>
      <c r="F1082" s="518"/>
      <c r="G1082" s="518"/>
      <c r="H1082" s="518"/>
      <c r="I1082" s="518"/>
      <c r="J1082" s="518"/>
      <c r="K1082" s="519"/>
      <c r="L1082" s="520"/>
      <c r="M1082" s="520"/>
      <c r="N1082" s="520"/>
      <c r="O1082" s="521"/>
      <c r="P1082" s="521"/>
    </row>
    <row r="1083" spans="1:16" ht="21.75" customHeight="1" x14ac:dyDescent="0.55000000000000004">
      <c r="A1083" s="515"/>
      <c r="B1083" s="515"/>
      <c r="C1083" s="515"/>
      <c r="D1083" s="515"/>
      <c r="E1083" s="518"/>
      <c r="F1083" s="518"/>
      <c r="G1083" s="518"/>
      <c r="H1083" s="518"/>
      <c r="I1083" s="518"/>
      <c r="J1083" s="518"/>
      <c r="K1083" s="519"/>
      <c r="L1083" s="520"/>
      <c r="M1083" s="520"/>
      <c r="N1083" s="520"/>
      <c r="O1083" s="521"/>
      <c r="P1083" s="521"/>
    </row>
    <row r="1084" spans="1:16" ht="21.75" customHeight="1" x14ac:dyDescent="0.55000000000000004">
      <c r="A1084" s="515"/>
      <c r="B1084" s="515"/>
      <c r="C1084" s="515"/>
      <c r="D1084" s="515"/>
      <c r="E1084" s="518"/>
      <c r="F1084" s="518"/>
      <c r="G1084" s="518"/>
      <c r="H1084" s="518"/>
      <c r="I1084" s="518"/>
      <c r="J1084" s="518"/>
      <c r="K1084" s="519"/>
      <c r="L1084" s="520"/>
      <c r="M1084" s="520"/>
      <c r="N1084" s="520"/>
      <c r="O1084" s="521"/>
      <c r="P1084" s="521"/>
    </row>
    <row r="1085" spans="1:16" ht="21.75" customHeight="1" x14ac:dyDescent="0.55000000000000004">
      <c r="A1085" s="515"/>
      <c r="B1085" s="515"/>
      <c r="C1085" s="515"/>
      <c r="D1085" s="515"/>
      <c r="E1085" s="518"/>
      <c r="F1085" s="518"/>
      <c r="G1085" s="518"/>
      <c r="H1085" s="518"/>
      <c r="I1085" s="518"/>
      <c r="J1085" s="518"/>
      <c r="K1085" s="519"/>
      <c r="L1085" s="520"/>
      <c r="M1085" s="520"/>
      <c r="N1085" s="520"/>
      <c r="O1085" s="521"/>
      <c r="P1085" s="521"/>
    </row>
    <row r="1086" spans="1:16" ht="21.75" customHeight="1" x14ac:dyDescent="0.55000000000000004">
      <c r="A1086" s="515"/>
      <c r="B1086" s="515"/>
      <c r="C1086" s="515"/>
      <c r="D1086" s="515"/>
      <c r="E1086" s="518"/>
      <c r="F1086" s="518"/>
      <c r="G1086" s="518"/>
      <c r="H1086" s="518"/>
      <c r="I1086" s="518"/>
      <c r="J1086" s="518"/>
      <c r="K1086" s="519"/>
      <c r="L1086" s="520"/>
      <c r="M1086" s="520"/>
      <c r="N1086" s="520"/>
      <c r="O1086" s="521"/>
      <c r="P1086" s="521"/>
    </row>
    <row r="1087" spans="1:16" ht="21.75" customHeight="1" x14ac:dyDescent="0.55000000000000004">
      <c r="A1087" s="515"/>
      <c r="B1087" s="515"/>
      <c r="C1087" s="515"/>
      <c r="D1087" s="515"/>
      <c r="E1087" s="518"/>
      <c r="F1087" s="518"/>
      <c r="G1087" s="518"/>
      <c r="H1087" s="518"/>
      <c r="I1087" s="518"/>
      <c r="J1087" s="518"/>
      <c r="K1087" s="519"/>
      <c r="L1087" s="520"/>
      <c r="M1087" s="520"/>
      <c r="N1087" s="520"/>
      <c r="O1087" s="521"/>
      <c r="P1087" s="521"/>
    </row>
    <row r="1088" spans="1:16" ht="21.75" customHeight="1" x14ac:dyDescent="0.55000000000000004">
      <c r="A1088" s="515"/>
      <c r="B1088" s="515"/>
      <c r="C1088" s="515"/>
      <c r="D1088" s="515"/>
      <c r="E1088" s="518"/>
      <c r="F1088" s="518"/>
      <c r="G1088" s="518"/>
      <c r="H1088" s="518"/>
      <c r="I1088" s="518"/>
      <c r="J1088" s="518"/>
      <c r="K1088" s="519"/>
      <c r="L1088" s="520"/>
      <c r="M1088" s="520"/>
      <c r="N1088" s="520"/>
      <c r="O1088" s="521"/>
      <c r="P1088" s="521"/>
    </row>
    <row r="1089" spans="1:16" ht="21.75" customHeight="1" x14ac:dyDescent="0.55000000000000004">
      <c r="A1089" s="515"/>
      <c r="B1089" s="515"/>
      <c r="C1089" s="515"/>
      <c r="D1089" s="515"/>
      <c r="E1089" s="518"/>
      <c r="F1089" s="518"/>
      <c r="G1089" s="518"/>
      <c r="H1089" s="518"/>
      <c r="I1089" s="518"/>
      <c r="J1089" s="518"/>
      <c r="K1089" s="519"/>
      <c r="L1089" s="520"/>
      <c r="M1089" s="520"/>
      <c r="N1089" s="520"/>
      <c r="O1089" s="521"/>
      <c r="P1089" s="521"/>
    </row>
    <row r="1090" spans="1:16" ht="21.75" customHeight="1" x14ac:dyDescent="0.55000000000000004">
      <c r="A1090" s="515"/>
      <c r="B1090" s="515"/>
      <c r="C1090" s="515"/>
      <c r="D1090" s="515"/>
      <c r="E1090" s="518"/>
      <c r="F1090" s="518"/>
      <c r="G1090" s="518"/>
      <c r="H1090" s="518"/>
      <c r="I1090" s="518"/>
      <c r="J1090" s="518"/>
      <c r="K1090" s="519"/>
      <c r="L1090" s="520"/>
      <c r="M1090" s="520"/>
      <c r="N1090" s="520"/>
      <c r="O1090" s="521"/>
      <c r="P1090" s="521"/>
    </row>
    <row r="1091" spans="1:16" ht="21.75" customHeight="1" x14ac:dyDescent="0.55000000000000004">
      <c r="A1091" s="515"/>
      <c r="B1091" s="515"/>
      <c r="C1091" s="515"/>
      <c r="D1091" s="515"/>
      <c r="E1091" s="518"/>
      <c r="F1091" s="518"/>
      <c r="G1091" s="518"/>
      <c r="H1091" s="518"/>
      <c r="I1091" s="518"/>
      <c r="J1091" s="518"/>
      <c r="K1091" s="519"/>
      <c r="L1091" s="520"/>
      <c r="M1091" s="520"/>
      <c r="N1091" s="520"/>
      <c r="O1091" s="521"/>
      <c r="P1091" s="521"/>
    </row>
    <row r="1092" spans="1:16" ht="21.75" customHeight="1" x14ac:dyDescent="0.55000000000000004">
      <c r="A1092" s="515"/>
      <c r="B1092" s="515"/>
      <c r="C1092" s="515"/>
      <c r="D1092" s="515"/>
      <c r="E1092" s="518"/>
      <c r="F1092" s="518"/>
      <c r="G1092" s="518"/>
      <c r="H1092" s="518"/>
      <c r="I1092" s="518"/>
      <c r="J1092" s="518"/>
      <c r="K1092" s="519"/>
      <c r="L1092" s="520"/>
      <c r="M1092" s="520"/>
      <c r="N1092" s="520"/>
      <c r="O1092" s="521"/>
      <c r="P1092" s="521"/>
    </row>
    <row r="1093" spans="1:16" ht="21.75" customHeight="1" x14ac:dyDescent="0.55000000000000004">
      <c r="A1093" s="515"/>
      <c r="B1093" s="515"/>
      <c r="C1093" s="515"/>
      <c r="D1093" s="515"/>
      <c r="E1093" s="518"/>
      <c r="F1093" s="518"/>
      <c r="G1093" s="518"/>
      <c r="H1093" s="518"/>
      <c r="I1093" s="518"/>
      <c r="J1093" s="518"/>
      <c r="K1093" s="519"/>
      <c r="L1093" s="520"/>
      <c r="M1093" s="520"/>
      <c r="N1093" s="520"/>
      <c r="O1093" s="521"/>
      <c r="P1093" s="521"/>
    </row>
    <row r="1094" spans="1:16" ht="21.75" customHeight="1" x14ac:dyDescent="0.55000000000000004">
      <c r="A1094" s="515"/>
      <c r="B1094" s="515"/>
      <c r="C1094" s="515"/>
      <c r="D1094" s="515"/>
      <c r="E1094" s="518"/>
      <c r="F1094" s="518"/>
      <c r="G1094" s="518"/>
      <c r="H1094" s="518"/>
      <c r="I1094" s="518"/>
      <c r="J1094" s="518"/>
      <c r="K1094" s="519"/>
      <c r="L1094" s="520"/>
      <c r="M1094" s="520"/>
      <c r="N1094" s="520"/>
      <c r="O1094" s="521"/>
      <c r="P1094" s="521"/>
    </row>
    <row r="1095" spans="1:16" ht="21.75" customHeight="1" x14ac:dyDescent="0.55000000000000004">
      <c r="A1095" s="515"/>
      <c r="B1095" s="515"/>
      <c r="C1095" s="515"/>
      <c r="D1095" s="515"/>
      <c r="E1095" s="518"/>
      <c r="F1095" s="518"/>
      <c r="G1095" s="518"/>
      <c r="H1095" s="518"/>
      <c r="I1095" s="518"/>
      <c r="J1095" s="518"/>
      <c r="K1095" s="519"/>
      <c r="L1095" s="520"/>
      <c r="M1095" s="520"/>
      <c r="N1095" s="520"/>
      <c r="O1095" s="521"/>
      <c r="P1095" s="521"/>
    </row>
    <row r="1096" spans="1:16" ht="21.75" customHeight="1" x14ac:dyDescent="0.55000000000000004">
      <c r="A1096" s="515"/>
      <c r="B1096" s="515"/>
      <c r="C1096" s="515"/>
      <c r="D1096" s="515"/>
      <c r="E1096" s="518"/>
      <c r="F1096" s="518"/>
      <c r="G1096" s="518"/>
      <c r="H1096" s="518"/>
      <c r="I1096" s="518"/>
      <c r="J1096" s="518"/>
      <c r="K1096" s="519"/>
      <c r="L1096" s="520"/>
      <c r="M1096" s="520"/>
      <c r="N1096" s="520"/>
      <c r="O1096" s="521"/>
      <c r="P1096" s="521"/>
    </row>
    <row r="1097" spans="1:16" ht="21.75" customHeight="1" x14ac:dyDescent="0.55000000000000004">
      <c r="A1097" s="515"/>
      <c r="B1097" s="515"/>
      <c r="C1097" s="515"/>
      <c r="D1097" s="515"/>
      <c r="E1097" s="518"/>
      <c r="F1097" s="518"/>
      <c r="G1097" s="518"/>
      <c r="H1097" s="518"/>
      <c r="I1097" s="518"/>
      <c r="J1097" s="518"/>
      <c r="K1097" s="519"/>
      <c r="L1097" s="520"/>
      <c r="M1097" s="520"/>
      <c r="N1097" s="520"/>
      <c r="O1097" s="521"/>
      <c r="P1097" s="521"/>
    </row>
    <row r="1098" spans="1:16" ht="21.75" customHeight="1" x14ac:dyDescent="0.55000000000000004">
      <c r="A1098" s="515"/>
      <c r="B1098" s="515"/>
      <c r="C1098" s="515"/>
      <c r="D1098" s="515"/>
      <c r="E1098" s="518"/>
      <c r="F1098" s="518"/>
      <c r="G1098" s="518"/>
      <c r="H1098" s="518"/>
      <c r="I1098" s="518"/>
      <c r="J1098" s="518"/>
      <c r="K1098" s="519"/>
      <c r="L1098" s="520"/>
      <c r="M1098" s="520"/>
      <c r="N1098" s="520"/>
      <c r="O1098" s="521"/>
      <c r="P1098" s="521"/>
    </row>
    <row r="1099" spans="1:16" ht="21.75" customHeight="1" x14ac:dyDescent="0.55000000000000004">
      <c r="A1099" s="515"/>
      <c r="B1099" s="515"/>
      <c r="C1099" s="515"/>
      <c r="D1099" s="515"/>
      <c r="E1099" s="518"/>
      <c r="F1099" s="518"/>
      <c r="G1099" s="518"/>
      <c r="H1099" s="518"/>
      <c r="I1099" s="518"/>
      <c r="J1099" s="518"/>
      <c r="K1099" s="519"/>
      <c r="L1099" s="520"/>
      <c r="M1099" s="520"/>
      <c r="N1099" s="520"/>
      <c r="O1099" s="521"/>
      <c r="P1099" s="521"/>
    </row>
    <row r="1100" spans="1:16" ht="21.75" customHeight="1" x14ac:dyDescent="0.55000000000000004">
      <c r="A1100" s="515"/>
      <c r="B1100" s="515"/>
      <c r="C1100" s="515"/>
      <c r="D1100" s="515"/>
      <c r="E1100" s="518"/>
      <c r="F1100" s="518"/>
      <c r="G1100" s="518"/>
      <c r="H1100" s="518"/>
      <c r="I1100" s="518"/>
      <c r="J1100" s="518"/>
      <c r="K1100" s="519"/>
      <c r="L1100" s="520"/>
      <c r="M1100" s="520"/>
      <c r="N1100" s="520"/>
      <c r="O1100" s="521"/>
      <c r="P1100" s="521"/>
    </row>
    <row r="1101" spans="1:16" ht="21.75" customHeight="1" x14ac:dyDescent="0.55000000000000004">
      <c r="A1101" s="515"/>
      <c r="B1101" s="515"/>
      <c r="C1101" s="515"/>
      <c r="D1101" s="515"/>
      <c r="E1101" s="518"/>
      <c r="F1101" s="518"/>
      <c r="G1101" s="518"/>
      <c r="H1101" s="518"/>
      <c r="I1101" s="518"/>
      <c r="J1101" s="518"/>
      <c r="K1101" s="519"/>
      <c r="L1101" s="520"/>
      <c r="M1101" s="520"/>
      <c r="N1101" s="520"/>
      <c r="O1101" s="521"/>
      <c r="P1101" s="521"/>
    </row>
    <row r="1102" spans="1:16" ht="21.75" customHeight="1" x14ac:dyDescent="0.55000000000000004">
      <c r="A1102" s="515"/>
      <c r="B1102" s="515"/>
      <c r="C1102" s="515"/>
      <c r="D1102" s="515"/>
      <c r="E1102" s="518"/>
      <c r="F1102" s="518"/>
      <c r="G1102" s="518"/>
      <c r="H1102" s="518"/>
      <c r="I1102" s="518"/>
      <c r="J1102" s="518"/>
      <c r="K1102" s="519"/>
      <c r="L1102" s="520"/>
      <c r="M1102" s="520"/>
      <c r="N1102" s="520"/>
      <c r="O1102" s="521"/>
      <c r="P1102" s="521"/>
    </row>
    <row r="1103" spans="1:16" ht="21.75" customHeight="1" x14ac:dyDescent="0.55000000000000004">
      <c r="A1103" s="515"/>
      <c r="B1103" s="515"/>
      <c r="C1103" s="515"/>
      <c r="D1103" s="515"/>
      <c r="E1103" s="518"/>
      <c r="F1103" s="518"/>
      <c r="G1103" s="518"/>
      <c r="H1103" s="518"/>
      <c r="I1103" s="518"/>
      <c r="J1103" s="518"/>
      <c r="K1103" s="519"/>
      <c r="L1103" s="520"/>
      <c r="M1103" s="520"/>
      <c r="N1103" s="520"/>
      <c r="O1103" s="521"/>
      <c r="P1103" s="521"/>
    </row>
    <row r="1104" spans="1:16" ht="21.75" customHeight="1" x14ac:dyDescent="0.55000000000000004">
      <c r="A1104" s="515"/>
      <c r="B1104" s="515"/>
      <c r="C1104" s="515"/>
      <c r="D1104" s="515"/>
      <c r="E1104" s="518"/>
      <c r="F1104" s="518"/>
      <c r="G1104" s="518"/>
      <c r="H1104" s="518"/>
      <c r="I1104" s="518"/>
      <c r="J1104" s="518"/>
      <c r="K1104" s="519"/>
      <c r="L1104" s="520"/>
      <c r="M1104" s="520"/>
      <c r="N1104" s="520"/>
      <c r="O1104" s="521"/>
      <c r="P1104" s="521"/>
    </row>
    <row r="1105" spans="1:16" ht="21.75" customHeight="1" x14ac:dyDescent="0.55000000000000004">
      <c r="A1105" s="515"/>
      <c r="B1105" s="515"/>
      <c r="C1105" s="515"/>
      <c r="D1105" s="515"/>
      <c r="E1105" s="518"/>
      <c r="F1105" s="518"/>
      <c r="G1105" s="518"/>
      <c r="H1105" s="518"/>
      <c r="I1105" s="518"/>
      <c r="J1105" s="518"/>
      <c r="K1105" s="519"/>
      <c r="L1105" s="520"/>
      <c r="M1105" s="520"/>
      <c r="N1105" s="520"/>
      <c r="O1105" s="521"/>
      <c r="P1105" s="521"/>
    </row>
    <row r="1106" spans="1:16" ht="21.75" customHeight="1" x14ac:dyDescent="0.55000000000000004">
      <c r="A1106" s="515"/>
      <c r="B1106" s="515"/>
      <c r="C1106" s="515"/>
      <c r="D1106" s="515"/>
      <c r="E1106" s="518"/>
      <c r="F1106" s="518"/>
      <c r="G1106" s="518"/>
      <c r="H1106" s="518"/>
      <c r="I1106" s="518"/>
      <c r="J1106" s="518"/>
      <c r="K1106" s="519"/>
      <c r="L1106" s="520"/>
      <c r="M1106" s="520"/>
      <c r="N1106" s="520"/>
      <c r="O1106" s="521"/>
      <c r="P1106" s="521"/>
    </row>
    <row r="1107" spans="1:16" ht="21.75" customHeight="1" x14ac:dyDescent="0.55000000000000004">
      <c r="A1107" s="515"/>
      <c r="B1107" s="515"/>
      <c r="C1107" s="515"/>
      <c r="D1107" s="515"/>
      <c r="E1107" s="518"/>
      <c r="F1107" s="518"/>
      <c r="G1107" s="518"/>
      <c r="H1107" s="518"/>
      <c r="I1107" s="518"/>
      <c r="J1107" s="518"/>
      <c r="K1107" s="519"/>
      <c r="L1107" s="520"/>
      <c r="M1107" s="520"/>
      <c r="N1107" s="520"/>
      <c r="O1107" s="521"/>
      <c r="P1107" s="521"/>
    </row>
    <row r="1108" spans="1:16" ht="21.75" customHeight="1" x14ac:dyDescent="0.55000000000000004">
      <c r="A1108" s="515"/>
      <c r="B1108" s="515"/>
      <c r="C1108" s="515"/>
      <c r="D1108" s="515"/>
      <c r="E1108" s="518"/>
      <c r="F1108" s="518"/>
      <c r="G1108" s="518"/>
      <c r="H1108" s="518"/>
      <c r="I1108" s="518"/>
      <c r="J1108" s="518"/>
      <c r="K1108" s="519"/>
      <c r="L1108" s="520"/>
      <c r="M1108" s="520"/>
      <c r="N1108" s="520"/>
      <c r="O1108" s="521"/>
      <c r="P1108" s="521"/>
    </row>
    <row r="1109" spans="1:16" ht="21.75" customHeight="1" x14ac:dyDescent="0.55000000000000004">
      <c r="A1109" s="515"/>
      <c r="B1109" s="515"/>
      <c r="C1109" s="515"/>
      <c r="D1109" s="515"/>
      <c r="E1109" s="518"/>
      <c r="F1109" s="518"/>
      <c r="G1109" s="518"/>
      <c r="H1109" s="518"/>
      <c r="I1109" s="518"/>
      <c r="J1109" s="518"/>
      <c r="K1109" s="519"/>
      <c r="L1109" s="520"/>
      <c r="M1109" s="520"/>
      <c r="N1109" s="520"/>
      <c r="O1109" s="521"/>
      <c r="P1109" s="521"/>
    </row>
    <row r="1110" spans="1:16" ht="21.75" customHeight="1" x14ac:dyDescent="0.55000000000000004">
      <c r="A1110" s="515"/>
      <c r="B1110" s="515"/>
      <c r="C1110" s="515"/>
      <c r="D1110" s="515"/>
      <c r="E1110" s="518"/>
      <c r="F1110" s="518"/>
      <c r="G1110" s="518"/>
      <c r="H1110" s="518"/>
      <c r="I1110" s="518"/>
      <c r="J1110" s="518"/>
      <c r="K1110" s="519"/>
      <c r="L1110" s="520"/>
      <c r="M1110" s="520"/>
      <c r="N1110" s="520"/>
      <c r="O1110" s="521"/>
      <c r="P1110" s="521"/>
    </row>
    <row r="1111" spans="1:16" ht="21.75" customHeight="1" x14ac:dyDescent="0.55000000000000004">
      <c r="A1111" s="515"/>
      <c r="B1111" s="515"/>
      <c r="C1111" s="515"/>
      <c r="D1111" s="515"/>
      <c r="E1111" s="518"/>
      <c r="F1111" s="518"/>
      <c r="G1111" s="518"/>
      <c r="H1111" s="518"/>
      <c r="I1111" s="518"/>
      <c r="J1111" s="518"/>
      <c r="K1111" s="519"/>
      <c r="L1111" s="520"/>
      <c r="M1111" s="520"/>
      <c r="N1111" s="520"/>
      <c r="O1111" s="521"/>
      <c r="P1111" s="521"/>
    </row>
    <row r="1112" spans="1:16" ht="21.75" customHeight="1" x14ac:dyDescent="0.55000000000000004">
      <c r="A1112" s="515"/>
      <c r="B1112" s="515"/>
      <c r="C1112" s="515"/>
      <c r="D1112" s="515"/>
      <c r="E1112" s="518"/>
      <c r="F1112" s="518"/>
      <c r="G1112" s="518"/>
      <c r="H1112" s="518"/>
      <c r="I1112" s="518"/>
      <c r="J1112" s="518"/>
      <c r="K1112" s="519"/>
      <c r="L1112" s="520"/>
      <c r="M1112" s="520"/>
      <c r="N1112" s="520"/>
      <c r="O1112" s="521"/>
      <c r="P1112" s="521"/>
    </row>
    <row r="1113" spans="1:16" ht="21.75" customHeight="1" x14ac:dyDescent="0.55000000000000004">
      <c r="A1113" s="515"/>
      <c r="B1113" s="515"/>
      <c r="C1113" s="515"/>
      <c r="D1113" s="515"/>
      <c r="E1113" s="518"/>
      <c r="F1113" s="518"/>
      <c r="G1113" s="518"/>
      <c r="H1113" s="518"/>
      <c r="I1113" s="518"/>
      <c r="J1113" s="518"/>
      <c r="K1113" s="519"/>
      <c r="L1113" s="520"/>
      <c r="M1113" s="520"/>
      <c r="N1113" s="520"/>
      <c r="O1113" s="521"/>
      <c r="P1113" s="521"/>
    </row>
    <row r="1114" spans="1:16" ht="21.75" customHeight="1" x14ac:dyDescent="0.55000000000000004">
      <c r="A1114" s="515"/>
      <c r="B1114" s="515"/>
      <c r="C1114" s="515"/>
      <c r="D1114" s="515"/>
      <c r="E1114" s="518"/>
      <c r="F1114" s="518"/>
      <c r="G1114" s="518"/>
      <c r="H1114" s="518"/>
      <c r="I1114" s="518"/>
      <c r="J1114" s="518"/>
      <c r="K1114" s="519"/>
      <c r="L1114" s="520"/>
      <c r="M1114" s="520"/>
      <c r="N1114" s="520"/>
      <c r="O1114" s="521"/>
      <c r="P1114" s="521"/>
    </row>
    <row r="1115" spans="1:16" ht="21.75" customHeight="1" x14ac:dyDescent="0.55000000000000004">
      <c r="A1115" s="515"/>
      <c r="B1115" s="515"/>
      <c r="C1115" s="515"/>
      <c r="D1115" s="515"/>
      <c r="E1115" s="518"/>
      <c r="F1115" s="518"/>
      <c r="G1115" s="518"/>
      <c r="H1115" s="518"/>
      <c r="I1115" s="518"/>
      <c r="J1115" s="518"/>
      <c r="K1115" s="519"/>
      <c r="L1115" s="520"/>
      <c r="M1115" s="520"/>
      <c r="N1115" s="520"/>
      <c r="O1115" s="521"/>
      <c r="P1115" s="521"/>
    </row>
    <row r="1116" spans="1:16" ht="21.75" customHeight="1" x14ac:dyDescent="0.55000000000000004">
      <c r="A1116" s="515"/>
      <c r="B1116" s="515"/>
      <c r="C1116" s="515"/>
      <c r="D1116" s="515"/>
      <c r="E1116" s="518"/>
      <c r="F1116" s="518"/>
      <c r="G1116" s="518"/>
      <c r="H1116" s="518"/>
      <c r="I1116" s="518"/>
      <c r="J1116" s="518"/>
      <c r="K1116" s="519"/>
      <c r="L1116" s="520"/>
      <c r="M1116" s="520"/>
      <c r="N1116" s="520"/>
      <c r="O1116" s="521"/>
      <c r="P1116" s="521"/>
    </row>
    <row r="1117" spans="1:16" ht="21.75" customHeight="1" x14ac:dyDescent="0.55000000000000004">
      <c r="A1117" s="515"/>
      <c r="B1117" s="515"/>
      <c r="C1117" s="515"/>
      <c r="D1117" s="515"/>
      <c r="E1117" s="518"/>
      <c r="F1117" s="518"/>
      <c r="G1117" s="518"/>
      <c r="H1117" s="518"/>
      <c r="I1117" s="518"/>
      <c r="J1117" s="518"/>
      <c r="K1117" s="519"/>
      <c r="L1117" s="520"/>
      <c r="M1117" s="520"/>
      <c r="N1117" s="520"/>
      <c r="O1117" s="521"/>
      <c r="P1117" s="521"/>
    </row>
    <row r="1118" spans="1:16" ht="21.75" customHeight="1" x14ac:dyDescent="0.55000000000000004">
      <c r="A1118" s="515"/>
      <c r="B1118" s="515"/>
      <c r="C1118" s="515"/>
      <c r="D1118" s="515"/>
      <c r="E1118" s="518"/>
      <c r="F1118" s="518"/>
      <c r="G1118" s="518"/>
      <c r="H1118" s="518"/>
      <c r="I1118" s="518"/>
      <c r="J1118" s="518"/>
      <c r="K1118" s="519"/>
      <c r="L1118" s="520"/>
      <c r="M1118" s="520"/>
      <c r="N1118" s="520"/>
      <c r="O1118" s="521"/>
      <c r="P1118" s="521"/>
    </row>
    <row r="1119" spans="1:16" ht="21.75" customHeight="1" x14ac:dyDescent="0.55000000000000004">
      <c r="A1119" s="515"/>
      <c r="B1119" s="515"/>
      <c r="C1119" s="515"/>
      <c r="D1119" s="515"/>
      <c r="E1119" s="518"/>
      <c r="F1119" s="518"/>
      <c r="G1119" s="518"/>
      <c r="H1119" s="518"/>
      <c r="I1119" s="518"/>
      <c r="J1119" s="518"/>
      <c r="K1119" s="519"/>
      <c r="L1119" s="520"/>
      <c r="M1119" s="520"/>
      <c r="N1119" s="520"/>
      <c r="O1119" s="521"/>
      <c r="P1119" s="521"/>
    </row>
    <row r="1120" spans="1:16" ht="21.75" customHeight="1" x14ac:dyDescent="0.55000000000000004">
      <c r="A1120" s="515"/>
      <c r="B1120" s="515"/>
      <c r="C1120" s="515"/>
      <c r="D1120" s="515"/>
      <c r="E1120" s="518"/>
      <c r="F1120" s="518"/>
      <c r="G1120" s="518"/>
      <c r="H1120" s="518"/>
      <c r="I1120" s="518"/>
      <c r="J1120" s="518"/>
      <c r="K1120" s="519"/>
      <c r="L1120" s="520"/>
      <c r="M1120" s="520"/>
      <c r="N1120" s="520"/>
      <c r="O1120" s="521"/>
      <c r="P1120" s="521"/>
    </row>
    <row r="1121" spans="1:16" ht="21.75" customHeight="1" x14ac:dyDescent="0.55000000000000004">
      <c r="A1121" s="515"/>
      <c r="B1121" s="515"/>
      <c r="C1121" s="515"/>
      <c r="D1121" s="515"/>
      <c r="E1121" s="518"/>
      <c r="F1121" s="518"/>
      <c r="G1121" s="518"/>
      <c r="H1121" s="518"/>
      <c r="I1121" s="518"/>
      <c r="J1121" s="518"/>
      <c r="K1121" s="519"/>
      <c r="L1121" s="520"/>
      <c r="M1121" s="520"/>
      <c r="N1121" s="520"/>
      <c r="O1121" s="521"/>
      <c r="P1121" s="521"/>
    </row>
    <row r="1122" spans="1:16" ht="21.75" customHeight="1" x14ac:dyDescent="0.55000000000000004">
      <c r="A1122" s="515"/>
      <c r="B1122" s="515"/>
      <c r="C1122" s="515"/>
      <c r="D1122" s="515"/>
      <c r="E1122" s="518"/>
      <c r="F1122" s="518"/>
      <c r="G1122" s="518"/>
      <c r="H1122" s="518"/>
      <c r="I1122" s="518"/>
      <c r="J1122" s="518"/>
      <c r="K1122" s="519"/>
      <c r="L1122" s="520"/>
      <c r="M1122" s="520"/>
      <c r="N1122" s="520"/>
      <c r="O1122" s="521"/>
      <c r="P1122" s="521"/>
    </row>
    <row r="1123" spans="1:16" ht="21.75" customHeight="1" x14ac:dyDescent="0.55000000000000004">
      <c r="A1123" s="515"/>
      <c r="B1123" s="515"/>
      <c r="C1123" s="515"/>
      <c r="D1123" s="515"/>
      <c r="E1123" s="518"/>
      <c r="F1123" s="518"/>
      <c r="G1123" s="518"/>
      <c r="H1123" s="518"/>
      <c r="I1123" s="518"/>
      <c r="J1123" s="518"/>
      <c r="K1123" s="519"/>
      <c r="L1123" s="520"/>
      <c r="M1123" s="520"/>
      <c r="N1123" s="520"/>
      <c r="O1123" s="521"/>
      <c r="P1123" s="521"/>
    </row>
    <row r="1124" spans="1:16" ht="21.75" customHeight="1" x14ac:dyDescent="0.55000000000000004">
      <c r="A1124" s="515"/>
      <c r="B1124" s="515"/>
      <c r="C1124" s="515"/>
      <c r="D1124" s="515"/>
      <c r="E1124" s="518"/>
      <c r="F1124" s="518"/>
      <c r="G1124" s="518"/>
      <c r="H1124" s="518"/>
      <c r="I1124" s="518"/>
      <c r="J1124" s="518"/>
      <c r="K1124" s="519"/>
      <c r="L1124" s="520"/>
      <c r="M1124" s="520"/>
      <c r="N1124" s="520"/>
      <c r="O1124" s="521"/>
      <c r="P1124" s="521"/>
    </row>
    <row r="1125" spans="1:16" ht="21.75" customHeight="1" x14ac:dyDescent="0.55000000000000004">
      <c r="A1125" s="515"/>
      <c r="B1125" s="515"/>
      <c r="C1125" s="515"/>
      <c r="D1125" s="515"/>
      <c r="E1125" s="518"/>
      <c r="F1125" s="518"/>
      <c r="G1125" s="518"/>
      <c r="H1125" s="518"/>
      <c r="I1125" s="518"/>
      <c r="J1125" s="518"/>
      <c r="K1125" s="519"/>
      <c r="L1125" s="520"/>
      <c r="M1125" s="520"/>
      <c r="N1125" s="520"/>
      <c r="O1125" s="521"/>
      <c r="P1125" s="521"/>
    </row>
    <row r="1126" spans="1:16" ht="21.75" customHeight="1" x14ac:dyDescent="0.55000000000000004">
      <c r="A1126" s="515"/>
      <c r="B1126" s="515"/>
      <c r="C1126" s="515"/>
      <c r="D1126" s="515"/>
      <c r="E1126" s="518"/>
      <c r="F1126" s="518"/>
      <c r="G1126" s="518"/>
      <c r="H1126" s="518"/>
      <c r="I1126" s="518"/>
      <c r="J1126" s="518"/>
      <c r="K1126" s="519"/>
      <c r="L1126" s="520"/>
      <c r="M1126" s="520"/>
      <c r="N1126" s="520"/>
      <c r="O1126" s="521"/>
      <c r="P1126" s="521"/>
    </row>
    <row r="1127" spans="1:16" ht="21.75" customHeight="1" x14ac:dyDescent="0.55000000000000004">
      <c r="A1127" s="515"/>
      <c r="B1127" s="515"/>
      <c r="C1127" s="515"/>
      <c r="D1127" s="515"/>
      <c r="E1127" s="518"/>
      <c r="F1127" s="518"/>
      <c r="G1127" s="518"/>
      <c r="H1127" s="518"/>
      <c r="I1127" s="518"/>
      <c r="J1127" s="518"/>
      <c r="K1127" s="519"/>
      <c r="L1127" s="520"/>
      <c r="M1127" s="520"/>
      <c r="N1127" s="520"/>
      <c r="O1127" s="521"/>
      <c r="P1127" s="521"/>
    </row>
    <row r="1128" spans="1:16" ht="21.75" customHeight="1" x14ac:dyDescent="0.55000000000000004">
      <c r="A1128" s="515"/>
      <c r="B1128" s="515"/>
      <c r="C1128" s="515"/>
      <c r="D1128" s="515"/>
      <c r="E1128" s="518"/>
      <c r="F1128" s="518"/>
      <c r="G1128" s="518"/>
      <c r="H1128" s="518"/>
      <c r="I1128" s="518"/>
      <c r="J1128" s="518"/>
      <c r="K1128" s="519"/>
      <c r="L1128" s="520"/>
      <c r="M1128" s="520"/>
      <c r="N1128" s="520"/>
      <c r="O1128" s="521"/>
      <c r="P1128" s="521"/>
    </row>
    <row r="1129" spans="1:16" ht="21.75" customHeight="1" x14ac:dyDescent="0.55000000000000004">
      <c r="A1129" s="515"/>
      <c r="B1129" s="515"/>
      <c r="C1129" s="515"/>
      <c r="D1129" s="515"/>
      <c r="E1129" s="518"/>
      <c r="F1129" s="518"/>
      <c r="G1129" s="518"/>
      <c r="H1129" s="518"/>
      <c r="I1129" s="518"/>
      <c r="J1129" s="518"/>
      <c r="K1129" s="519"/>
      <c r="L1129" s="520"/>
      <c r="M1129" s="520"/>
      <c r="N1129" s="520"/>
      <c r="O1129" s="521"/>
      <c r="P1129" s="521"/>
    </row>
    <row r="1130" spans="1:16" ht="21.75" customHeight="1" x14ac:dyDescent="0.55000000000000004">
      <c r="A1130" s="515"/>
      <c r="B1130" s="515"/>
      <c r="C1130" s="515"/>
      <c r="D1130" s="515"/>
      <c r="E1130" s="518"/>
      <c r="F1130" s="518"/>
      <c r="G1130" s="518"/>
      <c r="H1130" s="518"/>
      <c r="I1130" s="518"/>
      <c r="J1130" s="518"/>
      <c r="K1130" s="519"/>
      <c r="L1130" s="520"/>
      <c r="M1130" s="520"/>
      <c r="N1130" s="520"/>
      <c r="O1130" s="521"/>
      <c r="P1130" s="521"/>
    </row>
    <row r="1131" spans="1:16" ht="21.75" customHeight="1" x14ac:dyDescent="0.55000000000000004">
      <c r="A1131" s="515"/>
      <c r="B1131" s="515"/>
      <c r="C1131" s="515"/>
      <c r="D1131" s="515"/>
      <c r="E1131" s="518"/>
      <c r="F1131" s="518"/>
      <c r="G1131" s="518"/>
      <c r="H1131" s="518"/>
      <c r="I1131" s="518"/>
      <c r="J1131" s="518"/>
      <c r="K1131" s="519"/>
      <c r="L1131" s="520"/>
      <c r="M1131" s="520"/>
      <c r="N1131" s="520"/>
      <c r="O1131" s="521"/>
      <c r="P1131" s="521"/>
    </row>
    <row r="1132" spans="1:16" ht="21.75" customHeight="1" x14ac:dyDescent="0.55000000000000004">
      <c r="A1132" s="515"/>
      <c r="B1132" s="515"/>
      <c r="C1132" s="515"/>
      <c r="D1132" s="515"/>
      <c r="E1132" s="518"/>
      <c r="F1132" s="518"/>
      <c r="G1132" s="518"/>
      <c r="H1132" s="518"/>
      <c r="I1132" s="518"/>
      <c r="J1132" s="518"/>
      <c r="K1132" s="519"/>
      <c r="L1132" s="520"/>
      <c r="M1132" s="520"/>
      <c r="N1132" s="520"/>
      <c r="O1132" s="521"/>
      <c r="P1132" s="521"/>
    </row>
    <row r="1133" spans="1:16" ht="21.75" customHeight="1" x14ac:dyDescent="0.55000000000000004">
      <c r="A1133" s="515"/>
      <c r="B1133" s="515"/>
      <c r="C1133" s="515"/>
      <c r="D1133" s="515"/>
      <c r="E1133" s="518"/>
      <c r="F1133" s="518"/>
      <c r="G1133" s="518"/>
      <c r="H1133" s="518"/>
      <c r="I1133" s="518"/>
      <c r="J1133" s="518"/>
      <c r="K1133" s="519"/>
      <c r="L1133" s="520"/>
      <c r="M1133" s="520"/>
      <c r="N1133" s="520"/>
      <c r="O1133" s="521"/>
      <c r="P1133" s="521"/>
    </row>
    <row r="1134" spans="1:16" ht="21.75" customHeight="1" x14ac:dyDescent="0.55000000000000004">
      <c r="A1134" s="515"/>
      <c r="B1134" s="515"/>
      <c r="C1134" s="515"/>
      <c r="D1134" s="515"/>
      <c r="E1134" s="518"/>
      <c r="F1134" s="518"/>
      <c r="G1134" s="518"/>
      <c r="H1134" s="518"/>
      <c r="I1134" s="518"/>
      <c r="J1134" s="518"/>
      <c r="K1134" s="519"/>
      <c r="L1134" s="520"/>
      <c r="M1134" s="520"/>
      <c r="N1134" s="520"/>
      <c r="O1134" s="521"/>
      <c r="P1134" s="521"/>
    </row>
    <row r="1135" spans="1:16" ht="21.75" customHeight="1" x14ac:dyDescent="0.55000000000000004">
      <c r="A1135" s="515"/>
      <c r="B1135" s="515"/>
      <c r="C1135" s="515"/>
      <c r="D1135" s="515"/>
      <c r="E1135" s="518"/>
      <c r="F1135" s="518"/>
      <c r="G1135" s="518"/>
      <c r="H1135" s="518"/>
      <c r="I1135" s="518"/>
      <c r="J1135" s="518"/>
      <c r="K1135" s="519"/>
      <c r="L1135" s="520"/>
      <c r="M1135" s="520"/>
      <c r="N1135" s="520"/>
      <c r="O1135" s="521"/>
      <c r="P1135" s="521"/>
    </row>
    <row r="1136" spans="1:16" ht="21.75" customHeight="1" x14ac:dyDescent="0.55000000000000004">
      <c r="A1136" s="515"/>
      <c r="B1136" s="515"/>
      <c r="C1136" s="515"/>
      <c r="D1136" s="515"/>
      <c r="E1136" s="518"/>
      <c r="F1136" s="518"/>
      <c r="G1136" s="518"/>
      <c r="H1136" s="518"/>
      <c r="I1136" s="518"/>
      <c r="J1136" s="518"/>
      <c r="K1136" s="519"/>
      <c r="L1136" s="520"/>
      <c r="M1136" s="520"/>
      <c r="N1136" s="520"/>
      <c r="O1136" s="521"/>
      <c r="P1136" s="521"/>
    </row>
    <row r="1137" spans="1:16" ht="21.75" customHeight="1" x14ac:dyDescent="0.55000000000000004">
      <c r="A1137" s="515"/>
      <c r="B1137" s="515"/>
      <c r="C1137" s="515"/>
      <c r="D1137" s="515"/>
      <c r="E1137" s="518"/>
      <c r="F1137" s="518"/>
      <c r="G1137" s="518"/>
      <c r="H1137" s="518"/>
      <c r="I1137" s="518"/>
      <c r="J1137" s="518"/>
      <c r="K1137" s="519"/>
      <c r="L1137" s="520"/>
      <c r="M1137" s="520"/>
      <c r="N1137" s="520"/>
      <c r="O1137" s="521"/>
      <c r="P1137" s="521"/>
    </row>
    <row r="1138" spans="1:16" ht="21.75" customHeight="1" x14ac:dyDescent="0.55000000000000004">
      <c r="A1138" s="515"/>
      <c r="B1138" s="515"/>
      <c r="C1138" s="515"/>
      <c r="D1138" s="515"/>
      <c r="E1138" s="518"/>
      <c r="F1138" s="518"/>
      <c r="G1138" s="518"/>
      <c r="H1138" s="518"/>
      <c r="I1138" s="518"/>
      <c r="J1138" s="518"/>
      <c r="K1138" s="519"/>
      <c r="L1138" s="520"/>
      <c r="M1138" s="520"/>
      <c r="N1138" s="520"/>
      <c r="O1138" s="521"/>
      <c r="P1138" s="521"/>
    </row>
    <row r="1139" spans="1:16" ht="21.75" customHeight="1" x14ac:dyDescent="0.55000000000000004">
      <c r="A1139" s="515"/>
      <c r="B1139" s="515"/>
      <c r="C1139" s="515"/>
      <c r="D1139" s="515"/>
      <c r="E1139" s="518"/>
      <c r="F1139" s="518"/>
      <c r="G1139" s="518"/>
      <c r="H1139" s="518"/>
      <c r="I1139" s="518"/>
      <c r="J1139" s="518"/>
      <c r="K1139" s="519"/>
      <c r="L1139" s="520"/>
      <c r="M1139" s="520"/>
      <c r="N1139" s="520"/>
      <c r="O1139" s="521"/>
      <c r="P1139" s="521"/>
    </row>
    <row r="1140" spans="1:16" ht="21.75" customHeight="1" x14ac:dyDescent="0.55000000000000004">
      <c r="A1140" s="515"/>
      <c r="B1140" s="515"/>
      <c r="C1140" s="515"/>
      <c r="D1140" s="515"/>
      <c r="E1140" s="518"/>
      <c r="F1140" s="518"/>
      <c r="G1140" s="518"/>
      <c r="H1140" s="518"/>
      <c r="I1140" s="518"/>
      <c r="J1140" s="518"/>
      <c r="K1140" s="519"/>
      <c r="L1140" s="520"/>
      <c r="M1140" s="520"/>
      <c r="N1140" s="520"/>
      <c r="O1140" s="521"/>
      <c r="P1140" s="521"/>
    </row>
    <row r="1141" spans="1:16" ht="21.75" customHeight="1" x14ac:dyDescent="0.55000000000000004">
      <c r="A1141" s="515"/>
      <c r="B1141" s="515"/>
      <c r="C1141" s="515"/>
      <c r="D1141" s="515"/>
      <c r="E1141" s="518"/>
      <c r="F1141" s="518"/>
      <c r="G1141" s="518"/>
      <c r="H1141" s="518"/>
      <c r="I1141" s="518"/>
      <c r="J1141" s="518"/>
      <c r="K1141" s="519"/>
      <c r="L1141" s="520"/>
      <c r="M1141" s="520"/>
      <c r="N1141" s="520"/>
      <c r="O1141" s="521"/>
      <c r="P1141" s="521"/>
    </row>
    <row r="1142" spans="1:16" ht="21.75" customHeight="1" x14ac:dyDescent="0.55000000000000004">
      <c r="A1142" s="515"/>
      <c r="B1142" s="515"/>
      <c r="C1142" s="515"/>
      <c r="D1142" s="515"/>
      <c r="E1142" s="518"/>
      <c r="F1142" s="518"/>
      <c r="G1142" s="518"/>
      <c r="H1142" s="518"/>
      <c r="I1142" s="518"/>
      <c r="J1142" s="518"/>
      <c r="K1142" s="519"/>
      <c r="L1142" s="520"/>
      <c r="M1142" s="520"/>
      <c r="N1142" s="520"/>
      <c r="O1142" s="521"/>
      <c r="P1142" s="521"/>
    </row>
    <row r="1143" spans="1:16" ht="21.75" customHeight="1" x14ac:dyDescent="0.55000000000000004">
      <c r="A1143" s="515"/>
      <c r="B1143" s="515"/>
      <c r="C1143" s="515"/>
      <c r="D1143" s="515"/>
      <c r="E1143" s="518"/>
      <c r="F1143" s="518"/>
      <c r="G1143" s="518"/>
      <c r="H1143" s="518"/>
      <c r="I1143" s="518"/>
      <c r="J1143" s="518"/>
      <c r="K1143" s="519"/>
      <c r="L1143" s="520"/>
      <c r="M1143" s="520"/>
      <c r="N1143" s="520"/>
      <c r="O1143" s="521"/>
      <c r="P1143" s="521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2022-01-18T03:06:36Z</dcterms:modified>
</cp:coreProperties>
</file>