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ก่อสร้าง\อาคารเก็บเอกสาร 2 ชั้น\"/>
    </mc:Choice>
  </mc:AlternateContent>
  <xr:revisionPtr revIDLastSave="0" documentId="13_ncr:1_{482D71DB-E9C3-46A5-9E65-206F14B18B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ร.5" sheetId="7" r:id="rId1"/>
    <sheet name="แบบชนิดตอกเข็ม" sheetId="3" r:id="rId2"/>
    <sheet name="Factor F" sheetId="5" r:id="rId3"/>
  </sheets>
  <definedNames>
    <definedName name="_xlnm.Print_Area" localSheetId="1">แบบชนิดตอกเข็ม!$A$1:$J$193</definedName>
    <definedName name="_xlnm.Print_Titles" localSheetId="1">แบบชนิดตอกเข็ม!$A:$I,แบบชนิดตอกเข็ม!$1:$8</definedName>
  </definedNames>
  <calcPr calcId="191029"/>
</workbook>
</file>

<file path=xl/calcChain.xml><?xml version="1.0" encoding="utf-8"?>
<calcChain xmlns="http://schemas.openxmlformats.org/spreadsheetml/2006/main">
  <c r="R9" i="7" l="1"/>
  <c r="H62" i="3"/>
  <c r="H81" i="3" l="1"/>
  <c r="F81" i="3"/>
  <c r="I81" i="3" l="1"/>
  <c r="H77" i="3"/>
  <c r="F77" i="3"/>
  <c r="H76" i="3"/>
  <c r="F76" i="3"/>
  <c r="F66" i="3"/>
  <c r="H66" i="3"/>
  <c r="F67" i="3"/>
  <c r="H67" i="3"/>
  <c r="H74" i="3"/>
  <c r="F74" i="3"/>
  <c r="F62" i="3"/>
  <c r="H55" i="3"/>
  <c r="F55" i="3"/>
  <c r="H54" i="3"/>
  <c r="F54" i="3"/>
  <c r="H41" i="3"/>
  <c r="F41" i="3"/>
  <c r="H40" i="3"/>
  <c r="F40" i="3"/>
  <c r="H30" i="3"/>
  <c r="F30" i="3"/>
  <c r="H29" i="3"/>
  <c r="F29" i="3"/>
  <c r="I66" i="3" l="1"/>
  <c r="I77" i="3"/>
  <c r="I67" i="3"/>
  <c r="I74" i="3"/>
  <c r="I76" i="3"/>
  <c r="I40" i="3"/>
  <c r="I62" i="3"/>
  <c r="I55" i="3"/>
  <c r="I41" i="3"/>
  <c r="I54" i="3"/>
  <c r="I30" i="3"/>
  <c r="I29" i="3"/>
  <c r="H148" i="3"/>
  <c r="H12" i="3"/>
  <c r="F12" i="3"/>
  <c r="H139" i="3"/>
  <c r="F139" i="3"/>
  <c r="F190" i="3"/>
  <c r="H190" i="3"/>
  <c r="G109" i="3"/>
  <c r="H109" i="3" s="1"/>
  <c r="E109" i="3"/>
  <c r="F98" i="3"/>
  <c r="H92" i="3"/>
  <c r="F92" i="3"/>
  <c r="F103" i="3"/>
  <c r="F105" i="3"/>
  <c r="H110" i="3"/>
  <c r="H113" i="3"/>
  <c r="H114" i="3"/>
  <c r="F113" i="3"/>
  <c r="F114" i="3"/>
  <c r="H172" i="3"/>
  <c r="F172" i="3"/>
  <c r="H137" i="3"/>
  <c r="H138" i="3"/>
  <c r="F137" i="3"/>
  <c r="F138" i="3"/>
  <c r="F136" i="3"/>
  <c r="F140" i="3"/>
  <c r="F141" i="3"/>
  <c r="H131" i="3"/>
  <c r="H132" i="3"/>
  <c r="H133" i="3"/>
  <c r="H136" i="3"/>
  <c r="H140" i="3"/>
  <c r="H141" i="3"/>
  <c r="F131" i="3"/>
  <c r="F132" i="3"/>
  <c r="F133" i="3"/>
  <c r="H169" i="3"/>
  <c r="H170" i="3"/>
  <c r="H171" i="3"/>
  <c r="H173" i="3"/>
  <c r="H174" i="3"/>
  <c r="F169" i="3"/>
  <c r="F170" i="3"/>
  <c r="F171" i="3"/>
  <c r="F173" i="3"/>
  <c r="F174" i="3"/>
  <c r="H130" i="3"/>
  <c r="F130" i="3"/>
  <c r="H129" i="3"/>
  <c r="F129" i="3"/>
  <c r="H116" i="3"/>
  <c r="H117" i="3"/>
  <c r="H118" i="3"/>
  <c r="H119" i="3"/>
  <c r="H120" i="3"/>
  <c r="H121" i="3"/>
  <c r="H122" i="3"/>
  <c r="H123" i="3"/>
  <c r="H98" i="3"/>
  <c r="I12" i="3" l="1"/>
  <c r="I139" i="3"/>
  <c r="I190" i="3"/>
  <c r="I193" i="3" s="1"/>
  <c r="I136" i="3"/>
  <c r="I92" i="3"/>
  <c r="I172" i="3"/>
  <c r="I133" i="3"/>
  <c r="I114" i="3"/>
  <c r="I113" i="3"/>
  <c r="I137" i="3"/>
  <c r="I98" i="3"/>
  <c r="I131" i="3"/>
  <c r="I138" i="3"/>
  <c r="I140" i="3"/>
  <c r="I141" i="3"/>
  <c r="I132" i="3"/>
  <c r="I170" i="3"/>
  <c r="I171" i="3"/>
  <c r="I169" i="3"/>
  <c r="I173" i="3"/>
  <c r="I174" i="3"/>
  <c r="I129" i="3"/>
  <c r="I130" i="3"/>
  <c r="H161" i="3"/>
  <c r="F161" i="3"/>
  <c r="H90" i="3"/>
  <c r="F90" i="3"/>
  <c r="H115" i="3"/>
  <c r="F110" i="3"/>
  <c r="I110" i="3" s="1"/>
  <c r="F115" i="3"/>
  <c r="F116" i="3"/>
  <c r="I116" i="3" s="1"/>
  <c r="F117" i="3"/>
  <c r="I117" i="3" s="1"/>
  <c r="F118" i="3"/>
  <c r="I118" i="3" s="1"/>
  <c r="F119" i="3"/>
  <c r="I119" i="3" s="1"/>
  <c r="F120" i="3"/>
  <c r="I120" i="3" s="1"/>
  <c r="F121" i="3"/>
  <c r="I121" i="3" s="1"/>
  <c r="F122" i="3"/>
  <c r="I122" i="3" s="1"/>
  <c r="F123" i="3"/>
  <c r="I123" i="3" s="1"/>
  <c r="H128" i="3"/>
  <c r="F128" i="3"/>
  <c r="H151" i="3"/>
  <c r="H152" i="3"/>
  <c r="F148" i="3"/>
  <c r="I148" i="3" s="1"/>
  <c r="F151" i="3"/>
  <c r="F152" i="3"/>
  <c r="H156" i="3"/>
  <c r="H157" i="3"/>
  <c r="H158" i="3"/>
  <c r="H159" i="3"/>
  <c r="H160" i="3"/>
  <c r="H162" i="3"/>
  <c r="H163" i="3"/>
  <c r="H164" i="3"/>
  <c r="H165" i="3"/>
  <c r="H166" i="3"/>
  <c r="H167" i="3"/>
  <c r="F156" i="3"/>
  <c r="F157" i="3"/>
  <c r="F158" i="3"/>
  <c r="F159" i="3"/>
  <c r="F160" i="3"/>
  <c r="F162" i="3"/>
  <c r="F163" i="3"/>
  <c r="F164" i="3"/>
  <c r="F165" i="3"/>
  <c r="F166" i="3"/>
  <c r="F167" i="3"/>
  <c r="F154" i="3"/>
  <c r="H154" i="3"/>
  <c r="H153" i="3"/>
  <c r="F153" i="3"/>
  <c r="F177" i="3"/>
  <c r="F178" i="3"/>
  <c r="F179" i="3"/>
  <c r="F180" i="3"/>
  <c r="F181" i="3"/>
  <c r="F182" i="3"/>
  <c r="F183" i="3"/>
  <c r="F184" i="3"/>
  <c r="F185" i="3"/>
  <c r="F186" i="3"/>
  <c r="H177" i="3"/>
  <c r="H178" i="3"/>
  <c r="H179" i="3"/>
  <c r="H180" i="3"/>
  <c r="H181" i="3"/>
  <c r="H182" i="3"/>
  <c r="H183" i="3"/>
  <c r="H184" i="3"/>
  <c r="H185" i="3"/>
  <c r="H186" i="3"/>
  <c r="H176" i="3"/>
  <c r="F176" i="3"/>
  <c r="H99" i="3"/>
  <c r="H95" i="3"/>
  <c r="H96" i="3"/>
  <c r="H97" i="3"/>
  <c r="F95" i="3"/>
  <c r="F96" i="3"/>
  <c r="F97" i="3"/>
  <c r="F99" i="3"/>
  <c r="K141" i="3" l="1"/>
  <c r="I161" i="3"/>
  <c r="I163" i="3"/>
  <c r="I167" i="3"/>
  <c r="I99" i="3"/>
  <c r="I95" i="3"/>
  <c r="I97" i="3"/>
  <c r="I165" i="3"/>
  <c r="I156" i="3"/>
  <c r="I158" i="3"/>
  <c r="I159" i="3"/>
  <c r="I151" i="3"/>
  <c r="I96" i="3"/>
  <c r="I162" i="3"/>
  <c r="I90" i="3"/>
  <c r="I178" i="3"/>
  <c r="I160" i="3"/>
  <c r="I166" i="3"/>
  <c r="I157" i="3"/>
  <c r="I152" i="3"/>
  <c r="I164" i="3"/>
  <c r="I115" i="3"/>
  <c r="I128" i="3"/>
  <c r="I179" i="3"/>
  <c r="I153" i="3"/>
  <c r="I181" i="3"/>
  <c r="I154" i="3"/>
  <c r="I186" i="3"/>
  <c r="I182" i="3"/>
  <c r="I180" i="3"/>
  <c r="I176" i="3"/>
  <c r="I183" i="3"/>
  <c r="I185" i="3"/>
  <c r="I177" i="3"/>
  <c r="I184" i="3"/>
  <c r="K174" i="3" l="1"/>
  <c r="K186" i="3"/>
  <c r="H126" i="3"/>
  <c r="H127" i="3"/>
  <c r="F126" i="3"/>
  <c r="F127" i="3"/>
  <c r="I127" i="3" l="1"/>
  <c r="I126" i="3"/>
  <c r="A2" i="5" l="1"/>
  <c r="H24" i="5"/>
  <c r="F23" i="5"/>
  <c r="D23" i="5"/>
  <c r="D26" i="5" s="1"/>
  <c r="H25" i="3" l="1"/>
  <c r="H91" i="3" l="1"/>
  <c r="F91" i="3"/>
  <c r="H103" i="3"/>
  <c r="H57" i="3"/>
  <c r="F57" i="3"/>
  <c r="H56" i="3"/>
  <c r="F56" i="3"/>
  <c r="H42" i="3"/>
  <c r="F42" i="3"/>
  <c r="H43" i="3"/>
  <c r="F43" i="3"/>
  <c r="H69" i="3"/>
  <c r="F69" i="3"/>
  <c r="H59" i="3"/>
  <c r="F59" i="3"/>
  <c r="H45" i="3"/>
  <c r="F45" i="3"/>
  <c r="H32" i="3"/>
  <c r="F32" i="3"/>
  <c r="H64" i="3"/>
  <c r="F64" i="3"/>
  <c r="H63" i="3"/>
  <c r="F63" i="3"/>
  <c r="H61" i="3"/>
  <c r="F61" i="3"/>
  <c r="F25" i="3"/>
  <c r="I25" i="3" s="1"/>
  <c r="H150" i="3"/>
  <c r="F150" i="3"/>
  <c r="H146" i="3"/>
  <c r="F146" i="3"/>
  <c r="H149" i="3"/>
  <c r="F149" i="3"/>
  <c r="H145" i="3"/>
  <c r="F145" i="3"/>
  <c r="F147" i="3"/>
  <c r="H144" i="3"/>
  <c r="F144" i="3"/>
  <c r="H147" i="3"/>
  <c r="H143" i="3"/>
  <c r="F143" i="3"/>
  <c r="F101" i="3"/>
  <c r="H105" i="3"/>
  <c r="H101" i="3"/>
  <c r="F18" i="3"/>
  <c r="H18" i="3"/>
  <c r="F73" i="3"/>
  <c r="F72" i="3"/>
  <c r="F71" i="3"/>
  <c r="F49" i="3"/>
  <c r="F51" i="3"/>
  <c r="F50" i="3"/>
  <c r="F48" i="3"/>
  <c r="F47" i="3"/>
  <c r="H15" i="3"/>
  <c r="F15" i="3"/>
  <c r="H16" i="3"/>
  <c r="F16" i="3"/>
  <c r="H19" i="3"/>
  <c r="F19" i="3"/>
  <c r="H20" i="3"/>
  <c r="F20" i="3"/>
  <c r="H21" i="3"/>
  <c r="F21" i="3"/>
  <c r="H23" i="3"/>
  <c r="F23" i="3"/>
  <c r="H24" i="3"/>
  <c r="F24" i="3"/>
  <c r="H26" i="3"/>
  <c r="F26" i="3"/>
  <c r="F27" i="3"/>
  <c r="H34" i="3"/>
  <c r="F34" i="3"/>
  <c r="H35" i="3"/>
  <c r="F35" i="3"/>
  <c r="H36" i="3"/>
  <c r="F36" i="3"/>
  <c r="H37" i="3"/>
  <c r="F37" i="3"/>
  <c r="H38" i="3"/>
  <c r="H47" i="3"/>
  <c r="H48" i="3"/>
  <c r="H49" i="3"/>
  <c r="H50" i="3"/>
  <c r="H51" i="3"/>
  <c r="F52" i="3"/>
  <c r="H71" i="3"/>
  <c r="H72" i="3"/>
  <c r="H73" i="3"/>
  <c r="H80" i="3"/>
  <c r="F80" i="3"/>
  <c r="H82" i="3"/>
  <c r="F82" i="3"/>
  <c r="H83" i="3"/>
  <c r="F83" i="3"/>
  <c r="H84" i="3"/>
  <c r="F84" i="3"/>
  <c r="H85" i="3"/>
  <c r="F85" i="3"/>
  <c r="H86" i="3"/>
  <c r="F86" i="3"/>
  <c r="F109" i="3"/>
  <c r="H111" i="3"/>
  <c r="F111" i="3"/>
  <c r="H112" i="3"/>
  <c r="F112" i="3"/>
  <c r="H89" i="3"/>
  <c r="F89" i="3"/>
  <c r="H94" i="3"/>
  <c r="F94" i="3"/>
  <c r="H107" i="3"/>
  <c r="F107" i="3"/>
  <c r="H134" i="3"/>
  <c r="F134" i="3"/>
  <c r="H52" i="3"/>
  <c r="F38" i="3"/>
  <c r="H27" i="3"/>
  <c r="I105" i="3" l="1"/>
  <c r="I69" i="3"/>
  <c r="I56" i="3"/>
  <c r="I34" i="3"/>
  <c r="I143" i="3"/>
  <c r="I149" i="3"/>
  <c r="I101" i="3"/>
  <c r="K107" i="3" s="1"/>
  <c r="L174" i="3" s="1"/>
  <c r="I63" i="3"/>
  <c r="I45" i="3"/>
  <c r="I43" i="3"/>
  <c r="I103" i="3"/>
  <c r="I134" i="3"/>
  <c r="K134" i="3" s="1"/>
  <c r="I89" i="3"/>
  <c r="K99" i="3" s="1"/>
  <c r="L141" i="3" s="1"/>
  <c r="I86" i="3"/>
  <c r="I82" i="3"/>
  <c r="I36" i="3"/>
  <c r="I19" i="3"/>
  <c r="I64" i="3"/>
  <c r="I59" i="3"/>
  <c r="I150" i="3"/>
  <c r="I47" i="3"/>
  <c r="I146" i="3"/>
  <c r="I48" i="3"/>
  <c r="I42" i="3"/>
  <c r="I91" i="3"/>
  <c r="I38" i="3"/>
  <c r="I35" i="3"/>
  <c r="I145" i="3"/>
  <c r="I26" i="3"/>
  <c r="I21" i="3"/>
  <c r="I15" i="3"/>
  <c r="I27" i="3"/>
  <c r="I50" i="3"/>
  <c r="I112" i="3"/>
  <c r="I85" i="3"/>
  <c r="I80" i="3"/>
  <c r="I23" i="3"/>
  <c r="I16" i="3"/>
  <c r="I51" i="3"/>
  <c r="I144" i="3"/>
  <c r="I49" i="3"/>
  <c r="I18" i="3"/>
  <c r="I107" i="3"/>
  <c r="I111" i="3"/>
  <c r="I84" i="3"/>
  <c r="I71" i="3"/>
  <c r="I147" i="3"/>
  <c r="I52" i="3"/>
  <c r="I72" i="3"/>
  <c r="I94" i="3"/>
  <c r="I109" i="3"/>
  <c r="I83" i="3"/>
  <c r="I37" i="3"/>
  <c r="I24" i="3"/>
  <c r="I20" i="3"/>
  <c r="I73" i="3"/>
  <c r="I61" i="3"/>
  <c r="I32" i="3"/>
  <c r="I57" i="3"/>
  <c r="I188" i="3" l="1"/>
  <c r="K30" i="3"/>
  <c r="K154" i="3"/>
  <c r="L186" i="3" s="1"/>
  <c r="K86" i="3"/>
  <c r="K114" i="3"/>
  <c r="K43" i="3"/>
  <c r="K77" i="3"/>
  <c r="K10" i="7"/>
  <c r="R10" i="7" s="1"/>
  <c r="K8" i="7" l="1"/>
  <c r="R8" i="7" s="1"/>
  <c r="R17" i="7" s="1"/>
  <c r="R18" i="7" s="1"/>
  <c r="F18" i="7" s="1"/>
  <c r="N9" i="5" l="1"/>
  <c r="N17" i="5" s="1"/>
  <c r="K23" i="5" s="1"/>
  <c r="N12" i="5"/>
  <c r="E26" i="5" l="1"/>
  <c r="V26" i="5" s="1"/>
  <c r="N26" i="5" s="1"/>
</calcChain>
</file>

<file path=xl/sharedStrings.xml><?xml version="1.0" encoding="utf-8"?>
<sst xmlns="http://schemas.openxmlformats.org/spreadsheetml/2006/main" count="487" uniqueCount="274">
  <si>
    <t>ที่</t>
  </si>
  <si>
    <t>รายการ</t>
  </si>
  <si>
    <t>จำนวน</t>
  </si>
  <si>
    <t>หน่วย</t>
  </si>
  <si>
    <t>ราคาวัสดุสิ่งของ</t>
  </si>
  <si>
    <t>ค่าแรงงาน</t>
  </si>
  <si>
    <t>รวมจำนวนเงิน</t>
  </si>
  <si>
    <t>ต่อหน่วย</t>
  </si>
  <si>
    <t>จำนวนเงิน</t>
  </si>
  <si>
    <t>ชุด</t>
  </si>
  <si>
    <t>ตร.ม.</t>
  </si>
  <si>
    <t>2</t>
  </si>
  <si>
    <t>1</t>
  </si>
  <si>
    <t>2.1</t>
  </si>
  <si>
    <t>2.2</t>
  </si>
  <si>
    <t>2.3</t>
  </si>
  <si>
    <t>2.4</t>
  </si>
  <si>
    <t>2.5</t>
  </si>
  <si>
    <t>3</t>
  </si>
  <si>
    <t>3.1</t>
  </si>
  <si>
    <t>3.2</t>
  </si>
  <si>
    <t>ลำดับที่</t>
  </si>
  <si>
    <t>หมายเหตุ</t>
  </si>
  <si>
    <t>3.3</t>
  </si>
  <si>
    <t>3.4</t>
  </si>
  <si>
    <t>งานพื้น</t>
  </si>
  <si>
    <t>4</t>
  </si>
  <si>
    <t>4.1</t>
  </si>
  <si>
    <t>รวมงานส่วนที่ 1</t>
  </si>
  <si>
    <t>2.6</t>
  </si>
  <si>
    <t>ม.</t>
  </si>
  <si>
    <t>ลบ.ม.</t>
  </si>
  <si>
    <t>5</t>
  </si>
  <si>
    <t>6</t>
  </si>
  <si>
    <t>7</t>
  </si>
  <si>
    <t>ต้น</t>
  </si>
  <si>
    <t>หมวดงานวิศวกรรมโครงสร้าง</t>
  </si>
  <si>
    <t>ขุดดินและถมกลับ</t>
  </si>
  <si>
    <t>คอนกรีตหยาบ  1: 3 : 5</t>
  </si>
  <si>
    <t>เหล็กเสริม</t>
  </si>
  <si>
    <t xml:space="preserve"> </t>
  </si>
  <si>
    <t>กก.</t>
  </si>
  <si>
    <t>ลวดผูกเหล็ก</t>
  </si>
  <si>
    <t xml:space="preserve"> - DB 12 มม.</t>
  </si>
  <si>
    <t xml:space="preserve"> - DB 20 มม.</t>
  </si>
  <si>
    <t>4.2</t>
  </si>
  <si>
    <t>งานหลังคา</t>
  </si>
  <si>
    <t>5.1</t>
  </si>
  <si>
    <t>5.2</t>
  </si>
  <si>
    <t>หมวดงานสถาปัตยกรรม</t>
  </si>
  <si>
    <t>งานผนัง</t>
  </si>
  <si>
    <t>งานฝ้าเพดาน</t>
  </si>
  <si>
    <t>4.3</t>
  </si>
  <si>
    <t>งานส่วนที่ 2 (งานครุภัณฑ์ )</t>
  </si>
  <si>
    <t>รวมงานส่วนที่ 2 (งานครุภัณฑ์ )</t>
  </si>
  <si>
    <t xml:space="preserve">        โครงคร่าวเหล็กอาบสังกะสี ติดตั้งตามมาตรฐานผู้ผลิต</t>
  </si>
  <si>
    <t xml:space="preserve">งานส่วนที่ 1 </t>
  </si>
  <si>
    <t>แผ่น</t>
  </si>
  <si>
    <t>เหมา</t>
  </si>
  <si>
    <t>4.4</t>
  </si>
  <si>
    <t>3.5</t>
  </si>
  <si>
    <t>3.6</t>
  </si>
  <si>
    <t>งานสุขภัณฑ์</t>
  </si>
  <si>
    <t>งานระบบประปาและสุขาภิบาล</t>
  </si>
  <si>
    <t>จุด</t>
  </si>
  <si>
    <t>-</t>
  </si>
  <si>
    <t>วิธีคำนวณเทียบอัตราส่วนเพื่อหาค่า FACTOR F</t>
  </si>
  <si>
    <t>กรณีค่างานอยู่ระหว่างช่วงของค่างานต้นทุนที่กำหนดในตาราง Factor F ให้เทียบอัตราส่วน เพื่อหา Factor F  ดังนี้</t>
  </si>
  <si>
    <t>สูตร</t>
  </si>
  <si>
    <t>ต้องการหาค่า Factor F ของค่างานต้นทุน</t>
  </si>
  <si>
    <t>=</t>
  </si>
  <si>
    <t>A</t>
  </si>
  <si>
    <t>บาท</t>
  </si>
  <si>
    <t>ค่า Factor F</t>
  </si>
  <si>
    <r>
      <t>D</t>
    </r>
    <r>
      <rPr>
        <sz val="16"/>
        <rFont val="AngsanaUPC"/>
        <family val="1"/>
        <charset val="222"/>
      </rPr>
      <t>-</t>
    </r>
  </si>
  <si>
    <t>(</t>
  </si>
  <si>
    <t>D</t>
  </si>
  <si>
    <t>E</t>
  </si>
  <si>
    <t>)</t>
  </si>
  <si>
    <t>B</t>
  </si>
  <si>
    <t>C</t>
  </si>
  <si>
    <t>ค่างานต้นทุน</t>
  </si>
  <si>
    <t>ค่าวัสดุและค่าแรงงาน</t>
  </si>
  <si>
    <t>รวมเป็นเงินประมาณ</t>
  </si>
  <si>
    <t>เงื่อนไข</t>
  </si>
  <si>
    <t>เงินล่วงหน้าจ่าย</t>
  </si>
  <si>
    <t>ดอกเบี้ยเงินกู้</t>
  </si>
  <si>
    <t>ต่อปี</t>
  </si>
  <si>
    <t>เงินประกันผลงานหัก</t>
  </si>
  <si>
    <t>ภาษีมูลค่าเพิ่ม</t>
  </si>
  <si>
    <t>เมื่อ</t>
  </si>
  <si>
    <t>ค่างานต้นทุนตัวต่ำกว่าค่างานต้นทุน A</t>
  </si>
  <si>
    <t>ค่างานต้นทุนตัวสูงกว่าค่างานต้นทุน A</t>
  </si>
  <si>
    <t>ค่า Factor F ของค่างานต้นทุน B</t>
  </si>
  <si>
    <t>ค่า Factor F ของค่างานต้นทุน C</t>
  </si>
  <si>
    <t>แทนค่าสูตร</t>
  </si>
  <si>
    <t>x</t>
  </si>
  <si>
    <t>ค่าFactor F</t>
  </si>
  <si>
    <t>รับ นน. ปลอดภัยไม่น้อยกว่า 22 ตัน/ต้น</t>
  </si>
  <si>
    <t>ตัดหัวเสาเข็ม คอร. ขนาด S 0.22 x 0.22 ม.</t>
  </si>
  <si>
    <t xml:space="preserve">เครื่องปรับอากาศชนิดแยกส่วนแขวนผนังหรือเพดาน (มีระบบฟอกอากาศ) </t>
  </si>
  <si>
    <t xml:space="preserve">ขนาด ไม่น้อยกว่า 30,000 บีทียู./ชม. พร้อมอุปกรณ์ </t>
  </si>
  <si>
    <t xml:space="preserve"> - งานฉาบผนัง</t>
  </si>
  <si>
    <t xml:space="preserve"> - งานก่ออิฐมวลเบา</t>
  </si>
  <si>
    <t xml:space="preserve"> - ผนังกรุไฟเบอร์ซีเมนต์บอร์ด หน้ากว้างไม่น้อยกว่า 6 "</t>
  </si>
  <si>
    <t xml:space="preserve"> - ผนังกรุกระเบื้องเซรามิค ขนาดไม่น้อยกว่า 8"x8"</t>
  </si>
  <si>
    <t xml:space="preserve"> - บัวปูนปั้น หน้าต่าง</t>
  </si>
  <si>
    <t xml:space="preserve"> - F1 พื้นปูกระเบื้องแกรนิตโต ขนาดไม่น้อยกว่า 24"x24"</t>
  </si>
  <si>
    <t>งานประตู-หน้าต่าง</t>
  </si>
  <si>
    <t>งานบันได</t>
  </si>
  <si>
    <t xml:space="preserve"> - ราวบันได</t>
  </si>
  <si>
    <t xml:space="preserve">      ราวจับและขาตั้ง ท่อสแตนเลส ศก. 2" ผิวมัน</t>
  </si>
  <si>
    <t xml:space="preserve">      ราวกันตกซอย ท่อสแตนเลส ศก. 1" ผิวมัน</t>
  </si>
  <si>
    <t>D1</t>
  </si>
  <si>
    <t>D2</t>
  </si>
  <si>
    <t>D3</t>
  </si>
  <si>
    <t>D4</t>
  </si>
  <si>
    <t>W1</t>
  </si>
  <si>
    <t>W2</t>
  </si>
  <si>
    <t>W3</t>
  </si>
  <si>
    <t>W4</t>
  </si>
  <si>
    <t xml:space="preserve"> - โถปัสสาวะชาย พร้อมก็อกน้ำแบบกด พร้อมอุปกรณ์ครบชุด</t>
  </si>
  <si>
    <t>งานอื่นๆ</t>
  </si>
  <si>
    <t xml:space="preserve"> - งานเดินท่อโสโครก โถส้วมมีถังพักน้ำ</t>
  </si>
  <si>
    <t xml:space="preserve"> - งานเดินท่อโสโครก อ่างล้างหน้า</t>
  </si>
  <si>
    <t xml:space="preserve"> - งานเดินท่อโสโครก รูน้ำทิ้ง</t>
  </si>
  <si>
    <t xml:space="preserve"> - งานเดินท่อโสโครก ท่อระบายอากาศ</t>
  </si>
  <si>
    <t xml:space="preserve"> - งานเดินท่อน้ำดี โถส้วมมีถังพักน้ำ</t>
  </si>
  <si>
    <t xml:space="preserve"> - งานเดินท่อน้ำดี อ่างล้างหน้า</t>
  </si>
  <si>
    <t xml:space="preserve"> - งานเดินท่อน้ำดี ก็อกน้ำ</t>
  </si>
  <si>
    <t xml:space="preserve"> - งานเดินท่อน้ำดี สายฉีดชำระ</t>
  </si>
  <si>
    <t xml:space="preserve"> - งานเดินท่อเชื่อมต่อระบบประปาเดิม</t>
  </si>
  <si>
    <t xml:space="preserve"> - บ่อซึม ค.ส.ล.Ø ไม่น้อยกว่า 1.00 ม.  4วง / บ่อ พร้อมฝา</t>
  </si>
  <si>
    <t>งานระบบไฟฟ้า</t>
  </si>
  <si>
    <t xml:space="preserve"> - ชุดโคมดาวน์ไลท์ พร้อมหลอด ขนาดไม่น้อยกว่า 11 วัตต์</t>
  </si>
  <si>
    <t xml:space="preserve"> - โคมไฟกิ่ง ทรงกระบอกสีดำ พร้อมหลอด ขนาดไม่น้อยกว่า 11 วัตต์</t>
  </si>
  <si>
    <t xml:space="preserve"> - พัดลมระบายอากาศแบบฝังฝ้าเพดานสีขาว อุปกรณ์ตามมตรฐานผู้ผลิต </t>
  </si>
  <si>
    <t xml:space="preserve"> - ตู้ควบคุมไฟฟ้า เหล็กเคลือบสี พร้อมเมนคัตเอาท์ ตัดตอนอัติโนมัติ</t>
  </si>
  <si>
    <t xml:space="preserve"> - เต้ารับไฟฟ้าแบบคู่ขากลม-แบน 16A 250V มีกราวน์</t>
  </si>
  <si>
    <t xml:space="preserve"> - เต้ารับไฟฟ้าแบบคู่ขากลม-แบน 16A 250V มีกราวน์ พร้อมหน้ากากพลาสติก</t>
  </si>
  <si>
    <t xml:space="preserve"> - เต้ารับโทรศัพท์</t>
  </si>
  <si>
    <t xml:space="preserve"> - เต้ารับสัญญาณอินเตอร์เน็ต</t>
  </si>
  <si>
    <t>ถัง</t>
  </si>
  <si>
    <t xml:space="preserve"> -โคมไฟฟ้าแบบมีตะแกรงอลูมิเนียมถี่ใบพัด ชนิดฝังฝ้า</t>
  </si>
  <si>
    <t xml:space="preserve">   พร้อมหลอดขนาดไม่น้อยกว่า 2x36 วัตต์</t>
  </si>
  <si>
    <t xml:space="preserve"> - งานเดินสายดวงโคม</t>
  </si>
  <si>
    <t xml:space="preserve"> - งานเดินสายสวิตซ์</t>
  </si>
  <si>
    <t xml:space="preserve"> - งานเดินสายเต้ารับ</t>
  </si>
  <si>
    <t xml:space="preserve"> - สวิทช์เปิด-ปิด ไฟส่องสว่าง 16A 250V หน้ากากพลาสติก สีขาว </t>
  </si>
  <si>
    <t xml:space="preserve"> - งานเดินสายเต้ารับสัญญาณอินเตอร์เน็ต</t>
  </si>
  <si>
    <t xml:space="preserve"> - งานเดินสายไฟหลัก</t>
  </si>
  <si>
    <t xml:space="preserve"> - จมูกบันไดอลูมิเนียม กว้างไม่น้อยกว่า 2" มีแถบยางกันลื่น</t>
  </si>
  <si>
    <t xml:space="preserve"> - F4  พื้น ค.ส.ล.ผสมน้ำยากันซึม ทำผิวขัดมัน</t>
  </si>
  <si>
    <t xml:space="preserve"> - F2 พื้นปูกระเบื้องเซรามิค ขนาดไม่น้อยกว่า 8"x8" ชนิดกันลื่น</t>
  </si>
  <si>
    <t xml:space="preserve"> - F3  พื้นทำผิวกรวดล้าง เส้นแบ่งโลหะ</t>
  </si>
  <si>
    <t xml:space="preserve"> - ผนังบล็อคแก้ว</t>
  </si>
  <si>
    <t xml:space="preserve"> - หลังคาเหล็กรีดลอน เคลือบอลูซิงค์ หนาไม่น้อยกว่า 0.40 มม. </t>
  </si>
  <si>
    <t xml:space="preserve">   พร้อมฉนวน PE หนาไม่น้อยกว่า 5 มม.ติดตั้งตามมาตรฐานผู้ผลิต</t>
  </si>
  <si>
    <t xml:space="preserve"> - ครอบหลังคาเคลือบอลูซิงค์ ติดตั้งตามมาตรฐานผู้ผลิต</t>
  </si>
  <si>
    <t xml:space="preserve"> - เชิงชายสำเร็จรูป ขนาดหน้ากว้างไม่น้อยกว่า 8" ทาสี</t>
  </si>
  <si>
    <t xml:space="preserve"> -ราวกันตก</t>
  </si>
  <si>
    <t xml:space="preserve">      โครงคร่าวเหล็กอาบสังกะสี ติดตั้งตามมาตรฐานผู้ผลิต</t>
  </si>
  <si>
    <t>C3 - ฝ้ากระเบื้องเส้นใยซีเมนต์ หนาไม่น้อยกว่า 4 มม.ตีเว้นร่องยาแนว</t>
  </si>
  <si>
    <t>งานสี</t>
  </si>
  <si>
    <t xml:space="preserve"> - อ่างล้างหน้าแบบแขวนผนัง พร้อมก็อก และอุปกรณ์ครบชุด</t>
  </si>
  <si>
    <t xml:space="preserve"> - สายชำระสแตนเลสพร้อมขอแขวน </t>
  </si>
  <si>
    <t xml:space="preserve"> - ที่ใส่กระดาษชำระสแตนเลส ชนิดม้วน </t>
  </si>
  <si>
    <t xml:space="preserve"> - ก๊อกน้ำ ทองเหลืองชุบโครเมียม</t>
  </si>
  <si>
    <t xml:space="preserve"> - ราวแขวนผ้าสแตนเลส</t>
  </si>
  <si>
    <t xml:space="preserve"> - ตะแกรงดักกลิ่น ทองเหลืองชุบโครเมี่ยม ขนาดไม่น้อยกว่า 2 "</t>
  </si>
  <si>
    <t xml:space="preserve"> - สวิทช์สองทาง ไฟส่องสว่าง 16A 250V หน้ากากพลาสติก สีขาว </t>
  </si>
  <si>
    <t xml:space="preserve">      โพลียิเทนซีลแลนท์โครงคร่าวเหล็กอาบสังกะสี ติดตั้งตามมาตรฐานผู้ผลิต</t>
  </si>
  <si>
    <t xml:space="preserve"> - ลูกตั้งบันได</t>
  </si>
  <si>
    <t xml:space="preserve"> - ลูกนอนบันได</t>
  </si>
  <si>
    <t xml:space="preserve"> - ชานพักบันได</t>
  </si>
  <si>
    <t xml:space="preserve"> - งานสีน้ำอะคริลิคสำหรับภายนอก</t>
  </si>
  <si>
    <t xml:space="preserve"> - งานสีน้ำอะคริลิคสำหรับภายใน</t>
  </si>
  <si>
    <t xml:space="preserve"> - งานสีน้ำอะคริลิคทาฝ้าภายใน</t>
  </si>
  <si>
    <t xml:space="preserve"> - งานทาสีไฟเบอร์ซีเมนต์</t>
  </si>
  <si>
    <t xml:space="preserve"> - งานเดินสายพัดลมดูดอากาศ</t>
  </si>
  <si>
    <t xml:space="preserve"> - รางน้ำสแตนเลส กว้างไม่น้อยกว่า 6 " พร้อมขอรัดราง</t>
  </si>
  <si>
    <t xml:space="preserve"> - ท่อรางน้ำฝนสแตนเลส ขนาดไม่น้อยกว่า 4" พร้อมขอยึด</t>
  </si>
  <si>
    <t xml:space="preserve">C4 - ฝ้าท้องพื้นฉาบผิวเรียบ </t>
  </si>
  <si>
    <t xml:space="preserve"> - งานสีน้ำอะคริลิคทาฝ้าภายนอก</t>
  </si>
  <si>
    <t xml:space="preserve"> - งานทาสีเชิงชาย</t>
  </si>
  <si>
    <t xml:space="preserve"> - งานปูกระเบื้องม้านั่ง</t>
  </si>
  <si>
    <t>งานเจาะสำรวจดิน</t>
  </si>
  <si>
    <t>งาน</t>
  </si>
  <si>
    <t>หมวดงานเตรียมพื้นที่</t>
  </si>
  <si>
    <t xml:space="preserve"> - กระจกเงาแบบติดผนัง ขนาดไม่น้อยกว่า 100x80 ซม. เจียรปรี</t>
  </si>
  <si>
    <t xml:space="preserve"> - ถังบำบัดน้ำเสีย ไม่มีระบบอัดอากาศ ขนาดไม่น้อยกว่า 1200 ลิตร+ฐานค.ส.ล.</t>
  </si>
  <si>
    <t>8</t>
  </si>
  <si>
    <t>C1 - ฝ้าเพดานยิปซั่มบอร์ด หนาไม่น้อยกว่า 9 มม. ฉาบรอยต่อเรียบทาสี</t>
  </si>
  <si>
    <t>C2 - ยิปซัมบอร์ดทนชื้น หนาไม่น้อยกว่า 9 มม.ชนิดทนชื้น ฉาบรอยต่อเรียบ ทาสี</t>
  </si>
  <si>
    <t xml:space="preserve"> - ท่อระบายน้ำฝนสแตนเลส  พร้อมโซ่ </t>
  </si>
  <si>
    <t>งานฐานราก และ เสาตอม่อ</t>
  </si>
  <si>
    <t>งานทาสีเหล็กกินสนิม 1 เที่ยว ทาสีน้ำมันทับหน้า 2 เที่ยว</t>
  </si>
  <si>
    <t>เข็ม คอร. ขนาด S 0.22 x 0.22 ม. - ยาว 18.00 ม.</t>
  </si>
  <si>
    <t xml:space="preserve"> - RB 6 มม.</t>
  </si>
  <si>
    <t xml:space="preserve"> - RB 9 มม.</t>
  </si>
  <si>
    <t xml:space="preserve"> - DB 16 มม.</t>
  </si>
  <si>
    <t xml:space="preserve"> - ค่าไม้แบบ (คิด 70%)</t>
  </si>
  <si>
    <t xml:space="preserve"> - ค่าแรงติดตั้งไม้แบบ (คิด 100%)</t>
  </si>
  <si>
    <t>ตร3</t>
  </si>
  <si>
    <t>คอนกรีตโครงสร้างกำลังอัด 240 กก.ตร.ซม. (ที่อายุ 28 วัน รูปทรงกระบอก)</t>
  </si>
  <si>
    <t>แผ่นพื้นสำเร็จรูปแบบตันขนาด 0.05x0.35 ม. เสริมลวดอัดแรง 6-ศก. 4 มม.</t>
  </si>
  <si>
    <t>เหล็ก Wiremesh ศก. 4 มม. @ 0.20 ม.#</t>
  </si>
  <si>
    <t>ไม้แบบ</t>
  </si>
  <si>
    <t xml:space="preserve">ไม้แบบ </t>
  </si>
  <si>
    <t>5.3</t>
  </si>
  <si>
    <t>งานโครงหลังคา</t>
  </si>
  <si>
    <t>โครงหลังคาเหล็กรูปพรรณ</t>
  </si>
  <si>
    <t>5.4</t>
  </si>
  <si>
    <t>งานคานหลังคา</t>
  </si>
  <si>
    <t>งานเสา คาน และ พื้น ชั้น 1 , งานบันได ST2</t>
  </si>
  <si>
    <t>งานเสา คาน และ พื้น ชั้น 2 , งานบันได ST1 และ ชานพัก</t>
  </si>
  <si>
    <t>งานม้านั่ง, งานครีบใต้ท้องคานชั้น 1, งานครีบใต้ชายคา, งานพื้น GS</t>
  </si>
  <si>
    <t>ทรายหยาบรองใต้ฐานราก</t>
  </si>
  <si>
    <t xml:space="preserve"> - เหล็ก C - 75 x 45 x 15 x 2.3 มม. (น้ำหนัก 21.00 กก./ท่อน)</t>
  </si>
  <si>
    <t xml:space="preserve"> - เหล็ก C - 100 x 50 x 20 x 2.3 มม. (น้ำหนัก 23.50 กก./ท่อน)</t>
  </si>
  <si>
    <t xml:space="preserve"> - เหล็ก C - 125 x 50 x 20 x 2.3 มม. (น้ำหนัก 27.06 กก./ท่อน)</t>
  </si>
  <si>
    <t xml:space="preserve"> - แผ่นเหล็กขนาด 200 x 200 x 6 มม. </t>
  </si>
  <si>
    <t xml:space="preserve"> - แผ่นเหล็กขนาด 150 x 150 x 6 มม. </t>
  </si>
  <si>
    <t xml:space="preserve"> - ขาเหล็ก RB 9 มม.</t>
  </si>
  <si>
    <t>แบบมาตรฐานอาคารเก็บเอกสาร 2 ชั้น แบบ A (ชนิดตอกเข็ม) แบบเลขที่ 00006108-035-65</t>
  </si>
  <si>
    <t>ตามแบบเลขที่  4601601-005-65</t>
  </si>
  <si>
    <t>แบบแสดงรายการ ปริมาณงานและราคา</t>
  </si>
  <si>
    <t>หน่วย : บาท</t>
  </si>
  <si>
    <t xml:space="preserve"> - สุขภัณฑ์แบบนั่งราบ พร้อมฟลัชวาว์ล พร้อมอุปกรณ์ครบชุด</t>
  </si>
  <si>
    <t>1.1</t>
  </si>
  <si>
    <t>1.2</t>
  </si>
  <si>
    <t>1.3</t>
  </si>
  <si>
    <t>1.4</t>
  </si>
  <si>
    <t>1.5</t>
  </si>
  <si>
    <t>1.6</t>
  </si>
  <si>
    <t>1.7</t>
  </si>
  <si>
    <t>1.8</t>
  </si>
  <si>
    <r>
      <rPr>
        <b/>
        <sz val="16"/>
        <color indexed="8"/>
        <rFont val="TH SarabunPSK"/>
        <family val="2"/>
      </rPr>
      <t>ชื่อโครงการ</t>
    </r>
    <r>
      <rPr>
        <sz val="16"/>
        <color indexed="8"/>
        <rFont val="TH SarabunPSK"/>
        <family val="2"/>
      </rPr>
      <t xml:space="preserve"> แบบอาคารเก็บเอกสาร 2 ชั้น ส.ป.ก.พังงา </t>
    </r>
  </si>
  <si>
    <r>
      <rPr>
        <b/>
        <sz val="16"/>
        <color indexed="8"/>
        <rFont val="TH SarabunPSK"/>
        <family val="2"/>
      </rPr>
      <t>สถานที่ก่อสร้าง</t>
    </r>
    <r>
      <rPr>
        <sz val="16"/>
        <color indexed="8"/>
        <rFont val="TH SarabunPSK"/>
        <family val="2"/>
      </rPr>
      <t xml:space="preserve"> ต.ถ้ำน้ำผุด อ.เมืองพังงา จ.พังงา                                                     </t>
    </r>
    <r>
      <rPr>
        <b/>
        <sz val="16"/>
        <color indexed="8"/>
        <rFont val="TH SarabunPSK"/>
        <family val="2"/>
      </rPr>
      <t xml:space="preserve">  แบบเลขที่</t>
    </r>
    <r>
      <rPr>
        <sz val="16"/>
        <color indexed="8"/>
        <rFont val="TH SarabunPSK"/>
        <family val="2"/>
      </rPr>
      <t xml:space="preserve"> 4601601-005-65</t>
    </r>
  </si>
  <si>
    <r>
      <rPr>
        <b/>
        <sz val="16"/>
        <color indexed="8"/>
        <rFont val="TH SarabunPSK"/>
        <family val="2"/>
      </rPr>
      <t>หน่วยงานเจ้าของโครงการ</t>
    </r>
    <r>
      <rPr>
        <sz val="16"/>
        <color indexed="8"/>
        <rFont val="TH SarabunPSK"/>
        <family val="2"/>
      </rPr>
      <t xml:space="preserve"> สำนักงานการปฏิรูปที่ดินจังหวัดพังงา</t>
    </r>
  </si>
  <si>
    <t xml:space="preserve">   </t>
  </si>
  <si>
    <r>
      <rPr>
        <b/>
        <sz val="16"/>
        <color indexed="8"/>
        <rFont val="TH SarabunPSK"/>
        <family val="2"/>
      </rPr>
      <t>ประมาณราคาโดย</t>
    </r>
    <r>
      <rPr>
        <sz val="16"/>
        <color indexed="8"/>
        <rFont val="TH SarabunPSK"/>
        <family val="2"/>
      </rPr>
      <t xml:space="preserve">   คณะกรรมการกำหนดราคากลาง คำสั่งจังหวัดพังงา ที่3168/2567           </t>
    </r>
    <r>
      <rPr>
        <b/>
        <sz val="16"/>
        <color indexed="8"/>
        <rFont val="TH SarabunPSK"/>
        <family val="2"/>
      </rPr>
      <t>เมื่อวันที่</t>
    </r>
    <r>
      <rPr>
        <sz val="16"/>
        <color indexed="8"/>
        <rFont val="TH SarabunPSK"/>
        <family val="2"/>
      </rPr>
      <t xml:space="preserve">    20    เดือน พฤษภาคม  พ.ศ. 2567</t>
    </r>
  </si>
  <si>
    <t>แบบสรุปราคางานก่อสร้าง</t>
  </si>
  <si>
    <t>ค่าวัสดุและค่าแรงงาน
จำนวนเงิน / บาท</t>
  </si>
  <si>
    <t>FACTOR  F</t>
  </si>
  <si>
    <t>รวมค่าก่อสร้าง
เป็นเงิน/บาท</t>
  </si>
  <si>
    <t>งานครุภัณฑ์</t>
  </si>
  <si>
    <t>เงินล่วงหน้าจ่าย….……...............…0%</t>
  </si>
  <si>
    <t>เงินประกันผลงานหัก..……...........0%</t>
  </si>
  <si>
    <t>ดอกเบี้ยเงินกู้……….…….................7%</t>
  </si>
  <si>
    <t>ค่าภาษีมูลค่าเพิ่ม…………..............7%</t>
  </si>
  <si>
    <t>สรุป</t>
  </si>
  <si>
    <t>รวมค่าก่อสร้างเป็นเงินทั้งสิ้น</t>
  </si>
  <si>
    <r>
      <t>คิดเป็นเงินประมาณ</t>
    </r>
    <r>
      <rPr>
        <sz val="10"/>
        <rFont val="Arial"/>
        <charset val="222"/>
      </rPr>
      <t/>
    </r>
  </si>
  <si>
    <t xml:space="preserve">□ </t>
  </si>
  <si>
    <t>ขนาดหรือเนื้อที่อาคาร</t>
  </si>
  <si>
    <t>เมตร</t>
  </si>
  <si>
    <t>เฉลี่ยราคาประมาณ</t>
  </si>
  <si>
    <t>บาท / เมตร</t>
  </si>
  <si>
    <t>ประธานกรรมการ ฯ</t>
  </si>
  <si>
    <t>กรรมการ</t>
  </si>
  <si>
    <t>นายวุฒินันท์ เพิ่มพูล</t>
  </si>
  <si>
    <r>
      <rPr>
        <b/>
        <sz val="14"/>
        <color indexed="8"/>
        <rFont val="TH Niramit AS"/>
      </rPr>
      <t>ชื่อโครงกา</t>
    </r>
    <r>
      <rPr>
        <sz val="14"/>
        <color indexed="8"/>
        <rFont val="TH Niramit AS"/>
      </rPr>
      <t xml:space="preserve">ร แบบอาคารเก็บเอกสาร 2 ชั้น ส.ป.ก.พังงา </t>
    </r>
  </si>
  <si>
    <r>
      <rPr>
        <b/>
        <sz val="14"/>
        <color indexed="8"/>
        <rFont val="TH Niramit AS"/>
      </rPr>
      <t>สถานที่ก่อสร้าง</t>
    </r>
    <r>
      <rPr>
        <sz val="14"/>
        <color indexed="8"/>
        <rFont val="TH Niramit AS"/>
      </rPr>
      <t xml:space="preserve">   ต.ถ้ำน้ำผุด อ.เมืองพังงา จ.พังงา</t>
    </r>
  </si>
  <si>
    <r>
      <rPr>
        <b/>
        <sz val="14"/>
        <color indexed="8"/>
        <rFont val="TH Niramit AS"/>
      </rPr>
      <t xml:space="preserve">หน่วยงานเจ้าของโครงการ   </t>
    </r>
    <r>
      <rPr>
        <sz val="14"/>
        <color indexed="8"/>
        <rFont val="TH Niramit AS"/>
      </rPr>
      <t xml:space="preserve">สำนักงานการปฏิรูปที่ดินจังหวัดพังงา </t>
    </r>
    <r>
      <rPr>
        <b/>
        <sz val="14"/>
        <color indexed="8"/>
        <rFont val="TH Niramit AS"/>
      </rPr>
      <t xml:space="preserve">               แบบเลขที่</t>
    </r>
    <r>
      <rPr>
        <sz val="14"/>
        <color indexed="8"/>
        <rFont val="TH Niramit AS"/>
      </rPr>
      <t xml:space="preserve"> 4601601-005-65</t>
    </r>
  </si>
  <si>
    <r>
      <rPr>
        <b/>
        <sz val="14"/>
        <color indexed="8"/>
        <rFont val="TH Niramit AS"/>
      </rPr>
      <t>ประมาณราคาโดย</t>
    </r>
    <r>
      <rPr>
        <sz val="14"/>
        <color indexed="8"/>
        <rFont val="TH Niramit AS"/>
      </rPr>
      <t xml:space="preserve">  คณะกรรมการกำหนดราคากลาง คำสั่งจังหวัดพังงา ที่3168/2567</t>
    </r>
  </si>
  <si>
    <r>
      <rPr>
        <b/>
        <sz val="14"/>
        <color indexed="8"/>
        <rFont val="TH Niramit AS"/>
      </rPr>
      <t>ประมาณราคาตามแบบบ</t>
    </r>
    <r>
      <rPr>
        <sz val="14"/>
        <color indexed="8"/>
        <rFont val="TH Niramit AS"/>
      </rPr>
      <t xml:space="preserve">         ปร.4 จำนวน 6 แผ่น       </t>
    </r>
    <r>
      <rPr>
        <b/>
        <sz val="14"/>
        <color indexed="8"/>
        <rFont val="TH Niramit AS"/>
      </rPr>
      <t xml:space="preserve">ประมาณราคาเมื่อ </t>
    </r>
    <r>
      <rPr>
        <sz val="14"/>
        <color indexed="8"/>
        <rFont val="TH Niramit AS"/>
      </rPr>
      <t>วันที่ 20 พฤษภาคม  2567</t>
    </r>
  </si>
  <si>
    <t>แบบ A  (ชนิดตอกเข็ม)</t>
  </si>
  <si>
    <t xml:space="preserve">แบบมาตรฐานอาคารเก็บเอกสาร 2 ชั้น </t>
  </si>
  <si>
    <t>วิศวกรโยธาปฏิบัติการ</t>
  </si>
  <si>
    <t>นายวัชริทธิ์ ขวัญพุฒ</t>
  </si>
  <si>
    <t xml:space="preserve">           วิศวกรชลประทานปฏิบัติการ</t>
  </si>
  <si>
    <t>ผู้ช่วยช่างสำรวจ</t>
  </si>
  <si>
    <t>นายสมโชค ช่วงชัย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</si>
</sst>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9" formatCode="General_)"/>
    <numFmt numFmtId="190" formatCode="#,##0.000000&quot; &quot;"/>
    <numFmt numFmtId="191" formatCode="dd\-mm\-yy"/>
    <numFmt numFmtId="192" formatCode="#,###&quot;   &quot;"/>
    <numFmt numFmtId="193" formatCode="&quot;฿&quot;\t#,##0_);\(&quot;฿&quot;\t#,##0\)"/>
    <numFmt numFmtId="194" formatCode="\t0.00E+00"/>
    <numFmt numFmtId="195" formatCode="#,##0.0_);\(#,##0.0\)"/>
    <numFmt numFmtId="196" formatCode="_(&quot;$&quot;* #,##0.000_);_(&quot;$&quot;* \(#,##0.000\);_(&quot;$&quot;* &quot;-&quot;??_);_(@_)"/>
    <numFmt numFmtId="197" formatCode="0.0&quot;  &quot;"/>
    <numFmt numFmtId="198" formatCode="_-* #,##0.00000_-;\-* #,##0.00000_-;_-* &quot;-&quot;?????_-;_-@_-"/>
    <numFmt numFmtId="199" formatCode="m/d/yy\ hh:mm"/>
    <numFmt numFmtId="200" formatCode="_(&quot;$&quot;* #,##0.0000_);_(&quot;$&quot;* \(#,##0.0000\);_(&quot;$&quot;* &quot;-&quot;??_);_(@_)"/>
    <numFmt numFmtId="201" formatCode="_-* #,##0_-;\-* #,##0_-;_-* &quot;-&quot;??_-;_-@_-"/>
    <numFmt numFmtId="202" formatCode="_(* #,##0.0000_);_(* \(#,##0.0000\);_(* &quot;-&quot;??_);_(@_)"/>
    <numFmt numFmtId="203" formatCode="0.0000000000"/>
    <numFmt numFmtId="204" formatCode="_-* #,##0.000000000_-;\-* #,##0.000000000_-;_-* &quot;-&quot;??_-;_-@_-"/>
    <numFmt numFmtId="205" formatCode="_-* #,##0.00_-;\-* #,##0.00_-;_-* &quot;-&quot;_-;_-@_-"/>
    <numFmt numFmtId="206" formatCode="_-* #,##0.0000_-;\-* #,##0.0000_-;_-* &quot;-&quot;_-;_-@_-"/>
    <numFmt numFmtId="207" formatCode="#,###&quot;  &quot;"/>
    <numFmt numFmtId="208" formatCode="0.00\ &quot;%&quot;"/>
    <numFmt numFmtId="209" formatCode="#,###.00&quot;  &quot;"/>
  </numFmts>
  <fonts count="58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8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0"/>
      <name val="Arial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SV Rojchana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 ?????"/>
      <family val="3"/>
      <charset val="255"/>
    </font>
    <font>
      <sz val="11"/>
      <name val="??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b/>
      <i/>
      <sz val="18"/>
      <color indexed="28"/>
      <name val="AngsanaUPC"/>
      <family val="1"/>
    </font>
    <font>
      <sz val="14"/>
      <color rgb="FFFF0000"/>
      <name val="TH SarabunPSK"/>
      <family val="2"/>
    </font>
    <font>
      <b/>
      <sz val="20"/>
      <name val="AngsanaUPC"/>
      <family val="1"/>
      <charset val="222"/>
    </font>
    <font>
      <sz val="16"/>
      <name val="AngsanaUPC"/>
      <family val="1"/>
    </font>
    <font>
      <b/>
      <sz val="16"/>
      <name val="AngsanaUPC"/>
      <family val="1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b/>
      <sz val="16"/>
      <color indexed="10"/>
      <name val="AngsanaUPC"/>
      <family val="1"/>
      <charset val="22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4"/>
      <name val="TH SarabunPSK"/>
      <family val="2"/>
    </font>
    <font>
      <b/>
      <sz val="16"/>
      <color theme="1"/>
      <name val="TH Niramit AS"/>
    </font>
    <font>
      <sz val="14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sz val="16"/>
      <color indexed="8"/>
      <name val="TH Niramit AS"/>
    </font>
    <font>
      <b/>
      <sz val="14"/>
      <name val="TH Niramit AS"/>
    </font>
    <font>
      <u/>
      <sz val="14"/>
      <name val="TH Niramit AS"/>
    </font>
    <font>
      <sz val="12"/>
      <name val="TH Niramit AS"/>
    </font>
    <font>
      <sz val="14"/>
      <color theme="1"/>
      <name val="TH Niramit AS"/>
    </font>
    <font>
      <sz val="13"/>
      <name val="TH Niramit AS"/>
    </font>
    <font>
      <sz val="16"/>
      <color theme="1"/>
      <name val="TH Niramit AS"/>
    </font>
    <font>
      <vertAlign val="subscript"/>
      <sz val="16"/>
      <color theme="1"/>
      <name val="TH Niramit AS"/>
    </font>
    <font>
      <sz val="16"/>
      <name val="TH Niramit AS"/>
    </font>
    <font>
      <sz val="16"/>
      <name val="TH SarabunIT๙"/>
      <family val="2"/>
      <charset val="222"/>
    </font>
    <font>
      <sz val="14"/>
      <name val="TH SarabunIT๙"/>
      <family val="2"/>
    </font>
    <font>
      <vertAlign val="subscript"/>
      <sz val="16"/>
      <name val="TH SarabunIT๙"/>
      <family val="2"/>
      <charset val="222"/>
    </font>
    <font>
      <vertAlign val="subscript"/>
      <sz val="14"/>
      <name val="TH SarabunIT๙"/>
      <family val="2"/>
    </font>
    <font>
      <vertAlign val="subscript"/>
      <sz val="16"/>
      <name val="TH SarabunIT๙"/>
      <family val="2"/>
    </font>
    <font>
      <sz val="16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87">
    <xf numFmtId="0" fontId="0" fillId="0" borderId="0"/>
    <xf numFmtId="0" fontId="12" fillId="0" borderId="0">
      <alignment vertical="center"/>
    </xf>
    <xf numFmtId="189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4" fontId="13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2" fontId="10" fillId="0" borderId="0" applyFont="0" applyFill="0" applyBorder="0" applyAlignment="0" applyProtection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6" fillId="0" borderId="0"/>
    <xf numFmtId="0" fontId="17" fillId="0" borderId="0"/>
    <xf numFmtId="9" fontId="8" fillId="2" borderId="0"/>
    <xf numFmtId="0" fontId="18" fillId="3" borderId="1">
      <alignment horizontal="centerContinuous" vertical="top"/>
    </xf>
    <xf numFmtId="0" fontId="8" fillId="0" borderId="0" applyFill="0" applyBorder="0" applyAlignment="0"/>
    <xf numFmtId="195" fontId="13" fillId="0" borderId="0" applyFill="0" applyBorder="0" applyAlignment="0"/>
    <xf numFmtId="0" fontId="19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96" fontId="10" fillId="0" borderId="0" applyFill="0" applyBorder="0" applyAlignment="0"/>
    <xf numFmtId="197" fontId="14" fillId="0" borderId="0" applyFill="0" applyBorder="0" applyAlignment="0"/>
    <xf numFmtId="195" fontId="13" fillId="0" borderId="0" applyFill="0" applyBorder="0" applyAlignment="0"/>
    <xf numFmtId="19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3" borderId="1">
      <alignment horizontal="centerContinuous" vertical="top"/>
    </xf>
    <xf numFmtId="195" fontId="13" fillId="0" borderId="0" applyFont="0" applyFill="0" applyBorder="0" applyAlignment="0" applyProtection="0"/>
    <xf numFmtId="14" fontId="21" fillId="0" borderId="0" applyFill="0" applyBorder="0" applyAlignment="0"/>
    <xf numFmtId="15" fontId="11" fillId="4" borderId="0">
      <alignment horizontal="centerContinuous"/>
    </xf>
    <xf numFmtId="196" fontId="10" fillId="0" borderId="0" applyFill="0" applyBorder="0" applyAlignment="0"/>
    <xf numFmtId="195" fontId="13" fillId="0" borderId="0" applyFill="0" applyBorder="0" applyAlignment="0"/>
    <xf numFmtId="196" fontId="10" fillId="0" borderId="0" applyFill="0" applyBorder="0" applyAlignment="0"/>
    <xf numFmtId="197" fontId="14" fillId="0" borderId="0" applyFill="0" applyBorder="0" applyAlignment="0"/>
    <xf numFmtId="195" fontId="13" fillId="0" borderId="0" applyFill="0" applyBorder="0" applyAlignment="0"/>
    <xf numFmtId="38" fontId="4" fillId="3" borderId="0" applyNumberFormat="0" applyBorder="0" applyAlignment="0" applyProtection="0"/>
    <xf numFmtId="0" fontId="22" fillId="0" borderId="2" applyNumberFormat="0" applyAlignment="0" applyProtection="0">
      <alignment horizontal="left" vertical="center"/>
    </xf>
    <xf numFmtId="0" fontId="22" fillId="0" borderId="3">
      <alignment horizontal="left" vertical="center"/>
    </xf>
    <xf numFmtId="10" fontId="4" fillId="5" borderId="4" applyNumberFormat="0" applyBorder="0" applyAlignment="0" applyProtection="0"/>
    <xf numFmtId="196" fontId="10" fillId="0" borderId="0" applyFill="0" applyBorder="0" applyAlignment="0"/>
    <xf numFmtId="195" fontId="13" fillId="0" borderId="0" applyFill="0" applyBorder="0" applyAlignment="0"/>
    <xf numFmtId="196" fontId="10" fillId="0" borderId="0" applyFill="0" applyBorder="0" applyAlignment="0"/>
    <xf numFmtId="197" fontId="14" fillId="0" borderId="0" applyFill="0" applyBorder="0" applyAlignment="0"/>
    <xf numFmtId="195" fontId="13" fillId="0" borderId="0" applyFill="0" applyBorder="0" applyAlignment="0"/>
    <xf numFmtId="198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0" fontId="8" fillId="0" borderId="0" applyFont="0" applyFill="0" applyBorder="0" applyAlignment="0" applyProtection="0"/>
    <xf numFmtId="196" fontId="10" fillId="0" borderId="0" applyFill="0" applyBorder="0" applyAlignment="0"/>
    <xf numFmtId="195" fontId="13" fillId="0" borderId="0" applyFill="0" applyBorder="0" applyAlignment="0"/>
    <xf numFmtId="196" fontId="10" fillId="0" borderId="0" applyFill="0" applyBorder="0" applyAlignment="0"/>
    <xf numFmtId="197" fontId="14" fillId="0" borderId="0" applyFill="0" applyBorder="0" applyAlignment="0"/>
    <xf numFmtId="195" fontId="13" fillId="0" borderId="0" applyFill="0" applyBorder="0" applyAlignment="0"/>
    <xf numFmtId="0" fontId="24" fillId="2" borderId="0"/>
    <xf numFmtId="49" fontId="21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32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3" fontId="5" fillId="0" borderId="4" xfId="82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6" fillId="3" borderId="4" xfId="82" applyFont="1" applyFill="1" applyBorder="1"/>
    <xf numFmtId="49" fontId="6" fillId="3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82" applyFont="1"/>
    <xf numFmtId="4" fontId="5" fillId="0" borderId="0" xfId="0" applyNumberFormat="1" applyFont="1"/>
    <xf numFmtId="0" fontId="6" fillId="3" borderId="4" xfId="0" applyFont="1" applyFill="1" applyBorder="1" applyAlignment="1">
      <alignment horizontal="right"/>
    </xf>
    <xf numFmtId="4" fontId="5" fillId="0" borderId="8" xfId="0" applyNumberFormat="1" applyFont="1" applyBorder="1"/>
    <xf numFmtId="43" fontId="5" fillId="0" borderId="8" xfId="82" applyFont="1" applyFill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4" fontId="5" fillId="0" borderId="8" xfId="83" applyNumberFormat="1" applyFont="1" applyBorder="1"/>
    <xf numFmtId="0" fontId="5" fillId="0" borderId="8" xfId="83" applyFont="1" applyBorder="1" applyAlignment="1">
      <alignment horizontal="center"/>
    </xf>
    <xf numFmtId="4" fontId="5" fillId="0" borderId="8" xfId="83" applyNumberFormat="1" applyFont="1" applyBorder="1" applyAlignment="1">
      <alignment horizontal="right"/>
    </xf>
    <xf numFmtId="43" fontId="5" fillId="0" borderId="8" xfId="82" applyFont="1" applyFill="1" applyBorder="1" applyAlignment="1">
      <alignment horizontal="right"/>
    </xf>
    <xf numFmtId="4" fontId="5" fillId="0" borderId="8" xfId="0" applyNumberFormat="1" applyFont="1" applyBorder="1" applyAlignment="1">
      <alignment horizontal="center"/>
    </xf>
    <xf numFmtId="43" fontId="5" fillId="0" borderId="9" xfId="82" applyFont="1" applyFill="1" applyBorder="1"/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4" fontId="6" fillId="0" borderId="8" xfId="0" applyNumberFormat="1" applyFont="1" applyBorder="1"/>
    <xf numFmtId="49" fontId="5" fillId="0" borderId="8" xfId="83" applyNumberFormat="1" applyFont="1" applyBorder="1" applyAlignment="1">
      <alignment horizontal="right"/>
    </xf>
    <xf numFmtId="0" fontId="5" fillId="0" borderId="8" xfId="83" applyFont="1" applyBorder="1"/>
    <xf numFmtId="0" fontId="5" fillId="0" borderId="8" xfId="0" applyFont="1" applyBorder="1"/>
    <xf numFmtId="49" fontId="6" fillId="0" borderId="8" xfId="0" applyNumberFormat="1" applyFont="1" applyBorder="1" applyAlignment="1">
      <alignment horizontal="right"/>
    </xf>
    <xf numFmtId="49" fontId="6" fillId="0" borderId="8" xfId="83" applyNumberFormat="1" applyFont="1" applyBorder="1" applyAlignment="1">
      <alignment horizontal="right"/>
    </xf>
    <xf numFmtId="49" fontId="5" fillId="0" borderId="9" xfId="0" applyNumberFormat="1" applyFont="1" applyBorder="1" applyAlignment="1">
      <alignment horizontal="right"/>
    </xf>
    <xf numFmtId="0" fontId="7" fillId="3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3" fontId="5" fillId="0" borderId="10" xfId="82" applyFont="1" applyFill="1" applyBorder="1"/>
    <xf numFmtId="0" fontId="5" fillId="0" borderId="9" xfId="0" applyFont="1" applyBorder="1" applyAlignment="1">
      <alignment horizontal="center"/>
    </xf>
    <xf numFmtId="49" fontId="5" fillId="0" borderId="10" xfId="83" applyNumberFormat="1" applyFont="1" applyBorder="1" applyAlignment="1">
      <alignment horizontal="right"/>
    </xf>
    <xf numFmtId="0" fontId="5" fillId="0" borderId="10" xfId="83" applyFont="1" applyBorder="1"/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right"/>
    </xf>
    <xf numFmtId="43" fontId="5" fillId="0" borderId="11" xfId="82" applyFont="1" applyFill="1" applyBorder="1"/>
    <xf numFmtId="0" fontId="7" fillId="0" borderId="9" xfId="0" applyFont="1" applyBorder="1"/>
    <xf numFmtId="49" fontId="5" fillId="0" borderId="11" xfId="83" applyNumberFormat="1" applyFont="1" applyBorder="1" applyAlignment="1">
      <alignment horizontal="right"/>
    </xf>
    <xf numFmtId="49" fontId="5" fillId="0" borderId="12" xfId="83" applyNumberFormat="1" applyFont="1" applyBorder="1" applyAlignment="1">
      <alignment horizontal="right"/>
    </xf>
    <xf numFmtId="43" fontId="5" fillId="0" borderId="12" xfId="82" applyFont="1" applyFill="1" applyBorder="1"/>
    <xf numFmtId="0" fontId="7" fillId="0" borderId="8" xfId="0" applyFont="1" applyBorder="1"/>
    <xf numFmtId="49" fontId="5" fillId="0" borderId="8" xfId="83" applyNumberFormat="1" applyFont="1" applyBorder="1"/>
    <xf numFmtId="43" fontId="6" fillId="6" borderId="4" xfId="82" applyFont="1" applyFill="1" applyBorder="1"/>
    <xf numFmtId="43" fontId="5" fillId="7" borderId="4" xfId="82" applyFont="1" applyFill="1" applyBorder="1" applyAlignment="1">
      <alignment horizontal="center"/>
    </xf>
    <xf numFmtId="43" fontId="5" fillId="7" borderId="8" xfId="82" applyFont="1" applyFill="1" applyBorder="1"/>
    <xf numFmtId="0" fontId="5" fillId="0" borderId="11" xfId="83" applyFont="1" applyBorder="1"/>
    <xf numFmtId="4" fontId="5" fillId="0" borderId="11" xfId="83" applyNumberFormat="1" applyFont="1" applyBorder="1"/>
    <xf numFmtId="0" fontId="5" fillId="0" borderId="11" xfId="83" applyFont="1" applyBorder="1" applyAlignment="1">
      <alignment horizontal="center"/>
    </xf>
    <xf numFmtId="4" fontId="5" fillId="7" borderId="8" xfId="83" applyNumberFormat="1" applyFont="1" applyFill="1" applyBorder="1"/>
    <xf numFmtId="43" fontId="5" fillId="7" borderId="10" xfId="82" applyFont="1" applyFill="1" applyBorder="1"/>
    <xf numFmtId="43" fontId="5" fillId="7" borderId="9" xfId="82" applyFont="1" applyFill="1" applyBorder="1"/>
    <xf numFmtId="43" fontId="5" fillId="7" borderId="0" xfId="82" applyFont="1" applyFill="1"/>
    <xf numFmtId="4" fontId="5" fillId="0" borderId="11" xfId="0" applyNumberFormat="1" applyFont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center"/>
    </xf>
    <xf numFmtId="0" fontId="28" fillId="0" borderId="5" xfId="0" applyFont="1" applyBorder="1"/>
    <xf numFmtId="0" fontId="28" fillId="0" borderId="5" xfId="0" applyFont="1" applyBorder="1" applyAlignment="1">
      <alignment horizontal="center"/>
    </xf>
    <xf numFmtId="0" fontId="28" fillId="0" borderId="5" xfId="0" applyFont="1" applyBorder="1" applyAlignment="1">
      <alignment horizontal="right"/>
    </xf>
    <xf numFmtId="0" fontId="27" fillId="0" borderId="5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7" fillId="0" borderId="0" xfId="0" applyNumberFormat="1" applyFont="1" applyAlignment="1">
      <alignment horizontal="center"/>
    </xf>
    <xf numFmtId="43" fontId="27" fillId="0" borderId="0" xfId="0" applyNumberFormat="1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202" fontId="30" fillId="0" borderId="0" xfId="0" applyNumberFormat="1" applyFont="1" applyAlignment="1">
      <alignment horizontal="left"/>
    </xf>
    <xf numFmtId="203" fontId="30" fillId="0" borderId="0" xfId="0" applyNumberFormat="1" applyFont="1"/>
    <xf numFmtId="204" fontId="27" fillId="0" borderId="0" xfId="0" applyNumberFormat="1" applyFont="1"/>
    <xf numFmtId="0" fontId="27" fillId="0" borderId="0" xfId="0" applyFont="1" applyAlignment="1">
      <alignment horizontal="centerContinuous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3" fontId="25" fillId="0" borderId="8" xfId="82" applyFont="1" applyFill="1" applyBorder="1"/>
    <xf numFmtId="4" fontId="25" fillId="0" borderId="8" xfId="83" applyNumberFormat="1" applyFont="1" applyBorder="1" applyAlignment="1">
      <alignment horizontal="right"/>
    </xf>
    <xf numFmtId="0" fontId="5" fillId="0" borderId="8" xfId="83" applyFont="1" applyBorder="1" applyAlignment="1">
      <alignment horizontal="right"/>
    </xf>
    <xf numFmtId="43" fontId="5" fillId="0" borderId="8" xfId="82" applyFont="1" applyFill="1" applyBorder="1" applyAlignment="1"/>
    <xf numFmtId="2" fontId="5" fillId="0" borderId="8" xfId="0" applyNumberFormat="1" applyFont="1" applyBorder="1" applyAlignment="1">
      <alignment horizontal="right"/>
    </xf>
    <xf numFmtId="43" fontId="5" fillId="0" borderId="4" xfId="82" applyFont="1" applyFill="1" applyBorder="1" applyAlignment="1">
      <alignment horizontal="center"/>
    </xf>
    <xf numFmtId="4" fontId="25" fillId="0" borderId="8" xfId="83" applyNumberFormat="1" applyFont="1" applyBorder="1"/>
    <xf numFmtId="43" fontId="25" fillId="0" borderId="9" xfId="82" applyFont="1" applyFill="1" applyBorder="1" applyAlignment="1"/>
    <xf numFmtId="43" fontId="25" fillId="0" borderId="10" xfId="82" applyFont="1" applyFill="1" applyBorder="1"/>
    <xf numFmtId="43" fontId="25" fillId="0" borderId="0" xfId="82" applyFont="1" applyFill="1" applyAlignment="1"/>
    <xf numFmtId="0" fontId="7" fillId="0" borderId="8" xfId="83" applyFont="1" applyBorder="1"/>
    <xf numFmtId="49" fontId="5" fillId="0" borderId="11" xfId="83" applyNumberFormat="1" applyFont="1" applyBorder="1"/>
    <xf numFmtId="43" fontId="25" fillId="0" borderId="0" xfId="82" applyFont="1" applyFill="1" applyBorder="1"/>
    <xf numFmtId="0" fontId="25" fillId="0" borderId="0" xfId="0" applyFont="1"/>
    <xf numFmtId="0" fontId="32" fillId="0" borderId="0" xfId="0" applyFont="1"/>
    <xf numFmtId="0" fontId="6" fillId="0" borderId="8" xfId="83" applyFont="1" applyBorder="1"/>
    <xf numFmtId="43" fontId="5" fillId="0" borderId="12" xfId="82" applyFont="1" applyFill="1" applyBorder="1" applyAlignment="1"/>
    <xf numFmtId="43" fontId="5" fillId="0" borderId="12" xfId="82" applyFont="1" applyFill="1" applyBorder="1" applyAlignment="1">
      <alignment horizontal="right"/>
    </xf>
    <xf numFmtId="43" fontId="6" fillId="0" borderId="8" xfId="82" applyFont="1" applyFill="1" applyBorder="1" applyAlignment="1">
      <alignment horizontal="right"/>
    </xf>
    <xf numFmtId="43" fontId="6" fillId="0" borderId="8" xfId="82" applyFont="1" applyFill="1" applyBorder="1"/>
    <xf numFmtId="43" fontId="5" fillId="0" borderId="11" xfId="82" applyFont="1" applyFill="1" applyBorder="1" applyAlignment="1">
      <alignment horizontal="right"/>
    </xf>
    <xf numFmtId="43" fontId="5" fillId="0" borderId="11" xfId="82" applyFont="1" applyFill="1" applyBorder="1" applyAlignment="1"/>
    <xf numFmtId="43" fontId="5" fillId="0" borderId="13" xfId="82" applyFont="1" applyFill="1" applyBorder="1" applyAlignment="1">
      <alignment horizontal="right"/>
    </xf>
    <xf numFmtId="0" fontId="6" fillId="0" borderId="11" xfId="83" applyFont="1" applyBorder="1" applyAlignment="1">
      <alignment horizontal="right"/>
    </xf>
    <xf numFmtId="0" fontId="6" fillId="0" borderId="11" xfId="83" applyFont="1" applyBorder="1"/>
    <xf numFmtId="43" fontId="6" fillId="0" borderId="11" xfId="82" applyFont="1" applyFill="1" applyBorder="1" applyAlignment="1">
      <alignment horizontal="right"/>
    </xf>
    <xf numFmtId="0" fontId="6" fillId="0" borderId="11" xfId="0" applyFont="1" applyBorder="1" applyAlignment="1">
      <alignment horizontal="center"/>
    </xf>
    <xf numFmtId="43" fontId="6" fillId="0" borderId="11" xfId="82" applyFont="1" applyFill="1" applyBorder="1" applyAlignment="1">
      <alignment horizontal="center"/>
    </xf>
    <xf numFmtId="43" fontId="5" fillId="7" borderId="8" xfId="82" applyFont="1" applyFill="1" applyBorder="1" applyAlignment="1"/>
    <xf numFmtId="0" fontId="33" fillId="0" borderId="0" xfId="84" applyFont="1"/>
    <xf numFmtId="0" fontId="6" fillId="9" borderId="9" xfId="0" applyFont="1" applyFill="1" applyBorder="1" applyAlignment="1">
      <alignment horizontal="right"/>
    </xf>
    <xf numFmtId="0" fontId="6" fillId="9" borderId="9" xfId="0" applyFont="1" applyFill="1" applyBorder="1"/>
    <xf numFmtId="4" fontId="6" fillId="9" borderId="9" xfId="0" applyNumberFormat="1" applyFont="1" applyFill="1" applyBorder="1"/>
    <xf numFmtId="0" fontId="6" fillId="9" borderId="9" xfId="0" applyFont="1" applyFill="1" applyBorder="1" applyAlignment="1">
      <alignment horizontal="center"/>
    </xf>
    <xf numFmtId="4" fontId="25" fillId="9" borderId="9" xfId="83" applyNumberFormat="1" applyFont="1" applyFill="1" applyBorder="1"/>
    <xf numFmtId="43" fontId="5" fillId="9" borderId="9" xfId="82" applyFont="1" applyFill="1" applyBorder="1"/>
    <xf numFmtId="4" fontId="5" fillId="9" borderId="9" xfId="83" applyNumberFormat="1" applyFont="1" applyFill="1" applyBorder="1"/>
    <xf numFmtId="0" fontId="33" fillId="0" borderId="0" xfId="0" applyFont="1"/>
    <xf numFmtId="0" fontId="6" fillId="0" borderId="0" xfId="84" applyFont="1" applyAlignment="1">
      <alignment vertical="center"/>
    </xf>
    <xf numFmtId="0" fontId="6" fillId="0" borderId="0" xfId="84" applyFont="1" applyAlignment="1">
      <alignment vertical="top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2" fontId="25" fillId="0" borderId="0" xfId="0" applyNumberFormat="1" applyFont="1"/>
    <xf numFmtId="187" fontId="25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43" fontId="25" fillId="0" borderId="0" xfId="0" applyNumberFormat="1" applyFont="1"/>
    <xf numFmtId="4" fontId="25" fillId="0" borderId="0" xfId="83" applyNumberFormat="1" applyFont="1"/>
    <xf numFmtId="0" fontId="25" fillId="0" borderId="0" xfId="83" applyFont="1" applyAlignment="1">
      <alignment horizontal="center"/>
    </xf>
    <xf numFmtId="0" fontId="38" fillId="0" borderId="0" xfId="0" applyFont="1"/>
    <xf numFmtId="43" fontId="5" fillId="0" borderId="0" xfId="0" applyNumberFormat="1" applyFont="1"/>
    <xf numFmtId="43" fontId="25" fillId="0" borderId="0" xfId="0" applyNumberFormat="1" applyFont="1" applyAlignment="1">
      <alignment horizontal="left"/>
    </xf>
    <xf numFmtId="43" fontId="5" fillId="0" borderId="10" xfId="82" applyFont="1" applyFill="1" applyBorder="1" applyAlignment="1">
      <alignment horizontal="right"/>
    </xf>
    <xf numFmtId="43" fontId="5" fillId="0" borderId="11" xfId="82" applyFont="1" applyFill="1" applyBorder="1" applyAlignment="1">
      <alignment horizontal="center"/>
    </xf>
    <xf numFmtId="43" fontId="5" fillId="0" borderId="10" xfId="82" applyFont="1" applyFill="1" applyBorder="1" applyAlignment="1"/>
    <xf numFmtId="0" fontId="5" fillId="0" borderId="10" xfId="83" applyFont="1" applyBorder="1" applyAlignment="1">
      <alignment horizontal="center"/>
    </xf>
    <xf numFmtId="49" fontId="6" fillId="0" borderId="11" xfId="83" applyNumberFormat="1" applyFont="1" applyBorder="1" applyAlignment="1">
      <alignment horizontal="right"/>
    </xf>
    <xf numFmtId="43" fontId="25" fillId="0" borderId="11" xfId="82" applyFont="1" applyFill="1" applyBorder="1"/>
    <xf numFmtId="0" fontId="5" fillId="0" borderId="10" xfId="83" applyFont="1" applyBorder="1" applyAlignment="1">
      <alignment horizontal="right"/>
    </xf>
    <xf numFmtId="43" fontId="5" fillId="7" borderId="10" xfId="82" applyFont="1" applyFill="1" applyBorder="1" applyAlignment="1"/>
    <xf numFmtId="0" fontId="5" fillId="0" borderId="11" xfId="83" applyFont="1" applyBorder="1" applyAlignment="1">
      <alignment horizontal="right"/>
    </xf>
    <xf numFmtId="4" fontId="5" fillId="0" borderId="10" xfId="83" applyNumberFormat="1" applyFont="1" applyBorder="1"/>
    <xf numFmtId="4" fontId="5" fillId="0" borderId="10" xfId="83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center"/>
    </xf>
    <xf numFmtId="0" fontId="5" fillId="0" borderId="10" xfId="0" applyFont="1" applyBorder="1"/>
    <xf numFmtId="4" fontId="5" fillId="0" borderId="10" xfId="0" applyNumberFormat="1" applyFont="1" applyBorder="1"/>
    <xf numFmtId="49" fontId="5" fillId="0" borderId="10" xfId="83" applyNumberFormat="1" applyFont="1" applyBorder="1"/>
    <xf numFmtId="0" fontId="37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3" fontId="6" fillId="0" borderId="11" xfId="82" applyFont="1" applyFill="1" applyBorder="1"/>
    <xf numFmtId="0" fontId="5" fillId="0" borderId="12" xfId="83" applyFont="1" applyBorder="1"/>
    <xf numFmtId="4" fontId="5" fillId="0" borderId="9" xfId="83" applyNumberFormat="1" applyFont="1" applyBorder="1"/>
    <xf numFmtId="0" fontId="5" fillId="0" borderId="9" xfId="83" applyFont="1" applyBorder="1" applyAlignment="1">
      <alignment horizontal="center"/>
    </xf>
    <xf numFmtId="43" fontId="5" fillId="0" borderId="9" xfId="82" applyFont="1" applyFill="1" applyBorder="1" applyAlignment="1"/>
    <xf numFmtId="4" fontId="5" fillId="0" borderId="11" xfId="83" applyNumberFormat="1" applyFont="1" applyBorder="1" applyAlignment="1">
      <alignment horizontal="right"/>
    </xf>
    <xf numFmtId="4" fontId="5" fillId="0" borderId="10" xfId="83" applyNumberFormat="1" applyFont="1" applyBorder="1" applyAlignment="1">
      <alignment horizontal="center"/>
    </xf>
    <xf numFmtId="49" fontId="5" fillId="0" borderId="19" xfId="83" applyNumberFormat="1" applyFont="1" applyBorder="1" applyAlignment="1">
      <alignment horizontal="right"/>
    </xf>
    <xf numFmtId="0" fontId="5" fillId="0" borderId="19" xfId="83" applyFont="1" applyBorder="1"/>
    <xf numFmtId="43" fontId="5" fillId="0" borderId="19" xfId="82" applyFont="1" applyFill="1" applyBorder="1" applyAlignment="1"/>
    <xf numFmtId="0" fontId="5" fillId="0" borderId="19" xfId="83" applyFont="1" applyBorder="1" applyAlignment="1">
      <alignment horizontal="center"/>
    </xf>
    <xf numFmtId="43" fontId="5" fillId="0" borderId="19" xfId="82" applyFont="1" applyFill="1" applyBorder="1"/>
    <xf numFmtId="0" fontId="39" fillId="0" borderId="0" xfId="0" applyFont="1"/>
    <xf numFmtId="0" fontId="40" fillId="0" borderId="0" xfId="0" applyFont="1"/>
    <xf numFmtId="0" fontId="43" fillId="0" borderId="0" xfId="0" applyFont="1" applyAlignment="1">
      <alignment wrapText="1"/>
    </xf>
    <xf numFmtId="0" fontId="43" fillId="0" borderId="7" xfId="0" applyFont="1" applyBorder="1" applyAlignment="1">
      <alignment wrapText="1"/>
    </xf>
    <xf numFmtId="0" fontId="41" fillId="0" borderId="17" xfId="0" applyFont="1" applyBorder="1"/>
    <xf numFmtId="0" fontId="43" fillId="0" borderId="17" xfId="0" applyFont="1" applyBorder="1"/>
    <xf numFmtId="0" fontId="43" fillId="0" borderId="0" xfId="0" applyFont="1"/>
    <xf numFmtId="0" fontId="44" fillId="0" borderId="20" xfId="0" applyFont="1" applyBorder="1" applyAlignment="1" applyProtection="1">
      <alignment horizontal="center" vertical="center"/>
      <protection hidden="1"/>
    </xf>
    <xf numFmtId="0" fontId="44" fillId="0" borderId="4" xfId="0" applyFont="1" applyBorder="1" applyAlignment="1" applyProtection="1">
      <alignment horizontal="center" wrapText="1"/>
      <protection hidden="1"/>
    </xf>
    <xf numFmtId="0" fontId="44" fillId="0" borderId="18" xfId="0" applyFont="1" applyBorder="1" applyAlignment="1" applyProtection="1">
      <alignment horizontal="center" vertical="center"/>
      <protection hidden="1"/>
    </xf>
    <xf numFmtId="41" fontId="40" fillId="0" borderId="24" xfId="0" applyNumberFormat="1" applyFont="1" applyBorder="1" applyProtection="1">
      <protection hidden="1"/>
    </xf>
    <xf numFmtId="43" fontId="40" fillId="0" borderId="9" xfId="0" applyNumberFormat="1" applyFont="1" applyBorder="1" applyProtection="1">
      <protection hidden="1"/>
    </xf>
    <xf numFmtId="0" fontId="44" fillId="0" borderId="9" xfId="0" applyFont="1" applyBorder="1" applyProtection="1">
      <protection hidden="1"/>
    </xf>
    <xf numFmtId="41" fontId="40" fillId="0" borderId="28" xfId="0" applyNumberFormat="1" applyFont="1" applyBorder="1" applyProtection="1">
      <protection hidden="1"/>
    </xf>
    <xf numFmtId="0" fontId="40" fillId="0" borderId="11" xfId="0" applyFont="1" applyBorder="1" applyProtection="1">
      <protection hidden="1"/>
    </xf>
    <xf numFmtId="41" fontId="40" fillId="0" borderId="11" xfId="0" applyNumberFormat="1" applyFont="1" applyBorder="1" applyProtection="1">
      <protection hidden="1"/>
    </xf>
    <xf numFmtId="41" fontId="40" fillId="0" borderId="8" xfId="0" applyNumberFormat="1" applyFont="1" applyBorder="1" applyProtection="1">
      <protection hidden="1"/>
    </xf>
    <xf numFmtId="43" fontId="40" fillId="0" borderId="30" xfId="0" applyNumberFormat="1" applyFont="1" applyBorder="1" applyProtection="1">
      <protection hidden="1"/>
    </xf>
    <xf numFmtId="0" fontId="40" fillId="0" borderId="8" xfId="0" applyFont="1" applyBorder="1" applyProtection="1">
      <protection hidden="1"/>
    </xf>
    <xf numFmtId="207" fontId="40" fillId="0" borderId="30" xfId="0" applyNumberFormat="1" applyFont="1" applyBorder="1" applyProtection="1">
      <protection hidden="1"/>
    </xf>
    <xf numFmtId="209" fontId="40" fillId="0" borderId="30" xfId="0" applyNumberFormat="1" applyFont="1" applyBorder="1" applyProtection="1">
      <protection hidden="1"/>
    </xf>
    <xf numFmtId="0" fontId="40" fillId="0" borderId="19" xfId="0" applyFont="1" applyBorder="1" applyProtection="1">
      <protection hidden="1"/>
    </xf>
    <xf numFmtId="207" fontId="40" fillId="0" borderId="32" xfId="0" applyNumberFormat="1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9" xfId="0" applyFont="1" applyBorder="1" applyAlignment="1" applyProtection="1">
      <alignment horizontal="center"/>
      <protection hidden="1"/>
    </xf>
    <xf numFmtId="205" fontId="40" fillId="0" borderId="1" xfId="0" applyNumberFormat="1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Alignment="1" applyProtection="1">
      <alignment vertical="top"/>
      <protection hidden="1"/>
    </xf>
    <xf numFmtId="0" fontId="48" fillId="0" borderId="6" xfId="0" applyFont="1" applyBorder="1" applyAlignment="1" applyProtection="1">
      <alignment horizontal="right" vertical="top"/>
      <protection hidden="1"/>
    </xf>
    <xf numFmtId="0" fontId="48" fillId="0" borderId="33" xfId="0" applyFont="1" applyBorder="1" applyAlignment="1" applyProtection="1">
      <alignment horizontal="right" vertical="top"/>
      <protection hidden="1"/>
    </xf>
    <xf numFmtId="0" fontId="49" fillId="0" borderId="0" xfId="0" applyFont="1" applyAlignment="1" applyProtection="1">
      <alignment horizontal="center" vertical="top"/>
      <protection hidden="1"/>
    </xf>
    <xf numFmtId="0" fontId="49" fillId="0" borderId="0" xfId="0" applyFont="1" applyAlignment="1" applyProtection="1">
      <alignment horizontal="left" vertical="top"/>
      <protection hidden="1"/>
    </xf>
    <xf numFmtId="0" fontId="50" fillId="0" borderId="0" xfId="0" applyFont="1" applyAlignment="1" applyProtection="1">
      <alignment horizontal="center" vertical="top"/>
      <protection hidden="1"/>
    </xf>
    <xf numFmtId="0" fontId="51" fillId="0" borderId="0" xfId="0" applyFont="1"/>
    <xf numFmtId="0" fontId="52" fillId="0" borderId="0" xfId="86" applyFont="1" applyAlignment="1" applyProtection="1">
      <alignment vertical="center"/>
      <protection hidden="1"/>
    </xf>
    <xf numFmtId="0" fontId="52" fillId="0" borderId="0" xfId="86" applyFont="1" applyAlignment="1">
      <alignment vertical="center"/>
    </xf>
    <xf numFmtId="0" fontId="52" fillId="0" borderId="0" xfId="86" applyFont="1" applyAlignment="1" applyProtection="1">
      <alignment horizontal="center" vertical="center"/>
      <protection hidden="1"/>
    </xf>
    <xf numFmtId="0" fontId="53" fillId="0" borderId="0" xfId="86" applyFont="1" applyAlignment="1" applyProtection="1">
      <alignment horizontal="center" vertical="center"/>
      <protection hidden="1"/>
    </xf>
    <xf numFmtId="0" fontId="54" fillId="0" borderId="0" xfId="86" applyFont="1" applyAlignment="1" applyProtection="1">
      <alignment vertical="center"/>
      <protection hidden="1"/>
    </xf>
    <xf numFmtId="0" fontId="54" fillId="0" borderId="0" xfId="86" applyFont="1" applyProtection="1">
      <protection hidden="1"/>
    </xf>
    <xf numFmtId="0" fontId="55" fillId="0" borderId="0" xfId="86" applyFont="1" applyAlignment="1" applyProtection="1">
      <alignment vertical="center"/>
      <protection hidden="1"/>
    </xf>
    <xf numFmtId="0" fontId="53" fillId="0" borderId="0" xfId="86" applyFont="1" applyAlignment="1" applyProtection="1">
      <alignment vertical="center"/>
      <protection hidden="1"/>
    </xf>
    <xf numFmtId="0" fontId="54" fillId="0" borderId="0" xfId="86" applyFont="1" applyAlignment="1" applyProtection="1">
      <alignment horizontal="center" vertical="center"/>
      <protection hidden="1"/>
    </xf>
    <xf numFmtId="0" fontId="55" fillId="0" borderId="0" xfId="86" applyFont="1" applyAlignment="1" applyProtection="1">
      <alignment horizontal="center" vertical="center"/>
      <protection hidden="1"/>
    </xf>
    <xf numFmtId="0" fontId="56" fillId="0" borderId="0" xfId="86" applyFont="1" applyAlignment="1" applyProtection="1">
      <alignment vertical="center"/>
      <protection hidden="1"/>
    </xf>
    <xf numFmtId="0" fontId="57" fillId="0" borderId="0" xfId="86" applyFont="1" applyAlignment="1" applyProtection="1">
      <alignment vertical="center"/>
      <protection hidden="1"/>
    </xf>
    <xf numFmtId="0" fontId="7" fillId="0" borderId="11" xfId="83" applyFont="1" applyBorder="1"/>
    <xf numFmtId="0" fontId="6" fillId="0" borderId="8" xfId="83" applyFont="1" applyBorder="1" applyAlignment="1">
      <alignment horizontal="right"/>
    </xf>
    <xf numFmtId="0" fontId="48" fillId="0" borderId="0" xfId="0" applyFont="1" applyAlignment="1" applyProtection="1">
      <alignment horizontal="right" vertical="top"/>
      <protection hidden="1"/>
    </xf>
    <xf numFmtId="0" fontId="40" fillId="0" borderId="0" xfId="0" applyFont="1" applyAlignment="1" applyProtection="1">
      <alignment horizontal="left" vertical="top" indent="2"/>
      <protection hidden="1"/>
    </xf>
    <xf numFmtId="201" fontId="40" fillId="0" borderId="0" xfId="85" applyNumberFormat="1" applyFont="1" applyBorder="1" applyAlignment="1" applyProtection="1">
      <alignment horizontal="center"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horizontal="center"/>
      <protection hidden="1"/>
    </xf>
    <xf numFmtId="0" fontId="39" fillId="0" borderId="0" xfId="0" applyFont="1" applyAlignment="1">
      <alignment horizontal="center"/>
    </xf>
    <xf numFmtId="0" fontId="41" fillId="0" borderId="7" xfId="0" applyFont="1" applyBorder="1" applyAlignment="1">
      <alignment horizontal="left" wrapText="1"/>
    </xf>
    <xf numFmtId="0" fontId="41" fillId="0" borderId="7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4" fillId="0" borderId="21" xfId="0" applyFont="1" applyBorder="1" applyAlignment="1" applyProtection="1">
      <alignment horizontal="center" vertical="center"/>
      <protection hidden="1"/>
    </xf>
    <xf numFmtId="0" fontId="44" fillId="0" borderId="22" xfId="0" applyFont="1" applyBorder="1" applyAlignment="1" applyProtection="1">
      <alignment horizontal="center" vertical="center"/>
      <protection hidden="1"/>
    </xf>
    <xf numFmtId="0" fontId="44" fillId="0" borderId="23" xfId="0" applyFont="1" applyBorder="1" applyAlignment="1" applyProtection="1">
      <alignment horizontal="center" vertical="center"/>
      <protection hidden="1"/>
    </xf>
    <xf numFmtId="0" fontId="44" fillId="0" borderId="20" xfId="0" applyFont="1" applyBorder="1" applyAlignment="1" applyProtection="1">
      <alignment horizontal="center" vertical="center" wrapText="1"/>
      <protection hidden="1"/>
    </xf>
    <xf numFmtId="0" fontId="44" fillId="0" borderId="20" xfId="0" applyFont="1" applyBorder="1" applyAlignment="1" applyProtection="1">
      <alignment horizontal="center" vertical="center"/>
      <protection hidden="1"/>
    </xf>
    <xf numFmtId="0" fontId="40" fillId="0" borderId="25" xfId="0" applyFont="1" applyBorder="1" applyAlignment="1" applyProtection="1">
      <alignment horizontal="left" indent="1"/>
      <protection locked="0"/>
    </xf>
    <xf numFmtId="0" fontId="40" fillId="0" borderId="26" xfId="0" applyFont="1" applyBorder="1" applyAlignment="1" applyProtection="1">
      <alignment horizontal="left" indent="1"/>
      <protection locked="0"/>
    </xf>
    <xf numFmtId="0" fontId="40" fillId="0" borderId="27" xfId="0" applyFont="1" applyBorder="1" applyAlignment="1" applyProtection="1">
      <alignment horizontal="left" indent="1"/>
      <protection locked="0"/>
    </xf>
    <xf numFmtId="205" fontId="40" fillId="0" borderId="24" xfId="0" applyNumberFormat="1" applyFont="1" applyBorder="1" applyAlignment="1" applyProtection="1">
      <alignment horizontal="center"/>
      <protection locked="0"/>
    </xf>
    <xf numFmtId="205" fontId="40" fillId="0" borderId="25" xfId="0" applyNumberFormat="1" applyFont="1" applyBorder="1" applyAlignment="1" applyProtection="1">
      <alignment horizontal="center"/>
      <protection locked="0"/>
    </xf>
    <xf numFmtId="206" fontId="40" fillId="7" borderId="28" xfId="0" applyNumberFormat="1" applyFont="1" applyFill="1" applyBorder="1" applyAlignment="1" applyProtection="1">
      <alignment horizontal="center"/>
      <protection hidden="1"/>
    </xf>
    <xf numFmtId="206" fontId="40" fillId="7" borderId="7" xfId="0" applyNumberFormat="1" applyFont="1" applyFill="1" applyBorder="1" applyAlignment="1" applyProtection="1">
      <alignment horizontal="center"/>
      <protection hidden="1"/>
    </xf>
    <xf numFmtId="0" fontId="40" fillId="0" borderId="28" xfId="0" applyFont="1" applyBorder="1" applyAlignment="1" applyProtection="1">
      <alignment horizontal="left" indent="1"/>
      <protection locked="0"/>
    </xf>
    <xf numFmtId="0" fontId="40" fillId="0" borderId="7" xfId="0" applyFont="1" applyBorder="1" applyAlignment="1" applyProtection="1">
      <alignment horizontal="left" indent="1"/>
      <protection locked="0"/>
    </xf>
    <xf numFmtId="0" fontId="40" fillId="0" borderId="29" xfId="0" applyFont="1" applyBorder="1" applyAlignment="1" applyProtection="1">
      <alignment horizontal="left" indent="1"/>
      <protection locked="0"/>
    </xf>
    <xf numFmtId="205" fontId="40" fillId="0" borderId="30" xfId="0" applyNumberFormat="1" applyFont="1" applyBorder="1" applyAlignment="1" applyProtection="1">
      <alignment horizontal="center"/>
      <protection locked="0"/>
    </xf>
    <xf numFmtId="205" fontId="40" fillId="0" borderId="17" xfId="0" applyNumberFormat="1" applyFont="1" applyBorder="1" applyAlignment="1" applyProtection="1">
      <alignment horizontal="center"/>
      <protection locked="0"/>
    </xf>
    <xf numFmtId="205" fontId="40" fillId="0" borderId="31" xfId="0" applyNumberFormat="1" applyFont="1" applyBorder="1" applyAlignment="1" applyProtection="1">
      <alignment horizontal="center"/>
      <protection locked="0"/>
    </xf>
    <xf numFmtId="206" fontId="40" fillId="7" borderId="30" xfId="0" applyNumberFormat="1" applyFont="1" applyFill="1" applyBorder="1" applyAlignment="1" applyProtection="1">
      <alignment horizontal="center"/>
      <protection hidden="1"/>
    </xf>
    <xf numFmtId="206" fontId="40" fillId="7" borderId="17" xfId="0" applyNumberFormat="1" applyFont="1" applyFill="1" applyBorder="1" applyAlignment="1" applyProtection="1">
      <alignment horizontal="center"/>
      <protection hidden="1"/>
    </xf>
    <xf numFmtId="206" fontId="40" fillId="7" borderId="31" xfId="0" applyNumberFormat="1" applyFont="1" applyFill="1" applyBorder="1" applyAlignment="1" applyProtection="1">
      <alignment horizontal="center"/>
      <protection hidden="1"/>
    </xf>
    <xf numFmtId="4" fontId="40" fillId="0" borderId="30" xfId="0" applyNumberFormat="1" applyFont="1" applyBorder="1" applyAlignment="1" applyProtection="1">
      <alignment horizontal="right"/>
      <protection locked="0"/>
    </xf>
    <xf numFmtId="0" fontId="40" fillId="0" borderId="17" xfId="0" applyFont="1" applyBorder="1" applyAlignment="1" applyProtection="1">
      <alignment horizontal="right"/>
      <protection locked="0"/>
    </xf>
    <xf numFmtId="0" fontId="40" fillId="0" borderId="31" xfId="0" applyFont="1" applyBorder="1" applyAlignment="1" applyProtection="1">
      <alignment horizontal="right"/>
      <protection locked="0"/>
    </xf>
    <xf numFmtId="0" fontId="40" fillId="0" borderId="32" xfId="0" applyFont="1" applyBorder="1" applyAlignment="1" applyProtection="1">
      <alignment horizontal="left" vertical="top" indent="1"/>
      <protection hidden="1"/>
    </xf>
    <xf numFmtId="0" fontId="40" fillId="0" borderId="33" xfId="0" applyFont="1" applyBorder="1" applyAlignment="1" applyProtection="1">
      <alignment horizontal="left" vertical="top" indent="1"/>
      <protection hidden="1"/>
    </xf>
    <xf numFmtId="0" fontId="40" fillId="0" borderId="34" xfId="0" applyFont="1" applyBorder="1" applyAlignment="1" applyProtection="1">
      <alignment horizontal="left" vertical="top" indent="1"/>
      <protection hidden="1"/>
    </xf>
    <xf numFmtId="41" fontId="40" fillId="0" borderId="8" xfId="0" applyNumberFormat="1" applyFont="1" applyBorder="1" applyAlignment="1" applyProtection="1">
      <alignment horizontal="center"/>
      <protection hidden="1"/>
    </xf>
    <xf numFmtId="41" fontId="40" fillId="0" borderId="30" xfId="0" applyNumberFormat="1" applyFont="1" applyBorder="1" applyAlignment="1" applyProtection="1">
      <alignment horizontal="center"/>
      <protection hidden="1"/>
    </xf>
    <xf numFmtId="206" fontId="40" fillId="0" borderId="8" xfId="0" applyNumberFormat="1" applyFont="1" applyBorder="1" applyAlignment="1" applyProtection="1">
      <alignment horizontal="center"/>
      <protection hidden="1"/>
    </xf>
    <xf numFmtId="0" fontId="45" fillId="0" borderId="1" xfId="0" applyFont="1" applyBorder="1" applyAlignment="1" applyProtection="1">
      <alignment horizontal="center" vertical="top"/>
      <protection hidden="1"/>
    </xf>
    <xf numFmtId="0" fontId="45" fillId="0" borderId="3" xfId="0" applyFont="1" applyBorder="1" applyAlignment="1" applyProtection="1">
      <alignment horizontal="center" vertical="top"/>
      <protection hidden="1"/>
    </xf>
    <xf numFmtId="0" fontId="45" fillId="0" borderId="35" xfId="0" applyFont="1" applyBorder="1" applyAlignment="1" applyProtection="1">
      <alignment horizontal="center" vertical="top"/>
      <protection hidden="1"/>
    </xf>
    <xf numFmtId="206" fontId="40" fillId="0" borderId="11" xfId="0" applyNumberFormat="1" applyFont="1" applyBorder="1" applyAlignment="1" applyProtection="1">
      <alignment horizontal="center"/>
      <protection hidden="1"/>
    </xf>
    <xf numFmtId="0" fontId="46" fillId="0" borderId="36" xfId="0" applyFont="1" applyBorder="1" applyAlignment="1" applyProtection="1">
      <alignment horizontal="left" vertical="center" indent="2"/>
      <protection hidden="1"/>
    </xf>
    <xf numFmtId="0" fontId="46" fillId="0" borderId="6" xfId="0" applyFont="1" applyBorder="1" applyAlignment="1" applyProtection="1">
      <alignment horizontal="left" vertical="center" indent="2"/>
      <protection hidden="1"/>
    </xf>
    <xf numFmtId="208" fontId="40" fillId="0" borderId="6" xfId="0" applyNumberFormat="1" applyFont="1" applyBorder="1" applyAlignment="1" applyProtection="1">
      <alignment horizontal="center" vertical="top"/>
      <protection locked="0"/>
    </xf>
    <xf numFmtId="208" fontId="40" fillId="0" borderId="37" xfId="0" applyNumberFormat="1" applyFont="1" applyBorder="1" applyAlignment="1" applyProtection="1">
      <alignment horizontal="center" vertical="top"/>
      <protection locked="0"/>
    </xf>
    <xf numFmtId="205" fontId="40" fillId="0" borderId="8" xfId="0" applyNumberFormat="1" applyFont="1" applyBorder="1" applyAlignment="1" applyProtection="1">
      <alignment horizontal="center"/>
      <protection hidden="1"/>
    </xf>
    <xf numFmtId="0" fontId="40" fillId="0" borderId="32" xfId="0" applyFont="1" applyBorder="1" applyAlignment="1" applyProtection="1">
      <alignment horizontal="left" indent="2"/>
      <protection hidden="1"/>
    </xf>
    <xf numFmtId="0" fontId="40" fillId="0" borderId="33" xfId="0" applyFont="1" applyBorder="1" applyAlignment="1" applyProtection="1">
      <alignment horizontal="left" indent="2"/>
      <protection hidden="1"/>
    </xf>
    <xf numFmtId="0" fontId="40" fillId="0" borderId="33" xfId="0" applyFont="1" applyBorder="1" applyAlignment="1" applyProtection="1">
      <alignment horizontal="center"/>
      <protection hidden="1"/>
    </xf>
    <xf numFmtId="0" fontId="40" fillId="0" borderId="34" xfId="0" applyFont="1" applyBorder="1" applyAlignment="1" applyProtection="1">
      <alignment horizontal="center"/>
      <protection hidden="1"/>
    </xf>
    <xf numFmtId="0" fontId="46" fillId="0" borderId="30" xfId="0" applyFont="1" applyBorder="1" applyAlignment="1" applyProtection="1">
      <alignment horizontal="left" vertical="center" indent="2"/>
      <protection hidden="1"/>
    </xf>
    <xf numFmtId="0" fontId="46" fillId="0" borderId="17" xfId="0" applyFont="1" applyBorder="1" applyAlignment="1" applyProtection="1">
      <alignment horizontal="left" vertical="center" indent="2"/>
      <protection hidden="1"/>
    </xf>
    <xf numFmtId="208" fontId="40" fillId="0" borderId="17" xfId="0" applyNumberFormat="1" applyFont="1" applyBorder="1" applyAlignment="1" applyProtection="1">
      <alignment horizontal="center" vertical="top"/>
      <protection locked="0"/>
    </xf>
    <xf numFmtId="208" fontId="40" fillId="0" borderId="31" xfId="0" applyNumberFormat="1" applyFont="1" applyBorder="1" applyAlignment="1" applyProtection="1">
      <alignment horizontal="center" vertical="top"/>
      <protection locked="0"/>
    </xf>
    <xf numFmtId="208" fontId="47" fillId="0" borderId="17" xfId="0" applyNumberFormat="1" applyFont="1" applyBorder="1" applyAlignment="1" applyProtection="1">
      <alignment horizontal="center" vertical="top"/>
      <protection locked="0"/>
    </xf>
    <xf numFmtId="208" fontId="47" fillId="0" borderId="31" xfId="0" applyNumberFormat="1" applyFont="1" applyBorder="1" applyAlignment="1" applyProtection="1">
      <alignment horizontal="center" vertical="top"/>
      <protection locked="0"/>
    </xf>
    <xf numFmtId="0" fontId="46" fillId="0" borderId="32" xfId="0" applyFont="1" applyBorder="1" applyAlignment="1" applyProtection="1">
      <alignment horizontal="left" vertical="center" indent="2"/>
      <protection hidden="1"/>
    </xf>
    <xf numFmtId="0" fontId="46" fillId="0" borderId="33" xfId="0" applyFont="1" applyBorder="1" applyAlignment="1" applyProtection="1">
      <alignment horizontal="left" vertical="center" indent="2"/>
      <protection hidden="1"/>
    </xf>
    <xf numFmtId="208" fontId="40" fillId="0" borderId="7" xfId="0" applyNumberFormat="1" applyFont="1" applyBorder="1" applyAlignment="1" applyProtection="1">
      <alignment horizontal="center" vertical="top"/>
      <protection locked="0"/>
    </xf>
    <xf numFmtId="208" fontId="40" fillId="0" borderId="29" xfId="0" applyNumberFormat="1" applyFont="1" applyBorder="1" applyAlignment="1" applyProtection="1">
      <alignment horizontal="center" vertical="top"/>
      <protection locked="0"/>
    </xf>
    <xf numFmtId="41" fontId="40" fillId="0" borderId="19" xfId="0" applyNumberFormat="1" applyFont="1" applyBorder="1" applyAlignment="1" applyProtection="1">
      <alignment horizontal="center"/>
      <protection hidden="1"/>
    </xf>
    <xf numFmtId="206" fontId="40" fillId="0" borderId="19" xfId="0" applyNumberFormat="1" applyFont="1" applyBorder="1" applyAlignment="1" applyProtection="1">
      <alignment horizontal="center"/>
      <protection hidden="1"/>
    </xf>
    <xf numFmtId="0" fontId="40" fillId="0" borderId="36" xfId="0" applyFont="1" applyBorder="1" applyAlignment="1" applyProtection="1">
      <alignment horizontal="left" vertical="top" indent="2"/>
      <protection hidden="1"/>
    </xf>
    <xf numFmtId="0" fontId="40" fillId="0" borderId="6" xfId="0" applyFont="1" applyBorder="1" applyAlignment="1" applyProtection="1">
      <alignment horizontal="left" vertical="top" indent="2"/>
      <protection hidden="1"/>
    </xf>
    <xf numFmtId="0" fontId="40" fillId="0" borderId="37" xfId="0" applyFont="1" applyBorder="1" applyAlignment="1" applyProtection="1">
      <alignment horizontal="left" vertical="top" indent="2"/>
      <protection hidden="1"/>
    </xf>
    <xf numFmtId="201" fontId="40" fillId="0" borderId="6" xfId="85" applyNumberFormat="1" applyFont="1" applyBorder="1" applyAlignment="1" applyProtection="1">
      <alignment horizontal="center" vertical="top"/>
      <protection locked="0"/>
    </xf>
    <xf numFmtId="0" fontId="40" fillId="0" borderId="6" xfId="0" applyFont="1" applyBorder="1" applyAlignment="1" applyProtection="1">
      <alignment vertical="top"/>
      <protection hidden="1"/>
    </xf>
    <xf numFmtId="0" fontId="40" fillId="0" borderId="7" xfId="0" applyFont="1" applyBorder="1" applyAlignment="1" applyProtection="1">
      <alignment horizontal="center"/>
      <protection hidden="1"/>
    </xf>
    <xf numFmtId="0" fontId="40" fillId="0" borderId="33" xfId="0" applyFont="1" applyBorder="1" applyAlignment="1" applyProtection="1">
      <alignment horizontal="left" vertical="top" indent="2"/>
      <protection hidden="1"/>
    </xf>
    <xf numFmtId="201" fontId="40" fillId="0" borderId="33" xfId="85" applyNumberFormat="1" applyFont="1" applyBorder="1" applyAlignment="1" applyProtection="1">
      <alignment horizontal="center" vertical="top"/>
      <protection hidden="1"/>
    </xf>
    <xf numFmtId="0" fontId="40" fillId="0" borderId="33" xfId="0" applyFont="1" applyBorder="1" applyAlignment="1" applyProtection="1">
      <alignment vertical="top"/>
      <protection hidden="1"/>
    </xf>
    <xf numFmtId="0" fontId="53" fillId="0" borderId="0" xfId="86" applyFont="1" applyAlignment="1" applyProtection="1">
      <alignment horizontal="center" vertical="center"/>
      <protection hidden="1"/>
    </xf>
    <xf numFmtId="0" fontId="52" fillId="0" borderId="38" xfId="86" applyFont="1" applyBorder="1" applyAlignment="1" applyProtection="1">
      <alignment horizontal="center" vertical="center"/>
      <protection hidden="1"/>
    </xf>
    <xf numFmtId="0" fontId="52" fillId="0" borderId="7" xfId="86" applyFont="1" applyBorder="1" applyAlignment="1" applyProtection="1">
      <alignment horizontal="center" vertical="center"/>
      <protection hidden="1"/>
    </xf>
    <xf numFmtId="0" fontId="54" fillId="0" borderId="7" xfId="86" applyFont="1" applyBorder="1" applyAlignment="1" applyProtection="1">
      <alignment horizontal="center" vertical="center"/>
      <protection hidden="1"/>
    </xf>
    <xf numFmtId="0" fontId="52" fillId="0" borderId="0" xfId="86" applyFont="1" applyAlignment="1" applyProtection="1">
      <alignment horizontal="center" vertical="center"/>
      <protection hidden="1"/>
    </xf>
    <xf numFmtId="0" fontId="52" fillId="0" borderId="0" xfId="86" applyFont="1" applyAlignment="1" applyProtection="1">
      <alignment horizontal="left" vertical="center"/>
      <protection hidden="1"/>
    </xf>
    <xf numFmtId="0" fontId="37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43" fontId="5" fillId="0" borderId="4" xfId="82" applyFont="1" applyBorder="1" applyAlignment="1">
      <alignment horizontal="center"/>
    </xf>
    <xf numFmtId="0" fontId="6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4" fillId="0" borderId="17" xfId="0" applyFont="1" applyBorder="1" applyAlignment="1">
      <alignment horizontal="left"/>
    </xf>
    <xf numFmtId="0" fontId="36" fillId="0" borderId="17" xfId="0" applyFont="1" applyBorder="1" applyAlignment="1">
      <alignment horizontal="left"/>
    </xf>
    <xf numFmtId="187" fontId="27" fillId="0" borderId="0" xfId="82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187" fontId="27" fillId="8" borderId="0" xfId="82" applyNumberFormat="1" applyFont="1" applyFill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202" fontId="28" fillId="0" borderId="0" xfId="0" applyNumberFormat="1" applyFont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203" fontId="30" fillId="0" borderId="0" xfId="0" applyNumberFormat="1" applyFont="1" applyAlignment="1">
      <alignment horizontal="center"/>
    </xf>
    <xf numFmtId="202" fontId="31" fillId="0" borderId="15" xfId="82" applyNumberFormat="1" applyFont="1" applyBorder="1" applyAlignment="1">
      <alignment horizontal="center"/>
    </xf>
    <xf numFmtId="202" fontId="31" fillId="0" borderId="2" xfId="82" applyNumberFormat="1" applyFont="1" applyBorder="1" applyAlignment="1">
      <alignment horizontal="center"/>
    </xf>
    <xf numFmtId="202" fontId="31" fillId="0" borderId="16" xfId="82" applyNumberFormat="1" applyFont="1" applyBorder="1" applyAlignment="1">
      <alignment horizontal="center"/>
    </xf>
    <xf numFmtId="202" fontId="27" fillId="8" borderId="0" xfId="82" applyNumberFormat="1" applyFont="1" applyFill="1" applyAlignment="1" applyProtection="1">
      <alignment horizontal="center"/>
      <protection locked="0"/>
    </xf>
    <xf numFmtId="4" fontId="28" fillId="0" borderId="5" xfId="0" applyNumberFormat="1" applyFont="1" applyBorder="1" applyAlignment="1">
      <alignment horizontal="center"/>
    </xf>
  </cellXfs>
  <cellStyles count="87">
    <cellStyle name=",;F'KOIT[[WAAHK" xfId="1" xr:uid="{00000000-0005-0000-0000-000000000000}"/>
    <cellStyle name="?? [0.00]_????" xfId="2" xr:uid="{00000000-0005-0000-0000-000001000000}"/>
    <cellStyle name="?? [0]_PERSONAL" xfId="3" xr:uid="{00000000-0005-0000-0000-000002000000}"/>
    <cellStyle name="???? [0.00]_????" xfId="4" xr:uid="{00000000-0005-0000-0000-000003000000}"/>
    <cellStyle name="??????[0]_PERSONAL" xfId="5" xr:uid="{00000000-0005-0000-0000-000004000000}"/>
    <cellStyle name="??????PERSONAL" xfId="6" xr:uid="{00000000-0005-0000-0000-000005000000}"/>
    <cellStyle name="?????[0]_PERSONAL" xfId="7" xr:uid="{00000000-0005-0000-0000-000006000000}"/>
    <cellStyle name="?????PERSONAL" xfId="8" xr:uid="{00000000-0005-0000-0000-000007000000}"/>
    <cellStyle name="????_????" xfId="9" xr:uid="{00000000-0005-0000-0000-000008000000}"/>
    <cellStyle name="???[0]_PERSONAL" xfId="10" xr:uid="{00000000-0005-0000-0000-000009000000}"/>
    <cellStyle name="???_PERSONAL" xfId="11" xr:uid="{00000000-0005-0000-0000-00000A000000}"/>
    <cellStyle name="??_??" xfId="12" xr:uid="{00000000-0005-0000-0000-00000B000000}"/>
    <cellStyle name="?@??laroux" xfId="13" xr:uid="{00000000-0005-0000-0000-00000C000000}"/>
    <cellStyle name="=C:\WINDOWS\SYSTEM32\COMMAND.COM" xfId="14" xr:uid="{00000000-0005-0000-0000-00000D000000}"/>
    <cellStyle name="abc" xfId="15" xr:uid="{00000000-0005-0000-0000-00000E000000}"/>
    <cellStyle name="Calc Currency (0)" xfId="16" xr:uid="{00000000-0005-0000-0000-00000F000000}"/>
    <cellStyle name="Calc Currency (2)" xfId="17" xr:uid="{00000000-0005-0000-0000-000010000000}"/>
    <cellStyle name="Calc Percent (0)" xfId="18" xr:uid="{00000000-0005-0000-0000-000011000000}"/>
    <cellStyle name="Calc Percent (1)" xfId="19" xr:uid="{00000000-0005-0000-0000-000012000000}"/>
    <cellStyle name="Calc Percent (2)" xfId="20" xr:uid="{00000000-0005-0000-0000-000013000000}"/>
    <cellStyle name="Calc Units (0)" xfId="21" xr:uid="{00000000-0005-0000-0000-000014000000}"/>
    <cellStyle name="Calc Units (1)" xfId="22" xr:uid="{00000000-0005-0000-0000-000015000000}"/>
    <cellStyle name="Calc Units (2)" xfId="23" xr:uid="{00000000-0005-0000-0000-000016000000}"/>
    <cellStyle name="Comma [00]" xfId="24" xr:uid="{00000000-0005-0000-0000-000018000000}"/>
    <cellStyle name="Comma 10" xfId="25" xr:uid="{00000000-0005-0000-0000-000019000000}"/>
    <cellStyle name="Comma 11" xfId="26" xr:uid="{00000000-0005-0000-0000-00001A000000}"/>
    <cellStyle name="Comma 12" xfId="27" xr:uid="{00000000-0005-0000-0000-00001B000000}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 6" xfId="32" xr:uid="{00000000-0005-0000-0000-000020000000}"/>
    <cellStyle name="Comma 7" xfId="33" xr:uid="{00000000-0005-0000-0000-000021000000}"/>
    <cellStyle name="Comma 8" xfId="34" xr:uid="{00000000-0005-0000-0000-000022000000}"/>
    <cellStyle name="Comma 9" xfId="35" xr:uid="{00000000-0005-0000-0000-000023000000}"/>
    <cellStyle name="company_title" xfId="36" xr:uid="{00000000-0005-0000-0000-000024000000}"/>
    <cellStyle name="Currency [00]" xfId="37" xr:uid="{00000000-0005-0000-0000-000025000000}"/>
    <cellStyle name="Date Short" xfId="38" xr:uid="{00000000-0005-0000-0000-000026000000}"/>
    <cellStyle name="date_format" xfId="39" xr:uid="{00000000-0005-0000-0000-000027000000}"/>
    <cellStyle name="Enter Currency (0)" xfId="40" xr:uid="{00000000-0005-0000-0000-000028000000}"/>
    <cellStyle name="Enter Currency (2)" xfId="41" xr:uid="{00000000-0005-0000-0000-000029000000}"/>
    <cellStyle name="Enter Units (0)" xfId="42" xr:uid="{00000000-0005-0000-0000-00002A000000}"/>
    <cellStyle name="Enter Units (1)" xfId="43" xr:uid="{00000000-0005-0000-0000-00002B000000}"/>
    <cellStyle name="Enter Units (2)" xfId="44" xr:uid="{00000000-0005-0000-0000-00002C000000}"/>
    <cellStyle name="Grey" xfId="45" xr:uid="{00000000-0005-0000-0000-00002D000000}"/>
    <cellStyle name="Header1" xfId="46" xr:uid="{00000000-0005-0000-0000-00002E000000}"/>
    <cellStyle name="Header2" xfId="47" xr:uid="{00000000-0005-0000-0000-00002F000000}"/>
    <cellStyle name="Input [yellow]" xfId="48" xr:uid="{00000000-0005-0000-0000-000031000000}"/>
    <cellStyle name="Link Currency (0)" xfId="49" xr:uid="{00000000-0005-0000-0000-000032000000}"/>
    <cellStyle name="Link Currency (2)" xfId="50" xr:uid="{00000000-0005-0000-0000-000033000000}"/>
    <cellStyle name="Link Units (0)" xfId="51" xr:uid="{00000000-0005-0000-0000-000034000000}"/>
    <cellStyle name="Link Units (1)" xfId="52" xr:uid="{00000000-0005-0000-0000-000035000000}"/>
    <cellStyle name="Link Units (2)" xfId="53" xr:uid="{00000000-0005-0000-0000-000036000000}"/>
    <cellStyle name="Normal - Style1" xfId="54" xr:uid="{00000000-0005-0000-0000-000038000000}"/>
    <cellStyle name="Normal 10" xfId="55" xr:uid="{00000000-0005-0000-0000-000039000000}"/>
    <cellStyle name="Normal 11" xfId="56" xr:uid="{00000000-0005-0000-0000-00003A000000}"/>
    <cellStyle name="Normal 12" xfId="57" xr:uid="{00000000-0005-0000-0000-00003B000000}"/>
    <cellStyle name="Normal 2" xfId="58" xr:uid="{00000000-0005-0000-0000-00003C000000}"/>
    <cellStyle name="Normal 2 3" xfId="84" xr:uid="{5EA684C1-B45C-4FD6-8520-9865A058832E}"/>
    <cellStyle name="Normal 3" xfId="59" xr:uid="{00000000-0005-0000-0000-00003D000000}"/>
    <cellStyle name="Normal 4" xfId="60" xr:uid="{00000000-0005-0000-0000-00003E000000}"/>
    <cellStyle name="Normal 4 3" xfId="86" xr:uid="{6B606383-A757-4FEB-B90F-9E7773B85EC3}"/>
    <cellStyle name="Normal 5" xfId="61" xr:uid="{00000000-0005-0000-0000-00003F000000}"/>
    <cellStyle name="Normal 6" xfId="62" xr:uid="{00000000-0005-0000-0000-000040000000}"/>
    <cellStyle name="Normal 7" xfId="63" xr:uid="{00000000-0005-0000-0000-000041000000}"/>
    <cellStyle name="Normal 8" xfId="64" xr:uid="{00000000-0005-0000-0000-000042000000}"/>
    <cellStyle name="Normal 9" xfId="65" xr:uid="{00000000-0005-0000-0000-000043000000}"/>
    <cellStyle name="ParaBirimi [0]_RESULTS" xfId="66" xr:uid="{00000000-0005-0000-0000-000044000000}"/>
    <cellStyle name="ParaBirimi_RESULTS" xfId="67" xr:uid="{00000000-0005-0000-0000-000045000000}"/>
    <cellStyle name="Percent [0]" xfId="68" xr:uid="{00000000-0005-0000-0000-000046000000}"/>
    <cellStyle name="Percent [00]" xfId="69" xr:uid="{00000000-0005-0000-0000-000047000000}"/>
    <cellStyle name="Percent [2]" xfId="70" xr:uid="{00000000-0005-0000-0000-000048000000}"/>
    <cellStyle name="PrePop Currency (0)" xfId="71" xr:uid="{00000000-0005-0000-0000-000049000000}"/>
    <cellStyle name="PrePop Currency (2)" xfId="72" xr:uid="{00000000-0005-0000-0000-00004A000000}"/>
    <cellStyle name="PrePop Units (0)" xfId="73" xr:uid="{00000000-0005-0000-0000-00004B000000}"/>
    <cellStyle name="PrePop Units (1)" xfId="74" xr:uid="{00000000-0005-0000-0000-00004C000000}"/>
    <cellStyle name="PrePop Units (2)" xfId="75" xr:uid="{00000000-0005-0000-0000-00004D000000}"/>
    <cellStyle name="report_title" xfId="76" xr:uid="{00000000-0005-0000-0000-00004E000000}"/>
    <cellStyle name="Text Indent A" xfId="77" xr:uid="{00000000-0005-0000-0000-00004F000000}"/>
    <cellStyle name="Text Indent B" xfId="78" xr:uid="{00000000-0005-0000-0000-000050000000}"/>
    <cellStyle name="Text Indent C" xfId="79" xr:uid="{00000000-0005-0000-0000-000051000000}"/>
    <cellStyle name="Virg? [0]_RESULTS" xfId="80" xr:uid="{00000000-0005-0000-0000-000052000000}"/>
    <cellStyle name="Virg?_RESULTS" xfId="81" xr:uid="{00000000-0005-0000-0000-000053000000}"/>
    <cellStyle name="เครื่องหมายจุลภาค 5" xfId="85" xr:uid="{32454D98-F90D-4246-82C8-9C4756238BDE}"/>
    <cellStyle name="จุลภาค" xfId="82" builtinId="3"/>
    <cellStyle name="ปกติ" xfId="0" builtinId="0"/>
    <cellStyle name="ปกติ_boqสนงจังหวัด" xfId="83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5</xdr:row>
      <xdr:rowOff>9525</xdr:rowOff>
    </xdr:from>
    <xdr:to>
      <xdr:col>17</xdr:col>
      <xdr:colOff>0</xdr:colOff>
      <xdr:row>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 bwMode="auto">
        <a:xfrm>
          <a:off x="5562600" y="1323975"/>
          <a:ext cx="76200" cy="581025"/>
        </a:xfrm>
        <a:prstGeom prst="righ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5</xdr:row>
      <xdr:rowOff>0</xdr:rowOff>
    </xdr:from>
    <xdr:to>
      <xdr:col>4</xdr:col>
      <xdr:colOff>104775</xdr:colOff>
      <xdr:row>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/>
        </xdr:cNvSpPr>
      </xdr:nvSpPr>
      <xdr:spPr bwMode="auto">
        <a:xfrm>
          <a:off x="2419350" y="1314450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22</xdr:row>
      <xdr:rowOff>9525</xdr:rowOff>
    </xdr:from>
    <xdr:to>
      <xdr:col>17</xdr:col>
      <xdr:colOff>104775</xdr:colOff>
      <xdr:row>24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5667375" y="6343650"/>
          <a:ext cx="76200" cy="581025"/>
        </a:xfrm>
        <a:prstGeom prst="righ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22</xdr:row>
      <xdr:rowOff>0</xdr:rowOff>
    </xdr:from>
    <xdr:to>
      <xdr:col>4</xdr:col>
      <xdr:colOff>104775</xdr:colOff>
      <xdr:row>24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/>
        </xdr:cNvSpPr>
      </xdr:nvSpPr>
      <xdr:spPr bwMode="auto">
        <a:xfrm>
          <a:off x="2419350" y="63341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6333-D3AF-4EBE-9CD1-28002D139DE8}">
  <dimension ref="A1:V34"/>
  <sheetViews>
    <sheetView tabSelected="1" topLeftCell="A4" workbookViewId="0">
      <selection activeCell="R18" sqref="R18"/>
    </sheetView>
  </sheetViews>
  <sheetFormatPr defaultRowHeight="13.2"/>
  <cols>
    <col min="2" max="2" width="6.109375" customWidth="1"/>
    <col min="3" max="3" width="5.109375" customWidth="1"/>
    <col min="4" max="4" width="4.33203125" customWidth="1"/>
    <col min="5" max="5" width="6.5546875" customWidth="1"/>
    <col min="6" max="6" width="4.33203125" customWidth="1"/>
    <col min="7" max="7" width="1.33203125" customWidth="1"/>
    <col min="8" max="9" width="4" customWidth="1"/>
    <col min="10" max="10" width="0.6640625" customWidth="1"/>
    <col min="11" max="11" width="5.44140625" customWidth="1"/>
    <col min="12" max="13" width="5.33203125" customWidth="1"/>
    <col min="14" max="14" width="2.44140625" customWidth="1"/>
    <col min="15" max="15" width="0.33203125" customWidth="1"/>
    <col min="16" max="16" width="1.6640625" customWidth="1"/>
    <col min="17" max="17" width="8" customWidth="1"/>
    <col min="18" max="18" width="14.5546875" bestFit="1" customWidth="1"/>
  </cols>
  <sheetData>
    <row r="1" spans="1:22" ht="25.2">
      <c r="A1" s="221" t="s">
        <v>242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168"/>
      <c r="U1" s="168"/>
      <c r="V1" s="169"/>
    </row>
    <row r="2" spans="1:22" ht="25.2">
      <c r="A2" s="222" t="s">
        <v>262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170"/>
      <c r="U2" s="171"/>
      <c r="V2" s="169"/>
    </row>
    <row r="3" spans="1:22" ht="21.6">
      <c r="A3" s="223" t="s">
        <v>263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4"/>
      <c r="U3" s="223"/>
      <c r="V3" s="169"/>
    </row>
    <row r="4" spans="1:22" ht="25.2">
      <c r="A4" s="172" t="s">
        <v>264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4"/>
      <c r="U4" s="173"/>
      <c r="V4" s="169"/>
    </row>
    <row r="5" spans="1:22" ht="25.2">
      <c r="A5" s="172" t="s">
        <v>265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4"/>
      <c r="U5" s="173"/>
      <c r="V5" s="169"/>
    </row>
    <row r="6" spans="1:22" ht="25.2">
      <c r="A6" s="172" t="s">
        <v>266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4"/>
      <c r="U6" s="173"/>
      <c r="V6" s="169"/>
    </row>
    <row r="7" spans="1:22" ht="43.8" thickBot="1">
      <c r="A7" s="175" t="s">
        <v>21</v>
      </c>
      <c r="B7" s="225" t="s">
        <v>1</v>
      </c>
      <c r="C7" s="226"/>
      <c r="D7" s="226"/>
      <c r="E7" s="226"/>
      <c r="F7" s="226"/>
      <c r="G7" s="226"/>
      <c r="H7" s="226"/>
      <c r="I7" s="226"/>
      <c r="J7" s="227"/>
      <c r="K7" s="228" t="s">
        <v>243</v>
      </c>
      <c r="L7" s="229"/>
      <c r="M7" s="229"/>
      <c r="N7" s="229"/>
      <c r="O7" s="229" t="s">
        <v>244</v>
      </c>
      <c r="P7" s="229"/>
      <c r="Q7" s="229"/>
      <c r="R7" s="176" t="s">
        <v>245</v>
      </c>
      <c r="S7" s="177" t="s">
        <v>22</v>
      </c>
      <c r="T7" s="169"/>
      <c r="U7" s="169"/>
      <c r="V7" s="169"/>
    </row>
    <row r="8" spans="1:22" ht="22.2" thickTop="1">
      <c r="A8" s="178">
        <v>1</v>
      </c>
      <c r="B8" s="230" t="s">
        <v>268</v>
      </c>
      <c r="C8" s="231"/>
      <c r="D8" s="231"/>
      <c r="E8" s="231"/>
      <c r="F8" s="231"/>
      <c r="G8" s="231"/>
      <c r="H8" s="231"/>
      <c r="I8" s="231"/>
      <c r="J8" s="232"/>
      <c r="K8" s="233" t="e">
        <f>#REF!</f>
        <v>#REF!</v>
      </c>
      <c r="L8" s="233"/>
      <c r="M8" s="233"/>
      <c r="N8" s="234"/>
      <c r="O8" s="235">
        <v>1.3046</v>
      </c>
      <c r="P8" s="236"/>
      <c r="Q8" s="236"/>
      <c r="R8" s="179" t="e">
        <f>K8*O8</f>
        <v>#REF!</v>
      </c>
      <c r="S8" s="180"/>
      <c r="T8" s="169"/>
      <c r="U8" s="169"/>
      <c r="V8" s="169"/>
    </row>
    <row r="9" spans="1:22" ht="21.6">
      <c r="A9" s="181"/>
      <c r="B9" s="237" t="s">
        <v>267</v>
      </c>
      <c r="C9" s="238"/>
      <c r="D9" s="238"/>
      <c r="E9" s="238"/>
      <c r="F9" s="238"/>
      <c r="G9" s="238"/>
      <c r="H9" s="238"/>
      <c r="I9" s="238"/>
      <c r="J9" s="239"/>
      <c r="K9" s="240"/>
      <c r="L9" s="241"/>
      <c r="M9" s="241"/>
      <c r="N9" s="242"/>
      <c r="O9" s="243"/>
      <c r="P9" s="244"/>
      <c r="Q9" s="245"/>
      <c r="R9" s="179">
        <f t="shared" ref="R9:R10" si="0">K9*O9</f>
        <v>0</v>
      </c>
      <c r="S9" s="182"/>
      <c r="T9" s="169"/>
      <c r="U9" s="169"/>
      <c r="V9" s="169"/>
    </row>
    <row r="10" spans="1:22" ht="21.6">
      <c r="A10" s="183">
        <v>2</v>
      </c>
      <c r="B10" s="237" t="s">
        <v>246</v>
      </c>
      <c r="C10" s="238"/>
      <c r="D10" s="238"/>
      <c r="E10" s="238"/>
      <c r="F10" s="238"/>
      <c r="G10" s="238"/>
      <c r="H10" s="238"/>
      <c r="I10" s="238"/>
      <c r="J10" s="239"/>
      <c r="K10" s="246" t="e">
        <f>#REF!</f>
        <v>#REF!</v>
      </c>
      <c r="L10" s="247"/>
      <c r="M10" s="247"/>
      <c r="N10" s="248"/>
      <c r="O10" s="243">
        <v>1.07</v>
      </c>
      <c r="P10" s="244"/>
      <c r="Q10" s="245"/>
      <c r="R10" s="179" t="e">
        <f t="shared" si="0"/>
        <v>#REF!</v>
      </c>
      <c r="S10" s="182"/>
      <c r="T10" s="169"/>
      <c r="U10" s="169"/>
      <c r="V10" s="169"/>
    </row>
    <row r="11" spans="1:22" ht="21.6">
      <c r="A11" s="184"/>
      <c r="B11" s="249"/>
      <c r="C11" s="250"/>
      <c r="D11" s="250"/>
      <c r="E11" s="250"/>
      <c r="F11" s="250"/>
      <c r="G11" s="250"/>
      <c r="H11" s="250"/>
      <c r="I11" s="250"/>
      <c r="J11" s="251"/>
      <c r="K11" s="252"/>
      <c r="L11" s="252"/>
      <c r="M11" s="252"/>
      <c r="N11" s="253"/>
      <c r="O11" s="254"/>
      <c r="P11" s="254"/>
      <c r="Q11" s="254"/>
      <c r="R11" s="185"/>
      <c r="S11" s="186"/>
      <c r="T11" s="169"/>
      <c r="U11" s="169"/>
      <c r="V11" s="169"/>
    </row>
    <row r="12" spans="1:22" ht="21.6">
      <c r="A12" s="184"/>
      <c r="B12" s="255" t="s">
        <v>84</v>
      </c>
      <c r="C12" s="256"/>
      <c r="D12" s="256"/>
      <c r="E12" s="256"/>
      <c r="F12" s="256"/>
      <c r="G12" s="256"/>
      <c r="H12" s="256"/>
      <c r="I12" s="256"/>
      <c r="J12" s="257"/>
      <c r="K12" s="252" t="s">
        <v>240</v>
      </c>
      <c r="L12" s="252"/>
      <c r="M12" s="252"/>
      <c r="N12" s="252"/>
      <c r="O12" s="258"/>
      <c r="P12" s="258"/>
      <c r="Q12" s="258"/>
      <c r="R12" s="187"/>
      <c r="S12" s="186"/>
      <c r="T12" s="169"/>
      <c r="U12" s="169"/>
      <c r="V12" s="169"/>
    </row>
    <row r="13" spans="1:22" ht="21.6">
      <c r="A13" s="184"/>
      <c r="B13" s="259" t="s">
        <v>247</v>
      </c>
      <c r="C13" s="260"/>
      <c r="D13" s="260"/>
      <c r="E13" s="260"/>
      <c r="F13" s="260"/>
      <c r="G13" s="260"/>
      <c r="H13" s="260"/>
      <c r="I13" s="261"/>
      <c r="J13" s="262"/>
      <c r="K13" s="263"/>
      <c r="L13" s="263"/>
      <c r="M13" s="263"/>
      <c r="N13" s="263"/>
      <c r="O13" s="254"/>
      <c r="P13" s="254"/>
      <c r="Q13" s="254"/>
      <c r="R13" s="188"/>
      <c r="S13" s="186"/>
      <c r="T13" s="169"/>
      <c r="U13" s="169"/>
      <c r="V13" s="169"/>
    </row>
    <row r="14" spans="1:22" ht="21.6">
      <c r="A14" s="186"/>
      <c r="B14" s="268" t="s">
        <v>248</v>
      </c>
      <c r="C14" s="269"/>
      <c r="D14" s="269"/>
      <c r="E14" s="269"/>
      <c r="F14" s="269"/>
      <c r="G14" s="269"/>
      <c r="H14" s="269"/>
      <c r="I14" s="270"/>
      <c r="J14" s="271"/>
      <c r="K14" s="263"/>
      <c r="L14" s="263"/>
      <c r="M14" s="263"/>
      <c r="N14" s="263"/>
      <c r="O14" s="254"/>
      <c r="P14" s="254"/>
      <c r="Q14" s="254"/>
      <c r="R14" s="187"/>
      <c r="S14" s="186"/>
      <c r="T14" s="169"/>
      <c r="U14" s="169"/>
      <c r="V14" s="169"/>
    </row>
    <row r="15" spans="1:22" ht="21.6">
      <c r="A15" s="186"/>
      <c r="B15" s="268" t="s">
        <v>249</v>
      </c>
      <c r="C15" s="269"/>
      <c r="D15" s="269"/>
      <c r="E15" s="269"/>
      <c r="F15" s="269"/>
      <c r="G15" s="269"/>
      <c r="H15" s="269"/>
      <c r="I15" s="272"/>
      <c r="J15" s="273"/>
      <c r="K15" s="263"/>
      <c r="L15" s="263"/>
      <c r="M15" s="263"/>
      <c r="N15" s="263"/>
      <c r="O15" s="254"/>
      <c r="P15" s="254"/>
      <c r="Q15" s="254"/>
      <c r="R15" s="187"/>
      <c r="S15" s="186"/>
      <c r="T15" s="169"/>
      <c r="U15" s="169"/>
      <c r="V15" s="169"/>
    </row>
    <row r="16" spans="1:22" ht="21.6">
      <c r="A16" s="189"/>
      <c r="B16" s="274" t="s">
        <v>250</v>
      </c>
      <c r="C16" s="275"/>
      <c r="D16" s="275"/>
      <c r="E16" s="275"/>
      <c r="F16" s="275"/>
      <c r="G16" s="275"/>
      <c r="H16" s="275"/>
      <c r="I16" s="276"/>
      <c r="J16" s="277"/>
      <c r="K16" s="278"/>
      <c r="L16" s="278"/>
      <c r="M16" s="278"/>
      <c r="N16" s="278"/>
      <c r="O16" s="279"/>
      <c r="P16" s="279"/>
      <c r="Q16" s="279"/>
      <c r="R16" s="190"/>
      <c r="S16" s="191"/>
      <c r="T16" s="169"/>
      <c r="U16" s="169"/>
      <c r="V16" s="169"/>
    </row>
    <row r="17" spans="1:22" ht="21.6">
      <c r="A17" s="192" t="s">
        <v>251</v>
      </c>
      <c r="B17" s="280" t="s">
        <v>252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2"/>
      <c r="R17" s="193" t="e">
        <f>SUM(R8:R16)</f>
        <v>#REF!</v>
      </c>
      <c r="S17" s="194"/>
      <c r="T17" s="169"/>
      <c r="U17" s="169"/>
      <c r="V17" s="169"/>
    </row>
    <row r="18" spans="1:22" ht="21.6">
      <c r="A18" s="189"/>
      <c r="B18" s="264" t="s">
        <v>253</v>
      </c>
      <c r="C18" s="265"/>
      <c r="D18" s="265"/>
      <c r="E18" s="265"/>
      <c r="F18" s="266" t="e">
        <f>"( "&amp;(BAHTTEXT(R18))&amp;")"</f>
        <v>#REF!</v>
      </c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7"/>
      <c r="R18" s="193" t="e">
        <f>ROUNDDOWN(R17,-2)</f>
        <v>#REF!</v>
      </c>
      <c r="S18" s="195"/>
      <c r="T18" s="169"/>
      <c r="U18" s="169"/>
      <c r="V18" s="169"/>
    </row>
    <row r="19" spans="1:22" ht="21.6">
      <c r="A19" s="196" t="s">
        <v>254</v>
      </c>
      <c r="B19" s="281" t="s">
        <v>255</v>
      </c>
      <c r="C19" s="281"/>
      <c r="D19" s="281"/>
      <c r="E19" s="281"/>
      <c r="F19" s="281"/>
      <c r="G19" s="283"/>
      <c r="H19" s="283"/>
      <c r="I19" s="283"/>
      <c r="J19" s="284" t="s">
        <v>256</v>
      </c>
      <c r="K19" s="284"/>
      <c r="L19" s="284"/>
      <c r="M19" s="285"/>
      <c r="N19" s="285"/>
      <c r="O19" s="285"/>
      <c r="P19" s="285"/>
      <c r="Q19" s="285"/>
      <c r="R19" s="285"/>
      <c r="S19" s="285"/>
      <c r="T19" s="169"/>
      <c r="U19" s="169"/>
      <c r="V19" s="169"/>
    </row>
    <row r="20" spans="1:22" ht="21.6">
      <c r="A20" s="197" t="s">
        <v>254</v>
      </c>
      <c r="B20" s="286" t="s">
        <v>257</v>
      </c>
      <c r="C20" s="286"/>
      <c r="D20" s="286"/>
      <c r="E20" s="286"/>
      <c r="F20" s="286"/>
      <c r="G20" s="287"/>
      <c r="H20" s="287"/>
      <c r="I20" s="287"/>
      <c r="J20" s="288" t="s">
        <v>258</v>
      </c>
      <c r="K20" s="288"/>
      <c r="L20" s="288"/>
      <c r="M20" s="266"/>
      <c r="N20" s="266"/>
      <c r="O20" s="266"/>
      <c r="P20" s="266"/>
      <c r="Q20" s="266"/>
      <c r="R20" s="266"/>
      <c r="S20" s="266"/>
      <c r="T20" s="169"/>
      <c r="U20" s="169"/>
      <c r="V20" s="169"/>
    </row>
    <row r="21" spans="1:22" ht="21.6">
      <c r="A21" s="216"/>
      <c r="B21" s="217"/>
      <c r="C21" s="217"/>
      <c r="D21" s="217"/>
      <c r="E21" s="217"/>
      <c r="F21" s="217"/>
      <c r="G21" s="218"/>
      <c r="H21" s="218"/>
      <c r="I21" s="218"/>
      <c r="J21" s="219"/>
      <c r="K21" s="219"/>
      <c r="L21" s="219"/>
      <c r="M21" s="220"/>
      <c r="N21" s="220"/>
      <c r="O21" s="220"/>
      <c r="P21" s="220"/>
      <c r="Q21" s="220"/>
      <c r="R21" s="220"/>
      <c r="S21" s="220"/>
      <c r="T21" s="169"/>
      <c r="U21" s="169"/>
      <c r="V21" s="169"/>
    </row>
    <row r="22" spans="1:22" ht="25.2">
      <c r="A22" s="198"/>
      <c r="B22" s="198"/>
      <c r="C22" s="199"/>
      <c r="D22" s="199"/>
      <c r="E22" s="199"/>
      <c r="F22" s="200"/>
      <c r="G22" s="198"/>
      <c r="H22" s="198"/>
      <c r="I22" s="198"/>
      <c r="J22" s="198"/>
      <c r="K22" s="200"/>
      <c r="L22" s="200"/>
      <c r="M22" s="200"/>
      <c r="N22" s="200"/>
      <c r="O22" s="200"/>
      <c r="P22" s="200"/>
      <c r="Q22" s="200"/>
      <c r="R22" s="200"/>
      <c r="S22" s="198"/>
      <c r="T22" s="201"/>
      <c r="U22" s="201"/>
      <c r="V22" s="201"/>
    </row>
    <row r="23" spans="1:22" ht="21">
      <c r="A23" s="202"/>
      <c r="B23" s="202"/>
      <c r="C23" s="202"/>
      <c r="D23" s="202"/>
      <c r="E23" s="202"/>
      <c r="F23" s="203"/>
      <c r="G23" s="293"/>
      <c r="H23" s="293"/>
      <c r="I23" s="293"/>
      <c r="J23" s="293"/>
      <c r="K23" s="293"/>
      <c r="L23" s="293"/>
      <c r="M23" s="202" t="s">
        <v>259</v>
      </c>
      <c r="N23" s="202"/>
      <c r="O23" s="202"/>
      <c r="P23" s="202"/>
      <c r="Q23" s="202"/>
      <c r="R23" s="202"/>
      <c r="S23" s="202"/>
      <c r="T23" s="202"/>
      <c r="U23" s="289"/>
      <c r="V23" s="289"/>
    </row>
    <row r="24" spans="1:22" ht="21">
      <c r="A24" s="202"/>
      <c r="B24" s="202"/>
      <c r="C24" s="202"/>
      <c r="D24" s="202"/>
      <c r="E24" s="202"/>
      <c r="F24" s="202"/>
      <c r="G24" s="290" t="s">
        <v>261</v>
      </c>
      <c r="H24" s="290"/>
      <c r="I24" s="290"/>
      <c r="J24" s="290"/>
      <c r="K24" s="290"/>
      <c r="L24" s="290"/>
      <c r="M24" s="202"/>
      <c r="N24" s="202"/>
      <c r="O24" s="202"/>
      <c r="P24" s="202"/>
      <c r="Q24" s="202"/>
      <c r="R24" s="202"/>
      <c r="S24" s="202"/>
      <c r="T24" s="202"/>
      <c r="U24" s="289"/>
      <c r="V24" s="289"/>
    </row>
    <row r="25" spans="1:22" ht="21">
      <c r="A25" s="202"/>
      <c r="B25" s="202"/>
      <c r="C25" s="202"/>
      <c r="D25" s="202"/>
      <c r="E25" s="202"/>
      <c r="F25" s="202"/>
      <c r="G25" s="202" t="s">
        <v>269</v>
      </c>
      <c r="H25" s="202"/>
      <c r="I25" s="202"/>
      <c r="J25" s="202"/>
      <c r="K25" s="202"/>
      <c r="L25" s="202"/>
      <c r="M25" s="202"/>
      <c r="N25" s="202"/>
      <c r="O25" s="204"/>
      <c r="P25" s="202"/>
      <c r="Q25" s="202"/>
      <c r="R25" s="202"/>
      <c r="S25" s="202"/>
      <c r="T25" s="202"/>
      <c r="U25" s="205"/>
      <c r="V25" s="205"/>
    </row>
    <row r="26" spans="1:22" ht="2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4"/>
      <c r="P26" s="202"/>
      <c r="Q26" s="202"/>
      <c r="R26" s="202"/>
      <c r="S26" s="202"/>
      <c r="T26" s="202"/>
      <c r="U26" s="205"/>
      <c r="V26" s="205"/>
    </row>
    <row r="27" spans="1:22" ht="24.6">
      <c r="A27" s="202"/>
      <c r="B27" s="202"/>
      <c r="C27" s="202"/>
      <c r="D27" s="202"/>
      <c r="E27" s="202"/>
      <c r="F27" s="206"/>
      <c r="G27" s="206"/>
      <c r="H27" s="206"/>
      <c r="I27" s="206"/>
      <c r="J27" s="206"/>
      <c r="K27" s="207"/>
      <c r="L27" s="207"/>
      <c r="M27" s="207"/>
      <c r="N27" s="202"/>
      <c r="O27" s="202"/>
      <c r="P27" s="202"/>
      <c r="Q27" s="202"/>
      <c r="R27" s="202"/>
      <c r="S27" s="204"/>
      <c r="T27" s="204"/>
      <c r="U27" s="205"/>
      <c r="V27" s="205"/>
    </row>
    <row r="28" spans="1:22" ht="24.6">
      <c r="A28" s="202"/>
      <c r="B28" s="291"/>
      <c r="C28" s="291"/>
      <c r="D28" s="291"/>
      <c r="E28" s="291"/>
      <c r="F28" s="202" t="s">
        <v>260</v>
      </c>
      <c r="G28" s="202"/>
      <c r="H28" s="202"/>
      <c r="I28" s="202"/>
      <c r="J28" s="202"/>
      <c r="K28" s="202"/>
      <c r="L28" s="292"/>
      <c r="M28" s="292"/>
      <c r="N28" s="292"/>
      <c r="O28" s="292"/>
      <c r="P28" s="292"/>
      <c r="Q28" s="202"/>
      <c r="R28" s="202" t="s">
        <v>260</v>
      </c>
      <c r="S28" s="202"/>
      <c r="T28" s="202"/>
      <c r="U28" s="208"/>
      <c r="V28" s="208"/>
    </row>
    <row r="29" spans="1:22" ht="24.6">
      <c r="A29" s="293" t="s">
        <v>270</v>
      </c>
      <c r="B29" s="293"/>
      <c r="C29" s="293"/>
      <c r="D29" s="293"/>
      <c r="E29" s="293"/>
      <c r="F29" s="293"/>
      <c r="G29" s="202"/>
      <c r="H29" s="202"/>
      <c r="I29" s="202"/>
      <c r="J29" s="202"/>
      <c r="K29" s="202"/>
      <c r="L29" s="202" t="s">
        <v>273</v>
      </c>
      <c r="M29" s="202"/>
      <c r="N29" s="202"/>
      <c r="O29" s="206"/>
      <c r="P29" s="206"/>
      <c r="Q29" s="206"/>
      <c r="R29" s="206"/>
      <c r="S29" s="206"/>
      <c r="T29" s="206"/>
      <c r="U29" s="208"/>
      <c r="V29" s="208"/>
    </row>
    <row r="30" spans="1:22" ht="21">
      <c r="A30" s="294" t="s">
        <v>271</v>
      </c>
      <c r="B30" s="294"/>
      <c r="C30" s="294"/>
      <c r="D30" s="294"/>
      <c r="E30" s="294"/>
      <c r="F30" s="294"/>
      <c r="G30" s="294"/>
      <c r="H30" s="202"/>
      <c r="I30" s="202"/>
      <c r="J30" s="202"/>
      <c r="K30" s="293" t="s">
        <v>272</v>
      </c>
      <c r="L30" s="293"/>
      <c r="M30" s="293"/>
      <c r="N30" s="293"/>
      <c r="O30" s="293"/>
      <c r="P30" s="293"/>
      <c r="Q30" s="293"/>
      <c r="R30" s="202"/>
      <c r="S30" s="202"/>
      <c r="T30" s="202"/>
      <c r="U30" s="209"/>
      <c r="V30" s="209"/>
    </row>
    <row r="31" spans="1:22" ht="21">
      <c r="A31" s="204"/>
      <c r="B31" s="204"/>
      <c r="C31" s="202"/>
      <c r="D31" s="202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2"/>
      <c r="T31" s="202"/>
      <c r="U31" s="205"/>
      <c r="V31" s="205"/>
    </row>
    <row r="32" spans="1:22" ht="24.6">
      <c r="A32" s="202"/>
      <c r="B32" s="202"/>
      <c r="C32" s="293"/>
      <c r="D32" s="293"/>
      <c r="E32" s="293"/>
      <c r="F32" s="293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6"/>
      <c r="R32" s="206"/>
      <c r="S32" s="210"/>
      <c r="T32" s="210"/>
      <c r="U32" s="211"/>
      <c r="V32" s="211"/>
    </row>
    <row r="33" spans="1:22" ht="24.6">
      <c r="A33" s="202"/>
      <c r="B33" s="202"/>
      <c r="C33" s="202"/>
      <c r="D33" s="202"/>
      <c r="E33" s="202"/>
      <c r="F33" s="202"/>
      <c r="G33" s="202"/>
      <c r="H33" s="202"/>
      <c r="I33" s="206"/>
      <c r="J33" s="206"/>
      <c r="K33" s="206"/>
      <c r="L33" s="206"/>
      <c r="M33" s="206"/>
      <c r="N33" s="207"/>
      <c r="O33" s="207"/>
      <c r="P33" s="207"/>
      <c r="Q33" s="207"/>
      <c r="R33" s="206"/>
      <c r="S33" s="206"/>
      <c r="T33" s="206"/>
      <c r="U33" s="212"/>
      <c r="V33" s="212"/>
    </row>
    <row r="34" spans="1:22" ht="21">
      <c r="A34" s="202"/>
      <c r="B34" s="202"/>
      <c r="C34" s="202"/>
      <c r="D34" s="202"/>
      <c r="E34" s="202"/>
      <c r="F34" s="203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13"/>
      <c r="V34" s="213"/>
    </row>
  </sheetData>
  <mergeCells count="58">
    <mergeCell ref="A29:F29"/>
    <mergeCell ref="A30:G30"/>
    <mergeCell ref="C32:F32"/>
    <mergeCell ref="K30:Q30"/>
    <mergeCell ref="G23:L23"/>
    <mergeCell ref="U23:V23"/>
    <mergeCell ref="G24:L24"/>
    <mergeCell ref="U24:V24"/>
    <mergeCell ref="B28:E28"/>
    <mergeCell ref="L28:P28"/>
    <mergeCell ref="B19:F19"/>
    <mergeCell ref="G19:I19"/>
    <mergeCell ref="J19:L19"/>
    <mergeCell ref="M19:S19"/>
    <mergeCell ref="B20:F20"/>
    <mergeCell ref="G20:I20"/>
    <mergeCell ref="J20:L20"/>
    <mergeCell ref="M20:S20"/>
    <mergeCell ref="B18:E18"/>
    <mergeCell ref="F18:Q18"/>
    <mergeCell ref="B14:H14"/>
    <mergeCell ref="I14:J14"/>
    <mergeCell ref="K14:N14"/>
    <mergeCell ref="O14:Q14"/>
    <mergeCell ref="B15:H15"/>
    <mergeCell ref="I15:J15"/>
    <mergeCell ref="K15:N15"/>
    <mergeCell ref="O15:Q15"/>
    <mergeCell ref="B16:H16"/>
    <mergeCell ref="I16:J16"/>
    <mergeCell ref="K16:N16"/>
    <mergeCell ref="O16:Q16"/>
    <mergeCell ref="B17:Q17"/>
    <mergeCell ref="B12:J12"/>
    <mergeCell ref="K12:N12"/>
    <mergeCell ref="O12:Q12"/>
    <mergeCell ref="B13:H13"/>
    <mergeCell ref="I13:J13"/>
    <mergeCell ref="K13:N13"/>
    <mergeCell ref="O13:Q13"/>
    <mergeCell ref="B10:J10"/>
    <mergeCell ref="K10:N10"/>
    <mergeCell ref="O10:Q10"/>
    <mergeCell ref="B11:J11"/>
    <mergeCell ref="K11:N11"/>
    <mergeCell ref="O11:Q11"/>
    <mergeCell ref="B8:J8"/>
    <mergeCell ref="K8:N8"/>
    <mergeCell ref="O8:Q8"/>
    <mergeCell ref="B9:J9"/>
    <mergeCell ref="K9:N9"/>
    <mergeCell ref="O9:Q9"/>
    <mergeCell ref="A1:S1"/>
    <mergeCell ref="A2:S2"/>
    <mergeCell ref="A3:U3"/>
    <mergeCell ref="B7:J7"/>
    <mergeCell ref="K7:N7"/>
    <mergeCell ref="O7:Q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3"/>
  <sheetViews>
    <sheetView view="pageBreakPreview" zoomScaleNormal="70" zoomScaleSheetLayoutView="100" workbookViewId="0">
      <selection activeCell="N138" sqref="N138"/>
    </sheetView>
  </sheetViews>
  <sheetFormatPr defaultColWidth="15.33203125" defaultRowHeight="23.25" customHeight="1"/>
  <cols>
    <col min="1" max="1" width="4.5546875" style="8" customWidth="1"/>
    <col min="2" max="2" width="56.44140625" style="1" customWidth="1"/>
    <col min="3" max="3" width="10.44140625" style="9" customWidth="1"/>
    <col min="4" max="4" width="9.6640625" style="8" customWidth="1"/>
    <col min="5" max="5" width="10.6640625" style="93" customWidth="1"/>
    <col min="6" max="6" width="11.109375" style="10" customWidth="1"/>
    <col min="7" max="7" width="10.6640625" style="59" customWidth="1"/>
    <col min="8" max="8" width="10.6640625" style="10" customWidth="1"/>
    <col min="9" max="10" width="13.44140625" style="10" customWidth="1"/>
    <col min="11" max="11" width="15.33203125" style="1" customWidth="1"/>
    <col min="12" max="12" width="11" style="1" bestFit="1" customWidth="1"/>
    <col min="13" max="13" width="15.33203125" style="8" customWidth="1"/>
    <col min="14" max="14" width="17.44140625" style="1" customWidth="1"/>
    <col min="15" max="15" width="15.33203125" style="1" customWidth="1"/>
    <col min="16" max="16" width="14.88671875" style="1" customWidth="1"/>
    <col min="17" max="17" width="19.88671875" style="1" customWidth="1"/>
    <col min="18" max="19" width="15.33203125" style="1" customWidth="1"/>
    <col min="20" max="20" width="17" style="1" customWidth="1"/>
    <col min="21" max="16384" width="15.33203125" style="1"/>
  </cols>
  <sheetData>
    <row r="1" spans="1:19" ht="23.25" customHeight="1">
      <c r="A1" s="295" t="s">
        <v>226</v>
      </c>
      <c r="B1" s="295"/>
      <c r="C1" s="295"/>
      <c r="D1" s="295"/>
      <c r="E1" s="295"/>
      <c r="F1" s="295"/>
      <c r="G1" s="295"/>
      <c r="H1" s="295"/>
      <c r="I1" s="295"/>
      <c r="J1" s="153"/>
    </row>
    <row r="2" spans="1:19" ht="23.25" customHeight="1">
      <c r="A2" s="299" t="s">
        <v>237</v>
      </c>
      <c r="B2" s="300"/>
      <c r="C2" s="300"/>
      <c r="D2" s="300"/>
      <c r="E2" s="300"/>
      <c r="F2" s="300"/>
      <c r="G2" s="300"/>
      <c r="H2" s="300"/>
      <c r="I2" s="300"/>
      <c r="J2" s="300"/>
      <c r="K2" s="298" t="s">
        <v>225</v>
      </c>
      <c r="L2" s="298"/>
      <c r="M2" s="298"/>
      <c r="N2" s="298"/>
      <c r="O2" s="298"/>
      <c r="P2" s="298"/>
      <c r="Q2" s="298"/>
      <c r="R2" s="298"/>
      <c r="S2" s="298"/>
    </row>
    <row r="3" spans="1:19" ht="23.25" customHeight="1">
      <c r="A3" s="301" t="s">
        <v>238</v>
      </c>
      <c r="B3" s="302"/>
      <c r="C3" s="302"/>
      <c r="D3" s="302"/>
      <c r="E3" s="302"/>
      <c r="F3" s="302"/>
      <c r="G3" s="302"/>
      <c r="H3" s="302"/>
      <c r="I3" s="302"/>
      <c r="J3" s="302"/>
    </row>
    <row r="4" spans="1:19" ht="23.25" customHeight="1">
      <c r="A4" s="301" t="s">
        <v>239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9" ht="23.25" customHeight="1">
      <c r="A5" s="301" t="s">
        <v>241</v>
      </c>
      <c r="B5" s="302"/>
      <c r="C5" s="302"/>
      <c r="D5" s="302"/>
      <c r="E5" s="302"/>
      <c r="F5" s="302"/>
      <c r="G5" s="302"/>
      <c r="H5" s="302"/>
      <c r="I5" s="302"/>
      <c r="J5" s="302"/>
    </row>
    <row r="6" spans="1:19" ht="23.25" customHeight="1">
      <c r="A6" s="122"/>
      <c r="B6" s="123"/>
      <c r="C6" s="113"/>
      <c r="D6" s="113"/>
      <c r="E6" s="113"/>
      <c r="F6" s="113"/>
      <c r="G6" s="113"/>
      <c r="H6" s="113"/>
      <c r="I6" s="121" t="s">
        <v>227</v>
      </c>
      <c r="J6" s="2"/>
    </row>
    <row r="7" spans="1:19" ht="23.25" customHeight="1">
      <c r="A7" s="296" t="s">
        <v>0</v>
      </c>
      <c r="B7" s="296" t="s">
        <v>1</v>
      </c>
      <c r="C7" s="296" t="s">
        <v>2</v>
      </c>
      <c r="D7" s="296" t="s">
        <v>3</v>
      </c>
      <c r="E7" s="297" t="s">
        <v>4</v>
      </c>
      <c r="F7" s="297"/>
      <c r="G7" s="297" t="s">
        <v>5</v>
      </c>
      <c r="H7" s="297"/>
      <c r="I7" s="296" t="s">
        <v>6</v>
      </c>
      <c r="J7" s="154" t="s">
        <v>22</v>
      </c>
    </row>
    <row r="8" spans="1:19" ht="23.25" customHeight="1">
      <c r="A8" s="296"/>
      <c r="B8" s="296"/>
      <c r="C8" s="296"/>
      <c r="D8" s="296"/>
      <c r="E8" s="89" t="s">
        <v>7</v>
      </c>
      <c r="F8" s="3" t="s">
        <v>8</v>
      </c>
      <c r="G8" s="51" t="s">
        <v>7</v>
      </c>
      <c r="H8" s="3" t="s">
        <v>8</v>
      </c>
      <c r="I8" s="296"/>
      <c r="J8" s="155"/>
    </row>
    <row r="9" spans="1:19" ht="23.25" customHeight="1">
      <c r="A9" s="114"/>
      <c r="B9" s="115" t="s">
        <v>224</v>
      </c>
      <c r="C9" s="116"/>
      <c r="D9" s="117"/>
      <c r="E9" s="118"/>
      <c r="F9" s="119"/>
      <c r="G9" s="120"/>
      <c r="H9" s="119"/>
      <c r="I9" s="119"/>
      <c r="J9" s="119"/>
    </row>
    <row r="10" spans="1:19" ht="23.25" customHeight="1">
      <c r="A10" s="23"/>
      <c r="B10" s="48" t="s">
        <v>56</v>
      </c>
      <c r="C10" s="25"/>
      <c r="D10" s="24"/>
      <c r="E10" s="90"/>
      <c r="F10" s="14"/>
      <c r="G10" s="56"/>
      <c r="H10" s="14"/>
      <c r="I10" s="14"/>
      <c r="J10" s="14"/>
    </row>
    <row r="11" spans="1:19" ht="23.25" customHeight="1">
      <c r="A11" s="23"/>
      <c r="B11" s="48" t="s">
        <v>188</v>
      </c>
      <c r="C11" s="25"/>
      <c r="D11" s="24"/>
      <c r="E11" s="90"/>
      <c r="F11" s="14"/>
      <c r="G11" s="56"/>
      <c r="H11" s="14"/>
      <c r="I11" s="14"/>
      <c r="J11" s="14"/>
    </row>
    <row r="12" spans="1:19" ht="23.25" customHeight="1">
      <c r="A12" s="26"/>
      <c r="B12" s="27" t="s">
        <v>186</v>
      </c>
      <c r="C12" s="13">
        <v>1</v>
      </c>
      <c r="D12" s="16" t="s">
        <v>187</v>
      </c>
      <c r="E12" s="14">
        <v>15000</v>
      </c>
      <c r="F12" s="14">
        <f>C12*E12</f>
        <v>15000</v>
      </c>
      <c r="G12" s="14">
        <v>0</v>
      </c>
      <c r="H12" s="14">
        <f>C12*G12</f>
        <v>0</v>
      </c>
      <c r="I12" s="14">
        <f>F12+H12</f>
        <v>15000</v>
      </c>
      <c r="J12" s="14"/>
      <c r="M12" s="1"/>
      <c r="O12" s="124"/>
    </row>
    <row r="13" spans="1:19" ht="23.25" customHeight="1">
      <c r="A13" s="29"/>
      <c r="B13" s="94" t="s">
        <v>36</v>
      </c>
      <c r="C13" s="13"/>
      <c r="D13" s="16"/>
      <c r="E13" s="85"/>
      <c r="F13" s="14"/>
      <c r="G13" s="14"/>
      <c r="H13" s="14"/>
      <c r="I13" s="14"/>
      <c r="J13" s="14"/>
    </row>
    <row r="14" spans="1:19" s="97" customFormat="1" ht="23.25" customHeight="1">
      <c r="A14" s="30">
        <v>1</v>
      </c>
      <c r="B14" s="99" t="s">
        <v>195</v>
      </c>
      <c r="C14" s="15"/>
      <c r="D14" s="16"/>
      <c r="E14" s="14"/>
      <c r="F14" s="14"/>
      <c r="G14" s="14"/>
      <c r="H14" s="14"/>
      <c r="I14" s="14"/>
      <c r="J14" s="14"/>
      <c r="K14" s="125"/>
      <c r="M14" s="125"/>
      <c r="O14" s="125"/>
      <c r="P14" s="126"/>
    </row>
    <row r="15" spans="1:19" s="97" customFormat="1" ht="23.25" customHeight="1">
      <c r="A15" s="26" t="s">
        <v>229</v>
      </c>
      <c r="B15" s="27" t="s">
        <v>37</v>
      </c>
      <c r="C15" s="87">
        <v>23.28</v>
      </c>
      <c r="D15" s="16" t="s">
        <v>31</v>
      </c>
      <c r="E15" s="14">
        <v>0</v>
      </c>
      <c r="F15" s="14">
        <f>C15*E15</f>
        <v>0</v>
      </c>
      <c r="G15" s="14">
        <v>168</v>
      </c>
      <c r="H15" s="14">
        <f>C15*G15</f>
        <v>3911.04</v>
      </c>
      <c r="I15" s="14">
        <f>F15+H15</f>
        <v>3911.04</v>
      </c>
      <c r="J15" s="14"/>
      <c r="M15" s="127"/>
      <c r="O15" s="127"/>
    </row>
    <row r="16" spans="1:19" s="97" customFormat="1" ht="23.25" customHeight="1">
      <c r="A16" s="26" t="s">
        <v>230</v>
      </c>
      <c r="B16" s="27" t="s">
        <v>197</v>
      </c>
      <c r="C16" s="20">
        <v>28</v>
      </c>
      <c r="D16" s="16" t="s">
        <v>35</v>
      </c>
      <c r="E16" s="14">
        <v>4550</v>
      </c>
      <c r="F16" s="14">
        <f>C16*E16</f>
        <v>127400</v>
      </c>
      <c r="G16" s="14">
        <v>1225</v>
      </c>
      <c r="H16" s="14">
        <f>C16*G16</f>
        <v>34300</v>
      </c>
      <c r="I16" s="14">
        <f t="shared" ref="I16:I73" si="0">F16+H16</f>
        <v>161700</v>
      </c>
      <c r="J16" s="14"/>
      <c r="N16" s="128"/>
      <c r="O16" s="125"/>
    </row>
    <row r="17" spans="1:17" s="97" customFormat="1" ht="23.25" customHeight="1">
      <c r="A17" s="26"/>
      <c r="B17" s="27" t="s">
        <v>98</v>
      </c>
      <c r="C17" s="20"/>
      <c r="D17" s="16"/>
      <c r="E17" s="14"/>
      <c r="F17" s="14"/>
      <c r="G17" s="14"/>
      <c r="H17" s="14"/>
      <c r="I17" s="14"/>
      <c r="J17" s="14"/>
      <c r="M17" s="125"/>
      <c r="O17" s="127"/>
    </row>
    <row r="18" spans="1:17" s="97" customFormat="1" ht="23.25" customHeight="1">
      <c r="A18" s="26"/>
      <c r="B18" s="27" t="s">
        <v>99</v>
      </c>
      <c r="C18" s="20">
        <v>28</v>
      </c>
      <c r="D18" s="16" t="s">
        <v>35</v>
      </c>
      <c r="E18" s="14">
        <v>0</v>
      </c>
      <c r="F18" s="14">
        <f>C18*E18</f>
        <v>0</v>
      </c>
      <c r="G18" s="14">
        <v>200</v>
      </c>
      <c r="H18" s="14">
        <f>C18*G18</f>
        <v>5600</v>
      </c>
      <c r="I18" s="14">
        <f t="shared" si="0"/>
        <v>5600</v>
      </c>
      <c r="J18" s="14"/>
      <c r="M18" s="125"/>
      <c r="O18" s="127"/>
    </row>
    <row r="19" spans="1:17" s="97" customFormat="1" ht="23.25" customHeight="1">
      <c r="A19" s="26" t="s">
        <v>231</v>
      </c>
      <c r="B19" s="27" t="s">
        <v>217</v>
      </c>
      <c r="C19" s="20">
        <v>0.7</v>
      </c>
      <c r="D19" s="16" t="s">
        <v>31</v>
      </c>
      <c r="E19" s="14">
        <v>140.19</v>
      </c>
      <c r="F19" s="14">
        <f>C19*E19</f>
        <v>98.132999999999996</v>
      </c>
      <c r="G19" s="14">
        <v>91</v>
      </c>
      <c r="H19" s="14">
        <f>C19*G19</f>
        <v>63.699999999999996</v>
      </c>
      <c r="I19" s="14">
        <f t="shared" si="0"/>
        <v>161.833</v>
      </c>
      <c r="J19" s="14"/>
      <c r="L19" s="125"/>
      <c r="M19" s="125"/>
    </row>
    <row r="20" spans="1:17" s="97" customFormat="1" ht="23.25" customHeight="1">
      <c r="A20" s="26" t="s">
        <v>232</v>
      </c>
      <c r="B20" s="27" t="s">
        <v>38</v>
      </c>
      <c r="C20" s="20">
        <v>0.56000000000000005</v>
      </c>
      <c r="D20" s="16" t="s">
        <v>31</v>
      </c>
      <c r="E20" s="20">
        <v>1757</v>
      </c>
      <c r="F20" s="14">
        <f>C20*E20</f>
        <v>983.92000000000007</v>
      </c>
      <c r="G20" s="14">
        <v>398</v>
      </c>
      <c r="H20" s="14">
        <f>C20*G20</f>
        <v>222.88000000000002</v>
      </c>
      <c r="I20" s="14">
        <f t="shared" si="0"/>
        <v>1206.8000000000002</v>
      </c>
      <c r="J20" s="14"/>
      <c r="L20" s="125"/>
      <c r="M20" s="125"/>
      <c r="O20" s="129"/>
    </row>
    <row r="21" spans="1:17" s="97" customFormat="1" ht="23.25" customHeight="1">
      <c r="A21" s="36" t="s">
        <v>233</v>
      </c>
      <c r="B21" s="37" t="s">
        <v>204</v>
      </c>
      <c r="C21" s="138">
        <v>6.72</v>
      </c>
      <c r="D21" s="33" t="s">
        <v>31</v>
      </c>
      <c r="E21" s="138">
        <v>2056.0700000000002</v>
      </c>
      <c r="F21" s="34">
        <f>C21*E21</f>
        <v>13816.7904</v>
      </c>
      <c r="G21" s="34">
        <v>306</v>
      </c>
      <c r="H21" s="34">
        <f>C21*G21</f>
        <v>2056.3199999999997</v>
      </c>
      <c r="I21" s="34">
        <f t="shared" si="0"/>
        <v>15873.1104</v>
      </c>
      <c r="J21" s="34"/>
      <c r="M21" s="125"/>
    </row>
    <row r="22" spans="1:17" s="97" customFormat="1" ht="23.25" customHeight="1">
      <c r="A22" s="45" t="s">
        <v>234</v>
      </c>
      <c r="B22" s="53" t="s">
        <v>39</v>
      </c>
      <c r="C22" s="104"/>
      <c r="D22" s="40" t="s">
        <v>40</v>
      </c>
      <c r="E22" s="43"/>
      <c r="F22" s="43"/>
      <c r="G22" s="43"/>
      <c r="H22" s="43"/>
      <c r="I22" s="43"/>
      <c r="J22" s="43"/>
      <c r="M22" s="127"/>
    </row>
    <row r="23" spans="1:17" s="97" customFormat="1" ht="23.25" customHeight="1">
      <c r="A23" s="26"/>
      <c r="B23" s="27" t="s">
        <v>198</v>
      </c>
      <c r="C23" s="87">
        <v>35.380000000000003</v>
      </c>
      <c r="D23" s="16" t="s">
        <v>41</v>
      </c>
      <c r="E23" s="20">
        <v>25.27</v>
      </c>
      <c r="F23" s="14">
        <f t="shared" ref="F23:F27" si="1">C23*E23</f>
        <v>894.0526000000001</v>
      </c>
      <c r="G23" s="20">
        <v>4.4000000000000004</v>
      </c>
      <c r="H23" s="14">
        <f t="shared" ref="H23:H27" si="2">C23*G23</f>
        <v>155.67200000000003</v>
      </c>
      <c r="I23" s="14">
        <f t="shared" si="0"/>
        <v>1049.7246</v>
      </c>
      <c r="J23" s="14"/>
      <c r="M23" s="125"/>
    </row>
    <row r="24" spans="1:17" s="97" customFormat="1" ht="23.25" customHeight="1">
      <c r="A24" s="26"/>
      <c r="B24" s="27" t="s">
        <v>43</v>
      </c>
      <c r="C24" s="87">
        <v>46.46</v>
      </c>
      <c r="D24" s="16" t="s">
        <v>41</v>
      </c>
      <c r="E24" s="20">
        <v>24.69</v>
      </c>
      <c r="F24" s="14">
        <f t="shared" si="1"/>
        <v>1147.0974000000001</v>
      </c>
      <c r="G24" s="20">
        <v>3.6</v>
      </c>
      <c r="H24" s="14">
        <f t="shared" si="2"/>
        <v>167.256</v>
      </c>
      <c r="I24" s="14">
        <f t="shared" si="0"/>
        <v>1314.3534000000002</v>
      </c>
      <c r="J24" s="14"/>
      <c r="M24" s="125"/>
    </row>
    <row r="25" spans="1:17" s="97" customFormat="1" ht="23.25" customHeight="1">
      <c r="A25" s="46"/>
      <c r="B25" s="27" t="s">
        <v>200</v>
      </c>
      <c r="C25" s="100">
        <v>246.94</v>
      </c>
      <c r="D25" s="16" t="s">
        <v>41</v>
      </c>
      <c r="E25" s="101">
        <v>24.46</v>
      </c>
      <c r="F25" s="47">
        <f t="shared" si="1"/>
        <v>6040.1523999999999</v>
      </c>
      <c r="G25" s="101">
        <v>3.6</v>
      </c>
      <c r="H25" s="47">
        <f t="shared" si="2"/>
        <v>888.98400000000004</v>
      </c>
      <c r="I25" s="14">
        <f t="shared" si="0"/>
        <v>6929.1364000000003</v>
      </c>
      <c r="J25" s="14"/>
      <c r="M25" s="125"/>
    </row>
    <row r="26" spans="1:17" s="97" customFormat="1" ht="23.25" customHeight="1">
      <c r="A26" s="26"/>
      <c r="B26" s="27" t="s">
        <v>44</v>
      </c>
      <c r="C26" s="87">
        <v>968.87</v>
      </c>
      <c r="D26" s="16" t="s">
        <v>41</v>
      </c>
      <c r="E26" s="20">
        <v>25.99</v>
      </c>
      <c r="F26" s="14">
        <f t="shared" si="1"/>
        <v>25180.9313</v>
      </c>
      <c r="G26" s="20">
        <v>3.1</v>
      </c>
      <c r="H26" s="14">
        <f t="shared" si="2"/>
        <v>3003.4970000000003</v>
      </c>
      <c r="I26" s="14">
        <f t="shared" si="0"/>
        <v>28184.4283</v>
      </c>
      <c r="J26" s="14"/>
      <c r="M26" s="125"/>
    </row>
    <row r="27" spans="1:17" s="97" customFormat="1" ht="23.25" customHeight="1">
      <c r="A27" s="26" t="s">
        <v>235</v>
      </c>
      <c r="B27" s="27" t="s">
        <v>42</v>
      </c>
      <c r="C27" s="87">
        <v>38.93</v>
      </c>
      <c r="D27" s="18" t="s">
        <v>41</v>
      </c>
      <c r="E27" s="14">
        <v>46.53</v>
      </c>
      <c r="F27" s="14">
        <f t="shared" si="1"/>
        <v>1811.4129</v>
      </c>
      <c r="G27" s="14">
        <v>0</v>
      </c>
      <c r="H27" s="14">
        <f t="shared" si="2"/>
        <v>0</v>
      </c>
      <c r="I27" s="14">
        <f t="shared" si="0"/>
        <v>1811.4129</v>
      </c>
      <c r="J27" s="14"/>
      <c r="L27" s="127"/>
      <c r="M27" s="125"/>
      <c r="N27" s="127"/>
      <c r="O27" s="127"/>
      <c r="P27" s="127"/>
      <c r="Q27" s="127"/>
    </row>
    <row r="28" spans="1:17" s="97" customFormat="1" ht="23.25" customHeight="1">
      <c r="A28" s="26" t="s">
        <v>236</v>
      </c>
      <c r="B28" s="27" t="s">
        <v>207</v>
      </c>
      <c r="C28" s="87"/>
      <c r="D28" s="18"/>
      <c r="E28" s="20"/>
      <c r="F28" s="14"/>
      <c r="G28" s="20"/>
      <c r="H28" s="14"/>
      <c r="I28" s="14"/>
      <c r="J28" s="14"/>
      <c r="L28" s="127"/>
      <c r="M28" s="125"/>
      <c r="N28" s="125"/>
      <c r="O28" s="127"/>
      <c r="P28" s="127"/>
      <c r="Q28" s="127"/>
    </row>
    <row r="29" spans="1:17" s="97" customFormat="1" ht="23.25" customHeight="1">
      <c r="A29" s="26"/>
      <c r="B29" s="27" t="s">
        <v>202</v>
      </c>
      <c r="C29" s="87">
        <v>43.32</v>
      </c>
      <c r="D29" s="16" t="s">
        <v>10</v>
      </c>
      <c r="E29" s="20">
        <v>0</v>
      </c>
      <c r="F29" s="14">
        <f t="shared" ref="F29:F30" si="3">C29*E29</f>
        <v>0</v>
      </c>
      <c r="G29" s="20">
        <v>139</v>
      </c>
      <c r="H29" s="14">
        <f t="shared" ref="H29" si="4">C29*G29</f>
        <v>6021.4800000000005</v>
      </c>
      <c r="I29" s="14">
        <f t="shared" ref="I29:I30" si="5">F29+H29</f>
        <v>6021.4800000000005</v>
      </c>
      <c r="J29" s="14"/>
      <c r="M29" s="125"/>
    </row>
    <row r="30" spans="1:17" s="97" customFormat="1" ht="23.25" customHeight="1">
      <c r="A30" s="26"/>
      <c r="B30" s="27" t="s">
        <v>201</v>
      </c>
      <c r="C30" s="87">
        <v>30.32</v>
      </c>
      <c r="D30" s="16" t="s">
        <v>203</v>
      </c>
      <c r="E30" s="20">
        <v>650</v>
      </c>
      <c r="F30" s="14">
        <f t="shared" si="3"/>
        <v>19708</v>
      </c>
      <c r="G30" s="20">
        <v>0</v>
      </c>
      <c r="H30" s="14">
        <f>C30*G30</f>
        <v>0</v>
      </c>
      <c r="I30" s="14">
        <f t="shared" si="5"/>
        <v>19708</v>
      </c>
      <c r="J30" s="14"/>
      <c r="K30" s="132">
        <f>SUM(I12:I30)</f>
        <v>268471.31900000002</v>
      </c>
      <c r="M30" s="125"/>
    </row>
    <row r="31" spans="1:17" s="98" customFormat="1" ht="23.25" customHeight="1">
      <c r="A31" s="30" t="s">
        <v>11</v>
      </c>
      <c r="B31" s="99" t="s">
        <v>214</v>
      </c>
      <c r="C31" s="102"/>
      <c r="D31" s="24"/>
      <c r="E31" s="103"/>
      <c r="F31" s="103"/>
      <c r="G31" s="103"/>
      <c r="H31" s="103"/>
      <c r="I31" s="103"/>
      <c r="J31" s="14"/>
      <c r="K31" s="130"/>
      <c r="L31" s="130"/>
      <c r="M31" s="131"/>
      <c r="N31" s="130"/>
      <c r="O31" s="130"/>
      <c r="P31" s="130"/>
      <c r="Q31" s="130"/>
    </row>
    <row r="32" spans="1:17" s="97" customFormat="1" ht="23.25" customHeight="1">
      <c r="A32" s="26" t="s">
        <v>13</v>
      </c>
      <c r="B32" s="27" t="s">
        <v>204</v>
      </c>
      <c r="C32" s="20">
        <v>21.44</v>
      </c>
      <c r="D32" s="16" t="s">
        <v>31</v>
      </c>
      <c r="E32" s="20">
        <v>2056.0700000000002</v>
      </c>
      <c r="F32" s="14">
        <f>C32*E32</f>
        <v>44082.140800000008</v>
      </c>
      <c r="G32" s="14">
        <v>391</v>
      </c>
      <c r="H32" s="14">
        <f>C32*G32</f>
        <v>8383.0400000000009</v>
      </c>
      <c r="I32" s="14">
        <f t="shared" si="0"/>
        <v>52465.180800000009</v>
      </c>
      <c r="J32" s="14"/>
      <c r="M32" s="125"/>
      <c r="P32" s="127"/>
    </row>
    <row r="33" spans="1:18" s="97" customFormat="1" ht="23.25" customHeight="1">
      <c r="A33" s="26" t="s">
        <v>14</v>
      </c>
      <c r="B33" s="27" t="s">
        <v>39</v>
      </c>
      <c r="C33" s="20"/>
      <c r="D33" s="16"/>
      <c r="E33" s="14"/>
      <c r="F33" s="14"/>
      <c r="G33" s="14"/>
      <c r="H33" s="14"/>
      <c r="I33" s="14"/>
      <c r="J33" s="14"/>
      <c r="M33" s="127"/>
    </row>
    <row r="34" spans="1:18" s="97" customFormat="1" ht="23.25" customHeight="1">
      <c r="A34" s="26"/>
      <c r="B34" s="27" t="s">
        <v>198</v>
      </c>
      <c r="C34" s="87">
        <v>79.58</v>
      </c>
      <c r="D34" s="16" t="s">
        <v>41</v>
      </c>
      <c r="E34" s="20">
        <v>25.27</v>
      </c>
      <c r="F34" s="14">
        <f t="shared" ref="F34:F38" si="6">C34*E34</f>
        <v>2010.9866</v>
      </c>
      <c r="G34" s="20">
        <v>4.4000000000000004</v>
      </c>
      <c r="H34" s="14">
        <f t="shared" ref="H34:H38" si="7">C34*G34</f>
        <v>350.15200000000004</v>
      </c>
      <c r="I34" s="14">
        <f t="shared" si="0"/>
        <v>2361.1386000000002</v>
      </c>
      <c r="J34" s="14"/>
      <c r="M34" s="125"/>
    </row>
    <row r="35" spans="1:18" s="97" customFormat="1" ht="23.25" customHeight="1">
      <c r="A35" s="26"/>
      <c r="B35" s="27" t="s">
        <v>199</v>
      </c>
      <c r="C35" s="87">
        <v>1011.51</v>
      </c>
      <c r="D35" s="16" t="s">
        <v>41</v>
      </c>
      <c r="E35" s="20">
        <v>24.23</v>
      </c>
      <c r="F35" s="14">
        <f t="shared" si="6"/>
        <v>24508.887299999999</v>
      </c>
      <c r="G35" s="20">
        <v>3.6</v>
      </c>
      <c r="H35" s="14">
        <f t="shared" si="7"/>
        <v>3641.4360000000001</v>
      </c>
      <c r="I35" s="14">
        <f t="shared" si="0"/>
        <v>28150.3233</v>
      </c>
      <c r="J35" s="14"/>
      <c r="M35" s="125"/>
    </row>
    <row r="36" spans="1:18" s="97" customFormat="1" ht="23.25" customHeight="1">
      <c r="A36" s="26"/>
      <c r="B36" s="27" t="s">
        <v>200</v>
      </c>
      <c r="C36" s="87">
        <v>28.06</v>
      </c>
      <c r="D36" s="18" t="s">
        <v>41</v>
      </c>
      <c r="E36" s="101">
        <v>24.46</v>
      </c>
      <c r="F36" s="14">
        <f t="shared" si="6"/>
        <v>686.34759999999994</v>
      </c>
      <c r="G36" s="104">
        <v>3.6</v>
      </c>
      <c r="H36" s="14">
        <f t="shared" si="7"/>
        <v>101.01599999999999</v>
      </c>
      <c r="I36" s="14">
        <f t="shared" si="0"/>
        <v>787.36359999999991</v>
      </c>
      <c r="J36" s="14"/>
      <c r="M36" s="125"/>
    </row>
    <row r="37" spans="1:18" s="97" customFormat="1" ht="23.25" customHeight="1">
      <c r="A37" s="36"/>
      <c r="B37" s="37" t="s">
        <v>44</v>
      </c>
      <c r="C37" s="140">
        <v>2927.21</v>
      </c>
      <c r="D37" s="141" t="s">
        <v>41</v>
      </c>
      <c r="E37" s="138">
        <v>25.99</v>
      </c>
      <c r="F37" s="34">
        <f t="shared" si="6"/>
        <v>76078.18789999999</v>
      </c>
      <c r="G37" s="138">
        <v>3.1</v>
      </c>
      <c r="H37" s="34">
        <f t="shared" si="7"/>
        <v>9074.3510000000006</v>
      </c>
      <c r="I37" s="34">
        <f t="shared" si="0"/>
        <v>85152.538899999985</v>
      </c>
      <c r="J37" s="34"/>
      <c r="M37" s="125"/>
      <c r="Q37" s="127"/>
      <c r="R37" s="127"/>
    </row>
    <row r="38" spans="1:18" s="97" customFormat="1" ht="23.25" customHeight="1">
      <c r="A38" s="163" t="s">
        <v>15</v>
      </c>
      <c r="B38" s="164" t="s">
        <v>42</v>
      </c>
      <c r="C38" s="165">
        <v>121.39</v>
      </c>
      <c r="D38" s="166" t="s">
        <v>41</v>
      </c>
      <c r="E38" s="167">
        <v>46.53</v>
      </c>
      <c r="F38" s="167">
        <f t="shared" si="6"/>
        <v>5648.2767000000003</v>
      </c>
      <c r="G38" s="167">
        <v>0</v>
      </c>
      <c r="H38" s="167">
        <f t="shared" si="7"/>
        <v>0</v>
      </c>
      <c r="I38" s="167">
        <f t="shared" si="0"/>
        <v>5648.2767000000003</v>
      </c>
      <c r="J38" s="43"/>
      <c r="L38" s="127"/>
      <c r="M38" s="125"/>
    </row>
    <row r="39" spans="1:18" s="97" customFormat="1" ht="23.25" customHeight="1">
      <c r="A39" s="45" t="s">
        <v>16</v>
      </c>
      <c r="B39" s="53" t="s">
        <v>208</v>
      </c>
      <c r="C39" s="105"/>
      <c r="D39" s="55"/>
      <c r="E39" s="104"/>
      <c r="F39" s="43"/>
      <c r="G39" s="106"/>
      <c r="H39" s="43"/>
      <c r="I39" s="43"/>
      <c r="J39" s="14"/>
      <c r="L39" s="127"/>
      <c r="M39" s="125"/>
    </row>
    <row r="40" spans="1:18" s="97" customFormat="1" ht="23.25" customHeight="1">
      <c r="A40" s="26"/>
      <c r="B40" s="27" t="s">
        <v>202</v>
      </c>
      <c r="C40" s="87">
        <v>330.18</v>
      </c>
      <c r="D40" s="16" t="s">
        <v>10</v>
      </c>
      <c r="E40" s="20">
        <v>0</v>
      </c>
      <c r="F40" s="14">
        <f t="shared" ref="F40:F41" si="8">C40*E40</f>
        <v>0</v>
      </c>
      <c r="G40" s="20">
        <v>139</v>
      </c>
      <c r="H40" s="14">
        <f t="shared" ref="H40" si="9">C40*G40</f>
        <v>45895.020000000004</v>
      </c>
      <c r="I40" s="14">
        <f t="shared" si="0"/>
        <v>45895.020000000004</v>
      </c>
      <c r="J40" s="14"/>
      <c r="M40" s="125"/>
    </row>
    <row r="41" spans="1:18" s="97" customFormat="1" ht="23.25" customHeight="1">
      <c r="A41" s="26"/>
      <c r="B41" s="27" t="s">
        <v>201</v>
      </c>
      <c r="C41" s="87">
        <v>231.12</v>
      </c>
      <c r="D41" s="16" t="s">
        <v>203</v>
      </c>
      <c r="E41" s="20">
        <v>650</v>
      </c>
      <c r="F41" s="14">
        <f t="shared" si="8"/>
        <v>150228</v>
      </c>
      <c r="G41" s="20">
        <v>0</v>
      </c>
      <c r="H41" s="14">
        <f>C41*G41</f>
        <v>0</v>
      </c>
      <c r="I41" s="14">
        <f t="shared" si="0"/>
        <v>150228</v>
      </c>
      <c r="J41" s="14"/>
      <c r="M41" s="125"/>
    </row>
    <row r="42" spans="1:18" s="97" customFormat="1" ht="23.25" customHeight="1">
      <c r="A42" s="26" t="s">
        <v>17</v>
      </c>
      <c r="B42" s="27" t="s">
        <v>205</v>
      </c>
      <c r="C42" s="87">
        <v>86.7</v>
      </c>
      <c r="D42" s="18" t="s">
        <v>10</v>
      </c>
      <c r="E42" s="20">
        <v>260</v>
      </c>
      <c r="F42" s="14">
        <f t="shared" ref="F42" si="10">C42*E42</f>
        <v>22542</v>
      </c>
      <c r="G42" s="20">
        <v>25</v>
      </c>
      <c r="H42" s="14">
        <f t="shared" ref="H42" si="11">C42*G42</f>
        <v>2167.5</v>
      </c>
      <c r="I42" s="14">
        <f t="shared" si="0"/>
        <v>24709.5</v>
      </c>
      <c r="J42" s="14"/>
      <c r="M42" s="125"/>
    </row>
    <row r="43" spans="1:18" s="97" customFormat="1" ht="23.25" customHeight="1">
      <c r="A43" s="36" t="s">
        <v>29</v>
      </c>
      <c r="B43" s="37" t="s">
        <v>206</v>
      </c>
      <c r="C43" s="140">
        <v>95.37</v>
      </c>
      <c r="D43" s="141" t="s">
        <v>10</v>
      </c>
      <c r="E43" s="138">
        <v>25.14</v>
      </c>
      <c r="F43" s="34">
        <f t="shared" ref="F43" si="12">C43*E43</f>
        <v>2397.6018000000004</v>
      </c>
      <c r="G43" s="138">
        <v>5</v>
      </c>
      <c r="H43" s="34">
        <f t="shared" ref="H43" si="13">C43*G43</f>
        <v>476.85</v>
      </c>
      <c r="I43" s="34">
        <f t="shared" si="0"/>
        <v>2874.4518000000003</v>
      </c>
      <c r="J43" s="14"/>
      <c r="K43" s="132">
        <f>SUM(I32:I43)</f>
        <v>398271.79369999998</v>
      </c>
      <c r="M43" s="125"/>
    </row>
    <row r="44" spans="1:18" s="97" customFormat="1" ht="23.25" customHeight="1">
      <c r="A44" s="142" t="s">
        <v>18</v>
      </c>
      <c r="B44" s="108" t="s">
        <v>215</v>
      </c>
      <c r="C44" s="104"/>
      <c r="D44" s="40"/>
      <c r="E44" s="139"/>
      <c r="F44" s="139"/>
      <c r="G44" s="139"/>
      <c r="H44" s="139"/>
      <c r="I44" s="43"/>
      <c r="J44" s="14"/>
    </row>
    <row r="45" spans="1:18" s="97" customFormat="1" ht="23.25" customHeight="1">
      <c r="A45" s="26" t="s">
        <v>19</v>
      </c>
      <c r="B45" s="27" t="s">
        <v>204</v>
      </c>
      <c r="C45" s="87">
        <v>26.44</v>
      </c>
      <c r="D45" s="18" t="s">
        <v>31</v>
      </c>
      <c r="E45" s="20">
        <v>2056.0700000000002</v>
      </c>
      <c r="F45" s="14">
        <f>C45*E45</f>
        <v>54362.490800000007</v>
      </c>
      <c r="G45" s="14">
        <v>485</v>
      </c>
      <c r="H45" s="14">
        <f>C45*G45</f>
        <v>12823.400000000001</v>
      </c>
      <c r="I45" s="14">
        <f t="shared" si="0"/>
        <v>67185.890800000008</v>
      </c>
      <c r="J45" s="14"/>
      <c r="M45" s="125"/>
    </row>
    <row r="46" spans="1:18" s="97" customFormat="1" ht="23.25" customHeight="1">
      <c r="A46" s="26" t="s">
        <v>20</v>
      </c>
      <c r="B46" s="27" t="s">
        <v>39</v>
      </c>
      <c r="C46" s="87"/>
      <c r="D46" s="18"/>
      <c r="E46" s="20"/>
      <c r="F46" s="14"/>
      <c r="G46" s="20"/>
      <c r="H46" s="14"/>
      <c r="I46" s="14"/>
      <c r="J46" s="14"/>
      <c r="L46" s="127"/>
      <c r="M46" s="127"/>
      <c r="N46" s="127"/>
      <c r="O46" s="127"/>
      <c r="P46" s="127"/>
      <c r="Q46" s="127"/>
    </row>
    <row r="47" spans="1:18" s="97" customFormat="1" ht="23.25" customHeight="1">
      <c r="A47" s="26"/>
      <c r="B47" s="27" t="s">
        <v>198</v>
      </c>
      <c r="C47" s="87">
        <v>86.06</v>
      </c>
      <c r="D47" s="18" t="s">
        <v>41</v>
      </c>
      <c r="E47" s="20">
        <v>25.27</v>
      </c>
      <c r="F47" s="14">
        <f t="shared" ref="F47:F57" si="14">C47*E47</f>
        <v>2174.7361999999998</v>
      </c>
      <c r="G47" s="20">
        <v>4.4000000000000004</v>
      </c>
      <c r="H47" s="14">
        <f t="shared" ref="H47:H52" si="15">C47*G47</f>
        <v>378.66400000000004</v>
      </c>
      <c r="I47" s="14">
        <f t="shared" si="0"/>
        <v>2553.4002</v>
      </c>
      <c r="J47" s="14"/>
      <c r="M47" s="125"/>
      <c r="N47" s="127"/>
      <c r="O47" s="127"/>
      <c r="P47" s="127"/>
      <c r="Q47" s="127"/>
    </row>
    <row r="48" spans="1:18" s="97" customFormat="1" ht="23.25" customHeight="1">
      <c r="A48" s="26"/>
      <c r="B48" s="27" t="s">
        <v>199</v>
      </c>
      <c r="C48" s="87">
        <v>1336.48</v>
      </c>
      <c r="D48" s="18" t="s">
        <v>41</v>
      </c>
      <c r="E48" s="20">
        <v>24.23</v>
      </c>
      <c r="F48" s="14">
        <f t="shared" si="14"/>
        <v>32382.910400000001</v>
      </c>
      <c r="G48" s="20">
        <v>3.6</v>
      </c>
      <c r="H48" s="14">
        <f t="shared" si="15"/>
        <v>4811.3280000000004</v>
      </c>
      <c r="I48" s="14">
        <f t="shared" si="0"/>
        <v>37194.238400000002</v>
      </c>
      <c r="J48" s="14"/>
      <c r="M48" s="125"/>
      <c r="N48" s="127"/>
      <c r="O48" s="127"/>
      <c r="P48" s="127"/>
      <c r="Q48" s="127"/>
    </row>
    <row r="49" spans="1:18" s="97" customFormat="1" ht="23.25" customHeight="1">
      <c r="A49" s="26"/>
      <c r="B49" s="27" t="s">
        <v>43</v>
      </c>
      <c r="C49" s="87">
        <v>100.15</v>
      </c>
      <c r="D49" s="18" t="s">
        <v>41</v>
      </c>
      <c r="E49" s="20">
        <v>24.69</v>
      </c>
      <c r="F49" s="14">
        <f t="shared" si="14"/>
        <v>2472.7035000000001</v>
      </c>
      <c r="G49" s="20">
        <v>3.6</v>
      </c>
      <c r="H49" s="14">
        <f t="shared" si="15"/>
        <v>360.54</v>
      </c>
      <c r="I49" s="14">
        <f t="shared" si="0"/>
        <v>2833.2435</v>
      </c>
      <c r="J49" s="14"/>
      <c r="M49" s="125"/>
      <c r="N49" s="127"/>
      <c r="O49" s="127"/>
      <c r="P49" s="127"/>
      <c r="Q49" s="127"/>
    </row>
    <row r="50" spans="1:18" s="97" customFormat="1" ht="23.25" customHeight="1">
      <c r="A50" s="45"/>
      <c r="B50" s="27" t="s">
        <v>200</v>
      </c>
      <c r="C50" s="105">
        <v>42.09</v>
      </c>
      <c r="D50" s="55" t="s">
        <v>41</v>
      </c>
      <c r="E50" s="101">
        <v>24.46</v>
      </c>
      <c r="F50" s="43">
        <f t="shared" si="14"/>
        <v>1029.5214000000001</v>
      </c>
      <c r="G50" s="106">
        <v>3.6</v>
      </c>
      <c r="H50" s="43">
        <f t="shared" si="15"/>
        <v>151.52400000000003</v>
      </c>
      <c r="I50" s="14">
        <f t="shared" si="0"/>
        <v>1181.0454000000002</v>
      </c>
      <c r="J50" s="14"/>
      <c r="M50" s="125"/>
      <c r="Q50" s="125"/>
      <c r="R50" s="127"/>
    </row>
    <row r="51" spans="1:18" s="97" customFormat="1" ht="23.25" customHeight="1">
      <c r="A51" s="26"/>
      <c r="B51" s="27" t="s">
        <v>44</v>
      </c>
      <c r="C51" s="87">
        <v>2519.23</v>
      </c>
      <c r="D51" s="18" t="s">
        <v>41</v>
      </c>
      <c r="E51" s="20">
        <v>25.99</v>
      </c>
      <c r="F51" s="14">
        <f t="shared" si="14"/>
        <v>65474.787699999993</v>
      </c>
      <c r="G51" s="20">
        <v>3.1</v>
      </c>
      <c r="H51" s="14">
        <f t="shared" si="15"/>
        <v>7809.6130000000003</v>
      </c>
      <c r="I51" s="14">
        <f t="shared" si="0"/>
        <v>73284.400699999998</v>
      </c>
      <c r="J51" s="14"/>
      <c r="M51" s="125"/>
      <c r="Q51" s="125"/>
      <c r="R51" s="127"/>
    </row>
    <row r="52" spans="1:18" s="97" customFormat="1" ht="23.25" customHeight="1">
      <c r="A52" s="26" t="s">
        <v>23</v>
      </c>
      <c r="B52" s="27" t="s">
        <v>42</v>
      </c>
      <c r="C52" s="87">
        <v>122.52</v>
      </c>
      <c r="D52" s="18" t="s">
        <v>41</v>
      </c>
      <c r="E52" s="14">
        <v>46.53</v>
      </c>
      <c r="F52" s="14">
        <f t="shared" si="14"/>
        <v>5700.8555999999999</v>
      </c>
      <c r="G52" s="14">
        <v>0</v>
      </c>
      <c r="H52" s="14">
        <f t="shared" si="15"/>
        <v>0</v>
      </c>
      <c r="I52" s="14">
        <f t="shared" si="0"/>
        <v>5700.8555999999999</v>
      </c>
      <c r="J52" s="14"/>
    </row>
    <row r="53" spans="1:18" s="97" customFormat="1" ht="23.25" customHeight="1">
      <c r="A53" s="36" t="s">
        <v>24</v>
      </c>
      <c r="B53" s="37" t="s">
        <v>207</v>
      </c>
      <c r="C53" s="140"/>
      <c r="D53" s="141"/>
      <c r="E53" s="138"/>
      <c r="F53" s="34"/>
      <c r="G53" s="138"/>
      <c r="H53" s="34"/>
      <c r="I53" s="34"/>
      <c r="J53" s="34"/>
      <c r="M53" s="125"/>
      <c r="N53" s="127"/>
      <c r="P53" s="127"/>
      <c r="Q53" s="125"/>
    </row>
    <row r="54" spans="1:18" s="97" customFormat="1" ht="23.25" customHeight="1">
      <c r="A54" s="45"/>
      <c r="B54" s="53" t="s">
        <v>202</v>
      </c>
      <c r="C54" s="105">
        <v>381.9</v>
      </c>
      <c r="D54" s="40" t="s">
        <v>10</v>
      </c>
      <c r="E54" s="104">
        <v>0</v>
      </c>
      <c r="F54" s="43">
        <f t="shared" si="14"/>
        <v>0</v>
      </c>
      <c r="G54" s="104">
        <v>139</v>
      </c>
      <c r="H54" s="43">
        <f t="shared" ref="H54" si="16">C54*G54</f>
        <v>53084.1</v>
      </c>
      <c r="I54" s="43">
        <f t="shared" si="0"/>
        <v>53084.1</v>
      </c>
      <c r="J54" s="43"/>
      <c r="M54" s="125"/>
    </row>
    <row r="55" spans="1:18" s="97" customFormat="1" ht="23.25" customHeight="1">
      <c r="A55" s="26"/>
      <c r="B55" s="27" t="s">
        <v>201</v>
      </c>
      <c r="C55" s="87">
        <v>267.33</v>
      </c>
      <c r="D55" s="16" t="s">
        <v>203</v>
      </c>
      <c r="E55" s="20">
        <v>650</v>
      </c>
      <c r="F55" s="14">
        <f t="shared" si="14"/>
        <v>173764.5</v>
      </c>
      <c r="G55" s="20">
        <v>0</v>
      </c>
      <c r="H55" s="14">
        <f>C55*G55</f>
        <v>0</v>
      </c>
      <c r="I55" s="14">
        <f t="shared" si="0"/>
        <v>173764.5</v>
      </c>
      <c r="J55" s="14"/>
      <c r="M55" s="125"/>
    </row>
    <row r="56" spans="1:18" s="97" customFormat="1" ht="23.25" customHeight="1">
      <c r="A56" s="26" t="s">
        <v>60</v>
      </c>
      <c r="B56" s="27" t="s">
        <v>205</v>
      </c>
      <c r="C56" s="87">
        <v>81.3</v>
      </c>
      <c r="D56" s="18" t="s">
        <v>10</v>
      </c>
      <c r="E56" s="20">
        <v>260</v>
      </c>
      <c r="F56" s="14">
        <f t="shared" si="14"/>
        <v>21138</v>
      </c>
      <c r="G56" s="106">
        <v>25</v>
      </c>
      <c r="H56" s="14">
        <f t="shared" ref="H56:H57" si="17">C56*G56</f>
        <v>2032.5</v>
      </c>
      <c r="I56" s="14">
        <f t="shared" si="0"/>
        <v>23170.5</v>
      </c>
      <c r="J56" s="14"/>
      <c r="M56" s="125"/>
      <c r="P56" s="127"/>
      <c r="Q56" s="125"/>
    </row>
    <row r="57" spans="1:18" s="97" customFormat="1" ht="23.25" customHeight="1">
      <c r="A57" s="26" t="s">
        <v>61</v>
      </c>
      <c r="B57" s="27" t="s">
        <v>206</v>
      </c>
      <c r="C57" s="87">
        <v>89.43</v>
      </c>
      <c r="D57" s="18" t="s">
        <v>10</v>
      </c>
      <c r="E57" s="20">
        <v>25.14</v>
      </c>
      <c r="F57" s="14">
        <f t="shared" si="14"/>
        <v>2248.2702000000004</v>
      </c>
      <c r="G57" s="20">
        <v>5</v>
      </c>
      <c r="H57" s="14">
        <f t="shared" si="17"/>
        <v>447.15000000000003</v>
      </c>
      <c r="I57" s="14">
        <f t="shared" si="0"/>
        <v>2695.4202000000005</v>
      </c>
      <c r="J57" s="14"/>
      <c r="K57" s="132"/>
      <c r="M57" s="125"/>
      <c r="P57" s="127"/>
      <c r="Q57" s="125"/>
    </row>
    <row r="58" spans="1:18" s="98" customFormat="1" ht="23.25" customHeight="1">
      <c r="A58" s="30" t="s">
        <v>26</v>
      </c>
      <c r="B58" s="99" t="s">
        <v>213</v>
      </c>
      <c r="C58" s="102"/>
      <c r="D58" s="24"/>
      <c r="E58" s="102"/>
      <c r="F58" s="103"/>
      <c r="G58" s="102"/>
      <c r="H58" s="103"/>
      <c r="I58" s="103"/>
      <c r="J58" s="14"/>
      <c r="M58" s="131"/>
      <c r="N58" s="130"/>
      <c r="P58" s="130"/>
      <c r="Q58" s="131"/>
    </row>
    <row r="59" spans="1:18" s="97" customFormat="1" ht="23.25" customHeight="1">
      <c r="A59" s="26" t="s">
        <v>27</v>
      </c>
      <c r="B59" s="27" t="s">
        <v>204</v>
      </c>
      <c r="C59" s="87">
        <v>6.48</v>
      </c>
      <c r="D59" s="18" t="s">
        <v>31</v>
      </c>
      <c r="E59" s="20">
        <v>2056.0700000000002</v>
      </c>
      <c r="F59" s="14">
        <f>C59*E59</f>
        <v>13323.333600000002</v>
      </c>
      <c r="G59" s="14">
        <v>485</v>
      </c>
      <c r="H59" s="14">
        <f>C59*G59</f>
        <v>3142.8</v>
      </c>
      <c r="I59" s="14">
        <f t="shared" si="0"/>
        <v>16466.133600000001</v>
      </c>
      <c r="J59" s="14"/>
      <c r="M59" s="125"/>
      <c r="P59" s="127"/>
      <c r="Q59" s="125"/>
    </row>
    <row r="60" spans="1:18" s="97" customFormat="1" ht="23.25" customHeight="1">
      <c r="A60" s="26" t="s">
        <v>45</v>
      </c>
      <c r="B60" s="27" t="s">
        <v>39</v>
      </c>
      <c r="C60" s="87"/>
      <c r="D60" s="18"/>
      <c r="E60" s="20"/>
      <c r="F60" s="14"/>
      <c r="G60" s="20"/>
      <c r="H60" s="14"/>
      <c r="I60" s="14"/>
      <c r="J60" s="14"/>
      <c r="M60" s="125"/>
      <c r="N60" s="127"/>
      <c r="P60" s="127"/>
      <c r="Q60" s="125"/>
    </row>
    <row r="61" spans="1:18" s="97" customFormat="1" ht="23.25" customHeight="1">
      <c r="A61" s="26"/>
      <c r="B61" s="27" t="s">
        <v>198</v>
      </c>
      <c r="C61" s="87">
        <v>109.09</v>
      </c>
      <c r="D61" s="18" t="s">
        <v>41</v>
      </c>
      <c r="E61" s="20">
        <v>25.27</v>
      </c>
      <c r="F61" s="14">
        <f t="shared" ref="F61:F67" si="18">C61*E61</f>
        <v>2756.7042999999999</v>
      </c>
      <c r="G61" s="20">
        <v>4.4000000000000004</v>
      </c>
      <c r="H61" s="47">
        <f t="shared" ref="H61:H64" si="19">C61*G61</f>
        <v>479.99600000000004</v>
      </c>
      <c r="I61" s="14">
        <f t="shared" si="0"/>
        <v>3236.7003</v>
      </c>
      <c r="J61" s="14"/>
      <c r="M61" s="125"/>
      <c r="N61" s="127"/>
      <c r="P61" s="127"/>
      <c r="Q61" s="125"/>
    </row>
    <row r="62" spans="1:18" s="97" customFormat="1" ht="23.25" customHeight="1">
      <c r="A62" s="26"/>
      <c r="B62" s="27" t="s">
        <v>200</v>
      </c>
      <c r="C62" s="87">
        <v>42.09</v>
      </c>
      <c r="D62" s="18" t="s">
        <v>41</v>
      </c>
      <c r="E62" s="101">
        <v>24.46</v>
      </c>
      <c r="F62" s="43">
        <f t="shared" ref="F62" si="20">C62*E62</f>
        <v>1029.5214000000001</v>
      </c>
      <c r="G62" s="104">
        <v>3.6</v>
      </c>
      <c r="H62" s="14">
        <f t="shared" ref="H62" si="21">C62*G62</f>
        <v>151.52400000000003</v>
      </c>
      <c r="I62" s="14">
        <f t="shared" ref="I62" si="22">F62+H62</f>
        <v>1181.0454000000002</v>
      </c>
      <c r="J62" s="14"/>
      <c r="M62" s="125"/>
      <c r="N62" s="127"/>
      <c r="P62" s="127"/>
      <c r="Q62" s="125"/>
    </row>
    <row r="63" spans="1:18" s="97" customFormat="1" ht="23.25" customHeight="1">
      <c r="A63" s="26"/>
      <c r="B63" s="27" t="s">
        <v>44</v>
      </c>
      <c r="C63" s="87">
        <v>622.44000000000005</v>
      </c>
      <c r="D63" s="18" t="s">
        <v>41</v>
      </c>
      <c r="E63" s="20">
        <v>25.99</v>
      </c>
      <c r="F63" s="43">
        <f t="shared" si="18"/>
        <v>16177.2156</v>
      </c>
      <c r="G63" s="104">
        <v>3.1</v>
      </c>
      <c r="H63" s="14">
        <f t="shared" si="19"/>
        <v>1929.5640000000003</v>
      </c>
      <c r="I63" s="14">
        <f t="shared" si="0"/>
        <v>18106.779600000002</v>
      </c>
      <c r="J63" s="14"/>
      <c r="M63" s="125"/>
      <c r="N63" s="127"/>
      <c r="P63" s="127"/>
      <c r="Q63" s="125"/>
    </row>
    <row r="64" spans="1:18" s="97" customFormat="1" ht="23.25" customHeight="1">
      <c r="A64" s="26" t="s">
        <v>52</v>
      </c>
      <c r="B64" s="157" t="s">
        <v>42</v>
      </c>
      <c r="C64" s="100">
        <v>23.21</v>
      </c>
      <c r="D64" s="18" t="s">
        <v>41</v>
      </c>
      <c r="E64" s="47">
        <v>46.53</v>
      </c>
      <c r="F64" s="47">
        <f t="shared" si="18"/>
        <v>1079.9613000000002</v>
      </c>
      <c r="G64" s="14">
        <v>0</v>
      </c>
      <c r="H64" s="14">
        <f t="shared" si="19"/>
        <v>0</v>
      </c>
      <c r="I64" s="14">
        <f t="shared" si="0"/>
        <v>1079.9613000000002</v>
      </c>
      <c r="J64" s="14"/>
      <c r="N64" s="127"/>
      <c r="P64" s="127"/>
      <c r="Q64" s="125"/>
    </row>
    <row r="65" spans="1:18" s="97" customFormat="1" ht="23.25" customHeight="1">
      <c r="A65" s="45" t="s">
        <v>59</v>
      </c>
      <c r="B65" s="27" t="s">
        <v>208</v>
      </c>
      <c r="C65" s="87"/>
      <c r="D65" s="55"/>
      <c r="E65" s="20"/>
      <c r="F65" s="14"/>
      <c r="G65" s="104"/>
      <c r="H65" s="43"/>
      <c r="I65" s="43"/>
      <c r="J65" s="14"/>
      <c r="M65" s="125"/>
      <c r="N65" s="127"/>
      <c r="P65" s="127"/>
      <c r="Q65" s="125"/>
    </row>
    <row r="66" spans="1:18" s="97" customFormat="1" ht="23.25" customHeight="1">
      <c r="A66" s="26"/>
      <c r="B66" s="27" t="s">
        <v>202</v>
      </c>
      <c r="C66" s="87">
        <v>142.80000000000001</v>
      </c>
      <c r="D66" s="16" t="s">
        <v>10</v>
      </c>
      <c r="E66" s="20">
        <v>0</v>
      </c>
      <c r="F66" s="14">
        <f t="shared" si="18"/>
        <v>0</v>
      </c>
      <c r="G66" s="20">
        <v>139</v>
      </c>
      <c r="H66" s="14">
        <f t="shared" ref="H66" si="23">C66*G66</f>
        <v>19849.2</v>
      </c>
      <c r="I66" s="14">
        <f t="shared" ref="I66:I67" si="24">F66+H66</f>
        <v>19849.2</v>
      </c>
      <c r="J66" s="14"/>
      <c r="M66" s="125"/>
    </row>
    <row r="67" spans="1:18" s="97" customFormat="1" ht="23.25" customHeight="1">
      <c r="A67" s="36"/>
      <c r="B67" s="37" t="s">
        <v>201</v>
      </c>
      <c r="C67" s="140">
        <v>99.96</v>
      </c>
      <c r="D67" s="33" t="s">
        <v>203</v>
      </c>
      <c r="E67" s="138">
        <v>650</v>
      </c>
      <c r="F67" s="34">
        <f t="shared" si="18"/>
        <v>64973.999999999993</v>
      </c>
      <c r="G67" s="138">
        <v>0</v>
      </c>
      <c r="H67" s="34">
        <f>C67*G67</f>
        <v>0</v>
      </c>
      <c r="I67" s="34">
        <f t="shared" si="24"/>
        <v>64973.999999999993</v>
      </c>
      <c r="J67" s="34"/>
      <c r="M67" s="125"/>
    </row>
    <row r="68" spans="1:18" s="98" customFormat="1" ht="23.25" customHeight="1">
      <c r="A68" s="142" t="s">
        <v>32</v>
      </c>
      <c r="B68" s="108" t="s">
        <v>216</v>
      </c>
      <c r="C68" s="109"/>
      <c r="D68" s="110"/>
      <c r="E68" s="156"/>
      <c r="F68" s="156"/>
      <c r="G68" s="156"/>
      <c r="H68" s="156"/>
      <c r="I68" s="156"/>
      <c r="J68" s="43"/>
    </row>
    <row r="69" spans="1:18" s="97" customFormat="1" ht="23.25" customHeight="1">
      <c r="A69" s="26" t="s">
        <v>47</v>
      </c>
      <c r="B69" s="27" t="s">
        <v>204</v>
      </c>
      <c r="C69" s="87">
        <v>2.93</v>
      </c>
      <c r="D69" s="18" t="s">
        <v>31</v>
      </c>
      <c r="E69" s="20">
        <v>2056.0700000000002</v>
      </c>
      <c r="F69" s="14">
        <f>C69*E69</f>
        <v>6024.285100000001</v>
      </c>
      <c r="G69" s="14">
        <v>485</v>
      </c>
      <c r="H69" s="14">
        <f>C69*G69</f>
        <v>1421.0500000000002</v>
      </c>
      <c r="I69" s="14">
        <f t="shared" si="0"/>
        <v>7445.3351000000011</v>
      </c>
      <c r="J69" s="14"/>
      <c r="M69" s="125"/>
      <c r="P69" s="125"/>
      <c r="Q69" s="127"/>
      <c r="R69" s="125"/>
    </row>
    <row r="70" spans="1:18" s="97" customFormat="1" ht="23.25" customHeight="1">
      <c r="A70" s="26" t="s">
        <v>48</v>
      </c>
      <c r="B70" s="27" t="s">
        <v>39</v>
      </c>
      <c r="C70" s="87"/>
      <c r="D70" s="18"/>
      <c r="E70" s="20"/>
      <c r="F70" s="14"/>
      <c r="G70" s="20"/>
      <c r="H70" s="14"/>
      <c r="I70" s="14"/>
      <c r="J70" s="14"/>
      <c r="K70" s="127"/>
      <c r="L70" s="127"/>
      <c r="M70" s="127"/>
      <c r="N70" s="127"/>
      <c r="O70" s="127"/>
      <c r="P70" s="127"/>
      <c r="Q70" s="127"/>
    </row>
    <row r="71" spans="1:18" s="97" customFormat="1" ht="23.25" customHeight="1">
      <c r="A71" s="26"/>
      <c r="B71" s="27" t="s">
        <v>198</v>
      </c>
      <c r="C71" s="87">
        <v>10.72</v>
      </c>
      <c r="D71" s="18" t="s">
        <v>41</v>
      </c>
      <c r="E71" s="20">
        <v>25.27</v>
      </c>
      <c r="F71" s="14">
        <f>C71*E71</f>
        <v>270.89440000000002</v>
      </c>
      <c r="G71" s="20">
        <v>4.4000000000000004</v>
      </c>
      <c r="H71" s="14">
        <f>C71*G71</f>
        <v>47.168000000000006</v>
      </c>
      <c r="I71" s="14">
        <f t="shared" si="0"/>
        <v>318.06240000000003</v>
      </c>
      <c r="J71" s="14"/>
      <c r="M71" s="125"/>
    </row>
    <row r="72" spans="1:18" s="97" customFormat="1" ht="23.25" customHeight="1">
      <c r="A72" s="26"/>
      <c r="B72" s="27" t="s">
        <v>199</v>
      </c>
      <c r="C72" s="87">
        <v>202.75</v>
      </c>
      <c r="D72" s="18" t="s">
        <v>41</v>
      </c>
      <c r="E72" s="20">
        <v>24.23</v>
      </c>
      <c r="F72" s="14">
        <f>C72*E72</f>
        <v>4912.6324999999997</v>
      </c>
      <c r="G72" s="20">
        <v>3.6</v>
      </c>
      <c r="H72" s="14">
        <f>C72*G72</f>
        <v>729.9</v>
      </c>
      <c r="I72" s="14">
        <f t="shared" si="0"/>
        <v>5642.5324999999993</v>
      </c>
      <c r="J72" s="14"/>
      <c r="M72" s="125"/>
    </row>
    <row r="73" spans="1:18" s="97" customFormat="1" ht="23.25" customHeight="1">
      <c r="A73" s="26"/>
      <c r="B73" s="27" t="s">
        <v>43</v>
      </c>
      <c r="C73" s="87">
        <v>14.5</v>
      </c>
      <c r="D73" s="18" t="s">
        <v>41</v>
      </c>
      <c r="E73" s="20">
        <v>24.69</v>
      </c>
      <c r="F73" s="14">
        <f>C73*E73</f>
        <v>358.005</v>
      </c>
      <c r="G73" s="20">
        <v>3.6</v>
      </c>
      <c r="H73" s="14">
        <f>C73*G73</f>
        <v>52.2</v>
      </c>
      <c r="I73" s="14">
        <f t="shared" si="0"/>
        <v>410.20499999999998</v>
      </c>
      <c r="J73" s="14"/>
      <c r="M73" s="125"/>
      <c r="P73" s="126"/>
    </row>
    <row r="74" spans="1:18" s="97" customFormat="1" ht="23.25" customHeight="1">
      <c r="A74" s="26" t="s">
        <v>209</v>
      </c>
      <c r="B74" s="27" t="s">
        <v>42</v>
      </c>
      <c r="C74" s="87">
        <v>6.84</v>
      </c>
      <c r="D74" s="18" t="s">
        <v>41</v>
      </c>
      <c r="E74" s="14">
        <v>46.53</v>
      </c>
      <c r="F74" s="14">
        <f t="shared" ref="F74:F77" si="25">C74*E74</f>
        <v>318.26519999999999</v>
      </c>
      <c r="G74" s="14">
        <v>0</v>
      </c>
      <c r="H74" s="14">
        <f t="shared" ref="H74" si="26">C74*G74</f>
        <v>0</v>
      </c>
      <c r="I74" s="14">
        <f t="shared" ref="I74:I77" si="27">F74+H74</f>
        <v>318.26519999999999</v>
      </c>
      <c r="J74" s="14"/>
      <c r="N74" s="127"/>
      <c r="P74" s="127"/>
      <c r="Q74" s="125"/>
    </row>
    <row r="75" spans="1:18" s="97" customFormat="1" ht="23.25" customHeight="1">
      <c r="A75" s="26" t="s">
        <v>212</v>
      </c>
      <c r="B75" s="27" t="s">
        <v>208</v>
      </c>
      <c r="C75" s="87"/>
      <c r="D75" s="18"/>
      <c r="E75" s="20"/>
      <c r="F75" s="14"/>
      <c r="G75" s="20"/>
      <c r="H75" s="14"/>
      <c r="I75" s="14"/>
      <c r="J75" s="14"/>
      <c r="M75" s="125"/>
      <c r="N75" s="127"/>
      <c r="P75" s="127"/>
      <c r="Q75" s="125"/>
    </row>
    <row r="76" spans="1:18" s="97" customFormat="1" ht="23.25" customHeight="1">
      <c r="A76" s="26"/>
      <c r="B76" s="27" t="s">
        <v>202</v>
      </c>
      <c r="C76" s="87">
        <v>40.450000000000003</v>
      </c>
      <c r="D76" s="16" t="s">
        <v>10</v>
      </c>
      <c r="E76" s="20">
        <v>0</v>
      </c>
      <c r="F76" s="14">
        <f t="shared" si="25"/>
        <v>0</v>
      </c>
      <c r="G76" s="20">
        <v>139</v>
      </c>
      <c r="H76" s="14">
        <f t="shared" ref="H76" si="28">C76*G76</f>
        <v>5622.55</v>
      </c>
      <c r="I76" s="14">
        <f t="shared" si="27"/>
        <v>5622.55</v>
      </c>
      <c r="J76" s="14"/>
      <c r="M76" s="125"/>
    </row>
    <row r="77" spans="1:18" s="97" customFormat="1" ht="23.25" customHeight="1">
      <c r="A77" s="36"/>
      <c r="B77" s="37" t="s">
        <v>201</v>
      </c>
      <c r="C77" s="140">
        <v>28.31</v>
      </c>
      <c r="D77" s="141" t="s">
        <v>10</v>
      </c>
      <c r="E77" s="138">
        <v>650</v>
      </c>
      <c r="F77" s="34">
        <f t="shared" si="25"/>
        <v>18401.5</v>
      </c>
      <c r="G77" s="138">
        <v>0</v>
      </c>
      <c r="H77" s="34">
        <f>C77*G77</f>
        <v>0</v>
      </c>
      <c r="I77" s="34">
        <f t="shared" si="27"/>
        <v>18401.5</v>
      </c>
      <c r="J77" s="34"/>
      <c r="K77" s="132">
        <f>SUM(I45:I77)</f>
        <v>605699.86520000012</v>
      </c>
      <c r="M77" s="125"/>
    </row>
    <row r="78" spans="1:18" s="98" customFormat="1" ht="23.25" customHeight="1">
      <c r="A78" s="107">
        <v>6</v>
      </c>
      <c r="B78" s="108" t="s">
        <v>210</v>
      </c>
      <c r="C78" s="109"/>
      <c r="D78" s="110"/>
      <c r="E78" s="111"/>
      <c r="F78" s="111"/>
      <c r="G78" s="111"/>
      <c r="H78" s="111"/>
      <c r="I78" s="156"/>
      <c r="J78" s="43"/>
      <c r="M78" s="130"/>
    </row>
    <row r="79" spans="1:18" s="97" customFormat="1" ht="23.25" customHeight="1">
      <c r="A79" s="86">
        <v>6.1</v>
      </c>
      <c r="B79" s="27" t="s">
        <v>211</v>
      </c>
      <c r="C79" s="20"/>
      <c r="D79" s="16"/>
      <c r="E79" s="14"/>
      <c r="F79" s="14"/>
      <c r="G79" s="14"/>
      <c r="H79" s="14"/>
      <c r="I79" s="14"/>
      <c r="J79" s="14"/>
      <c r="M79" s="127"/>
      <c r="O79" s="96"/>
      <c r="P79" s="96"/>
    </row>
    <row r="80" spans="1:18" s="97" customFormat="1" ht="23.25" customHeight="1">
      <c r="A80" s="26"/>
      <c r="B80" s="27" t="s">
        <v>220</v>
      </c>
      <c r="C80" s="112">
        <v>892.98</v>
      </c>
      <c r="D80" s="18" t="s">
        <v>41</v>
      </c>
      <c r="E80" s="20">
        <v>27.8</v>
      </c>
      <c r="F80" s="14">
        <f t="shared" ref="F80:F86" si="29">C80*E80</f>
        <v>24824.844000000001</v>
      </c>
      <c r="G80" s="14">
        <v>10</v>
      </c>
      <c r="H80" s="14">
        <f t="shared" ref="H80:H86" si="30">C80*G80</f>
        <v>8929.7999999999993</v>
      </c>
      <c r="I80" s="14">
        <f t="shared" ref="I80:I107" si="31">F80+H80</f>
        <v>33754.644</v>
      </c>
      <c r="J80" s="14"/>
      <c r="M80" s="125"/>
      <c r="O80" s="133"/>
      <c r="P80" s="134"/>
      <c r="Q80" s="127"/>
    </row>
    <row r="81" spans="1:19" s="97" customFormat="1" ht="23.25" customHeight="1">
      <c r="A81" s="26"/>
      <c r="B81" s="27" t="s">
        <v>219</v>
      </c>
      <c r="C81" s="112">
        <v>47</v>
      </c>
      <c r="D81" s="18" t="s">
        <v>41</v>
      </c>
      <c r="E81" s="20">
        <v>27.8</v>
      </c>
      <c r="F81" s="14">
        <f t="shared" ref="F81" si="32">C81*E81</f>
        <v>1306.6000000000001</v>
      </c>
      <c r="G81" s="14">
        <v>10</v>
      </c>
      <c r="H81" s="14">
        <f t="shared" ref="H81" si="33">C81*G81</f>
        <v>470</v>
      </c>
      <c r="I81" s="14">
        <f t="shared" ref="I81" si="34">F81+H81</f>
        <v>1776.6000000000001</v>
      </c>
      <c r="J81" s="14"/>
      <c r="M81" s="125"/>
      <c r="O81" s="133"/>
      <c r="P81" s="134"/>
      <c r="Q81" s="127"/>
    </row>
    <row r="82" spans="1:19" s="97" customFormat="1" ht="23.25" customHeight="1">
      <c r="A82" s="26"/>
      <c r="B82" s="27" t="s">
        <v>218</v>
      </c>
      <c r="C82" s="112">
        <v>798</v>
      </c>
      <c r="D82" s="18" t="s">
        <v>41</v>
      </c>
      <c r="E82" s="20">
        <v>27.8</v>
      </c>
      <c r="F82" s="14">
        <f t="shared" si="29"/>
        <v>22184.400000000001</v>
      </c>
      <c r="G82" s="14">
        <v>10</v>
      </c>
      <c r="H82" s="14">
        <f t="shared" si="30"/>
        <v>7980</v>
      </c>
      <c r="I82" s="14">
        <f t="shared" si="31"/>
        <v>30164.400000000001</v>
      </c>
      <c r="J82" s="14"/>
      <c r="M82" s="125"/>
      <c r="O82" s="133"/>
      <c r="P82" s="134"/>
    </row>
    <row r="83" spans="1:19" s="97" customFormat="1" ht="23.25" customHeight="1">
      <c r="A83" s="26"/>
      <c r="B83" s="27" t="s">
        <v>221</v>
      </c>
      <c r="C83" s="112">
        <v>4</v>
      </c>
      <c r="D83" s="18" t="s">
        <v>57</v>
      </c>
      <c r="E83" s="20">
        <v>185</v>
      </c>
      <c r="F83" s="14">
        <f t="shared" si="29"/>
        <v>740</v>
      </c>
      <c r="G83" s="14">
        <v>10</v>
      </c>
      <c r="H83" s="14">
        <f t="shared" si="30"/>
        <v>40</v>
      </c>
      <c r="I83" s="14">
        <f t="shared" si="31"/>
        <v>780</v>
      </c>
      <c r="J83" s="14"/>
      <c r="M83" s="125"/>
      <c r="O83" s="133"/>
      <c r="P83" s="134"/>
    </row>
    <row r="84" spans="1:19" s="97" customFormat="1" ht="23.25" customHeight="1">
      <c r="A84" s="26"/>
      <c r="B84" s="27" t="s">
        <v>222</v>
      </c>
      <c r="C84" s="112">
        <v>30</v>
      </c>
      <c r="D84" s="18" t="s">
        <v>57</v>
      </c>
      <c r="E84" s="20">
        <v>98</v>
      </c>
      <c r="F84" s="14">
        <f t="shared" si="29"/>
        <v>2940</v>
      </c>
      <c r="G84" s="14">
        <v>10</v>
      </c>
      <c r="H84" s="14">
        <f t="shared" si="30"/>
        <v>300</v>
      </c>
      <c r="I84" s="14">
        <f t="shared" si="31"/>
        <v>3240</v>
      </c>
      <c r="J84" s="14"/>
      <c r="M84" s="125"/>
      <c r="O84" s="133"/>
      <c r="P84" s="134"/>
    </row>
    <row r="85" spans="1:19" s="97" customFormat="1" ht="23.25" customHeight="1">
      <c r="A85" s="26"/>
      <c r="B85" s="27" t="s">
        <v>223</v>
      </c>
      <c r="C85" s="112">
        <v>19.96</v>
      </c>
      <c r="D85" s="18" t="s">
        <v>41</v>
      </c>
      <c r="E85" s="20">
        <v>24.43</v>
      </c>
      <c r="F85" s="14">
        <f t="shared" si="29"/>
        <v>487.62280000000004</v>
      </c>
      <c r="G85" s="14">
        <v>10</v>
      </c>
      <c r="H85" s="14">
        <f t="shared" si="30"/>
        <v>199.60000000000002</v>
      </c>
      <c r="I85" s="14">
        <f t="shared" si="31"/>
        <v>687.22280000000001</v>
      </c>
      <c r="J85" s="14"/>
      <c r="M85" s="125"/>
      <c r="O85" s="133"/>
      <c r="P85" s="134"/>
    </row>
    <row r="86" spans="1:19" s="97" customFormat="1" ht="23.25" customHeight="1">
      <c r="A86" s="144">
        <v>6.2</v>
      </c>
      <c r="B86" s="37" t="s">
        <v>196</v>
      </c>
      <c r="C86" s="145">
        <v>201.29</v>
      </c>
      <c r="D86" s="141" t="s">
        <v>10</v>
      </c>
      <c r="E86" s="34">
        <v>58</v>
      </c>
      <c r="F86" s="34">
        <f t="shared" si="29"/>
        <v>11674.82</v>
      </c>
      <c r="G86" s="34">
        <v>35</v>
      </c>
      <c r="H86" s="34">
        <f t="shared" si="30"/>
        <v>7045.15</v>
      </c>
      <c r="I86" s="34">
        <f t="shared" si="31"/>
        <v>18719.97</v>
      </c>
      <c r="J86" s="34"/>
      <c r="K86" s="137">
        <f>SUM(I80:I86)</f>
        <v>89122.836800000005</v>
      </c>
      <c r="M86" s="127"/>
    </row>
    <row r="87" spans="1:19" ht="23.25" customHeight="1">
      <c r="A87" s="142"/>
      <c r="B87" s="214" t="s">
        <v>49</v>
      </c>
      <c r="C87" s="42"/>
      <c r="D87" s="40"/>
      <c r="E87" s="143"/>
      <c r="F87" s="43"/>
      <c r="G87" s="43"/>
      <c r="H87" s="43"/>
      <c r="I87" s="43"/>
      <c r="J87" s="43"/>
    </row>
    <row r="88" spans="1:19" ht="23.25" customHeight="1">
      <c r="A88" s="26" t="s">
        <v>12</v>
      </c>
      <c r="B88" s="27" t="s">
        <v>25</v>
      </c>
      <c r="C88" s="15"/>
      <c r="D88" s="16"/>
      <c r="E88" s="84"/>
      <c r="F88" s="14"/>
      <c r="G88" s="14"/>
      <c r="H88" s="14"/>
      <c r="I88" s="14"/>
      <c r="J88" s="14"/>
    </row>
    <row r="89" spans="1:19" ht="23.25" customHeight="1">
      <c r="A89" s="26"/>
      <c r="B89" s="27" t="s">
        <v>107</v>
      </c>
      <c r="C89" s="17">
        <v>196</v>
      </c>
      <c r="D89" s="18" t="s">
        <v>10</v>
      </c>
      <c r="E89" s="14">
        <v>449</v>
      </c>
      <c r="F89" s="14">
        <f>C89*E89</f>
        <v>88004</v>
      </c>
      <c r="G89" s="14">
        <v>158</v>
      </c>
      <c r="H89" s="14">
        <f>C89*G89</f>
        <v>30968</v>
      </c>
      <c r="I89" s="14">
        <f t="shared" si="31"/>
        <v>118972</v>
      </c>
      <c r="J89" s="14"/>
      <c r="P89" s="8"/>
      <c r="R89" s="124"/>
      <c r="S89" s="124"/>
    </row>
    <row r="90" spans="1:19" ht="23.25" customHeight="1">
      <c r="A90" s="26"/>
      <c r="B90" s="27" t="s">
        <v>153</v>
      </c>
      <c r="C90" s="17">
        <v>7</v>
      </c>
      <c r="D90" s="18" t="s">
        <v>10</v>
      </c>
      <c r="E90" s="21">
        <v>298</v>
      </c>
      <c r="F90" s="14">
        <f>C90*E90</f>
        <v>2086</v>
      </c>
      <c r="G90" s="87">
        <v>158</v>
      </c>
      <c r="H90" s="14">
        <f>C90*G90</f>
        <v>1106</v>
      </c>
      <c r="I90" s="14">
        <f t="shared" si="31"/>
        <v>3192</v>
      </c>
      <c r="J90" s="14"/>
      <c r="P90" s="8"/>
    </row>
    <row r="91" spans="1:19" ht="23.25" customHeight="1">
      <c r="A91" s="26"/>
      <c r="B91" s="27" t="s">
        <v>154</v>
      </c>
      <c r="C91" s="17">
        <v>20</v>
      </c>
      <c r="D91" s="18" t="s">
        <v>10</v>
      </c>
      <c r="E91" s="14">
        <v>394</v>
      </c>
      <c r="F91" s="14">
        <f>C91*E91</f>
        <v>7880</v>
      </c>
      <c r="G91" s="14">
        <v>104</v>
      </c>
      <c r="H91" s="14">
        <f>C91*G91</f>
        <v>2080</v>
      </c>
      <c r="I91" s="14">
        <f t="shared" si="31"/>
        <v>9960</v>
      </c>
      <c r="J91" s="14"/>
    </row>
    <row r="92" spans="1:19" ht="23.25" customHeight="1">
      <c r="A92" s="26"/>
      <c r="B92" s="27" t="s">
        <v>152</v>
      </c>
      <c r="C92" s="88">
        <v>68</v>
      </c>
      <c r="D92" s="18" t="s">
        <v>10</v>
      </c>
      <c r="E92" s="14">
        <v>101</v>
      </c>
      <c r="F92" s="14">
        <f t="shared" ref="F92" si="35">C92*E92</f>
        <v>6868</v>
      </c>
      <c r="G92" s="14">
        <v>82</v>
      </c>
      <c r="H92" s="14">
        <f t="shared" ref="H92" si="36">C92*G92</f>
        <v>5576</v>
      </c>
      <c r="I92" s="14">
        <f t="shared" si="31"/>
        <v>12444</v>
      </c>
      <c r="J92" s="14"/>
    </row>
    <row r="93" spans="1:19" ht="23.25" customHeight="1">
      <c r="A93" s="26" t="s">
        <v>11</v>
      </c>
      <c r="B93" s="27" t="s">
        <v>50</v>
      </c>
      <c r="C93" s="15"/>
      <c r="D93" s="16"/>
      <c r="E93" s="84"/>
      <c r="F93" s="14"/>
      <c r="G93" s="14"/>
      <c r="H93" s="14"/>
      <c r="I93" s="14"/>
      <c r="J93" s="14"/>
    </row>
    <row r="94" spans="1:19" ht="23.25" customHeight="1">
      <c r="A94" s="26"/>
      <c r="B94" s="27" t="s">
        <v>103</v>
      </c>
      <c r="C94" s="17">
        <v>246</v>
      </c>
      <c r="D94" s="18" t="s">
        <v>10</v>
      </c>
      <c r="E94" s="19">
        <v>165</v>
      </c>
      <c r="F94" s="14">
        <f>C94*E94</f>
        <v>40590</v>
      </c>
      <c r="G94" s="17">
        <v>56</v>
      </c>
      <c r="H94" s="14">
        <f>C94*G94</f>
        <v>13776</v>
      </c>
      <c r="I94" s="14">
        <f t="shared" si="31"/>
        <v>54366</v>
      </c>
      <c r="J94" s="14"/>
      <c r="M94" s="1"/>
      <c r="O94" s="8"/>
      <c r="P94" s="124"/>
      <c r="R94" s="135"/>
    </row>
    <row r="95" spans="1:19" ht="23.25" customHeight="1">
      <c r="A95" s="26"/>
      <c r="B95" s="27" t="s">
        <v>102</v>
      </c>
      <c r="C95" s="17">
        <v>564</v>
      </c>
      <c r="D95" s="18" t="s">
        <v>10</v>
      </c>
      <c r="E95" s="19">
        <v>120</v>
      </c>
      <c r="F95" s="14">
        <f t="shared" ref="F95:F99" si="37">C95*E95</f>
        <v>67680</v>
      </c>
      <c r="G95" s="17">
        <v>80</v>
      </c>
      <c r="H95" s="14">
        <f t="shared" ref="H95:H97" si="38">C95*G95</f>
        <v>45120</v>
      </c>
      <c r="I95" s="14">
        <f t="shared" si="31"/>
        <v>112800</v>
      </c>
      <c r="J95" s="14"/>
      <c r="M95" s="1"/>
      <c r="O95" s="8"/>
      <c r="P95" s="124"/>
      <c r="R95" s="135"/>
    </row>
    <row r="96" spans="1:19" ht="23.25" customHeight="1">
      <c r="A96" s="26"/>
      <c r="B96" s="27" t="s">
        <v>105</v>
      </c>
      <c r="C96" s="17">
        <v>35</v>
      </c>
      <c r="D96" s="18" t="s">
        <v>10</v>
      </c>
      <c r="E96" s="19">
        <v>257</v>
      </c>
      <c r="F96" s="14">
        <f t="shared" si="37"/>
        <v>8995</v>
      </c>
      <c r="G96" s="17">
        <v>166</v>
      </c>
      <c r="H96" s="14">
        <f t="shared" si="38"/>
        <v>5810</v>
      </c>
      <c r="I96" s="14">
        <f t="shared" si="31"/>
        <v>14805</v>
      </c>
      <c r="J96" s="14"/>
      <c r="M96" s="1"/>
      <c r="O96" s="8"/>
      <c r="P96" s="124"/>
      <c r="R96" s="135"/>
    </row>
    <row r="97" spans="1:19" ht="23.25" customHeight="1">
      <c r="A97" s="26"/>
      <c r="B97" s="27" t="s">
        <v>104</v>
      </c>
      <c r="C97" s="17">
        <v>10</v>
      </c>
      <c r="D97" s="18" t="s">
        <v>10</v>
      </c>
      <c r="E97" s="19">
        <v>450</v>
      </c>
      <c r="F97" s="14">
        <f t="shared" si="37"/>
        <v>4500</v>
      </c>
      <c r="G97" s="17">
        <v>95</v>
      </c>
      <c r="H97" s="14">
        <f t="shared" si="38"/>
        <v>950</v>
      </c>
      <c r="I97" s="14">
        <f t="shared" si="31"/>
        <v>5450</v>
      </c>
      <c r="J97" s="14"/>
      <c r="M97" s="1"/>
      <c r="O97" s="8"/>
      <c r="P97" s="124"/>
      <c r="R97" s="135"/>
    </row>
    <row r="98" spans="1:19" ht="23.25" customHeight="1">
      <c r="A98" s="26"/>
      <c r="B98" s="27" t="s">
        <v>155</v>
      </c>
      <c r="C98" s="17">
        <v>1.6</v>
      </c>
      <c r="D98" s="18" t="s">
        <v>10</v>
      </c>
      <c r="E98" s="14">
        <v>1462</v>
      </c>
      <c r="F98" s="14">
        <f t="shared" si="37"/>
        <v>2339.2000000000003</v>
      </c>
      <c r="G98" s="87">
        <v>150</v>
      </c>
      <c r="H98" s="14">
        <f t="shared" ref="H98" si="39">C98*G98</f>
        <v>240</v>
      </c>
      <c r="I98" s="14">
        <f t="shared" si="31"/>
        <v>2579.2000000000003</v>
      </c>
      <c r="J98" s="14"/>
      <c r="M98" s="1"/>
      <c r="O98" s="8"/>
      <c r="P98" s="124"/>
      <c r="R98" s="135"/>
    </row>
    <row r="99" spans="1:19" ht="23.25" customHeight="1">
      <c r="A99" s="36"/>
      <c r="B99" s="37" t="s">
        <v>106</v>
      </c>
      <c r="C99" s="147">
        <v>83</v>
      </c>
      <c r="D99" s="141" t="s">
        <v>30</v>
      </c>
      <c r="E99" s="148">
        <v>120</v>
      </c>
      <c r="F99" s="34">
        <f t="shared" si="37"/>
        <v>9960</v>
      </c>
      <c r="G99" s="147">
        <v>60</v>
      </c>
      <c r="H99" s="34">
        <f>C99*G99</f>
        <v>4980</v>
      </c>
      <c r="I99" s="34">
        <f t="shared" si="31"/>
        <v>14940</v>
      </c>
      <c r="J99" s="34"/>
      <c r="K99" s="136">
        <f>SUM(I89:I99)</f>
        <v>349508.2</v>
      </c>
      <c r="M99" s="1"/>
      <c r="O99" s="8"/>
      <c r="P99" s="124"/>
      <c r="R99" s="135"/>
    </row>
    <row r="100" spans="1:19" ht="23.25" customHeight="1">
      <c r="A100" s="45" t="s">
        <v>18</v>
      </c>
      <c r="B100" s="53" t="s">
        <v>51</v>
      </c>
      <c r="C100" s="42"/>
      <c r="D100" s="40"/>
      <c r="E100" s="43"/>
      <c r="F100" s="43"/>
      <c r="G100" s="105"/>
      <c r="H100" s="43"/>
      <c r="I100" s="43"/>
      <c r="J100" s="43"/>
    </row>
    <row r="101" spans="1:19" ht="23.25" customHeight="1">
      <c r="A101" s="26"/>
      <c r="B101" s="27" t="s">
        <v>192</v>
      </c>
      <c r="C101" s="17">
        <v>169</v>
      </c>
      <c r="D101" s="18" t="s">
        <v>10</v>
      </c>
      <c r="E101" s="19">
        <v>298</v>
      </c>
      <c r="F101" s="14">
        <f>C101*E101</f>
        <v>50362</v>
      </c>
      <c r="G101" s="17">
        <v>75</v>
      </c>
      <c r="H101" s="14">
        <f>C101*G101</f>
        <v>12675</v>
      </c>
      <c r="I101" s="14">
        <f t="shared" si="31"/>
        <v>63037</v>
      </c>
      <c r="J101" s="14"/>
      <c r="P101" s="8"/>
      <c r="Q101" s="124"/>
    </row>
    <row r="102" spans="1:19" ht="23.25" customHeight="1">
      <c r="A102" s="26"/>
      <c r="B102" s="27" t="s">
        <v>55</v>
      </c>
      <c r="C102" s="17"/>
      <c r="D102" s="18"/>
      <c r="E102" s="14"/>
      <c r="F102" s="14"/>
      <c r="G102" s="87"/>
      <c r="H102" s="14"/>
      <c r="I102" s="14"/>
      <c r="J102" s="14"/>
      <c r="P102" s="8"/>
    </row>
    <row r="103" spans="1:19" ht="23.25" customHeight="1">
      <c r="A103" s="26"/>
      <c r="B103" s="27" t="s">
        <v>193</v>
      </c>
      <c r="C103" s="15">
        <v>7</v>
      </c>
      <c r="D103" s="18" t="s">
        <v>10</v>
      </c>
      <c r="E103" s="19">
        <v>312</v>
      </c>
      <c r="F103" s="14">
        <f t="shared" ref="F103:F105" si="40">C103*E103</f>
        <v>2184</v>
      </c>
      <c r="G103" s="17">
        <v>75</v>
      </c>
      <c r="H103" s="14">
        <f>C103*G103</f>
        <v>525</v>
      </c>
      <c r="I103" s="14">
        <f t="shared" si="31"/>
        <v>2709</v>
      </c>
      <c r="J103" s="14"/>
    </row>
    <row r="104" spans="1:19" ht="23.25" customHeight="1">
      <c r="A104" s="26"/>
      <c r="B104" s="27" t="s">
        <v>161</v>
      </c>
      <c r="C104" s="15"/>
      <c r="D104" s="16"/>
      <c r="E104" s="14"/>
      <c r="F104" s="14"/>
      <c r="G104" s="87"/>
      <c r="H104" s="14"/>
      <c r="I104" s="14"/>
      <c r="J104" s="14"/>
    </row>
    <row r="105" spans="1:19" ht="23.25" customHeight="1">
      <c r="A105" s="26"/>
      <c r="B105" s="27" t="s">
        <v>162</v>
      </c>
      <c r="C105" s="17">
        <v>114</v>
      </c>
      <c r="D105" s="18" t="s">
        <v>10</v>
      </c>
      <c r="E105" s="19">
        <v>267</v>
      </c>
      <c r="F105" s="14">
        <f t="shared" si="40"/>
        <v>30438</v>
      </c>
      <c r="G105" s="17">
        <v>75</v>
      </c>
      <c r="H105" s="14">
        <f>C105*G105</f>
        <v>8550</v>
      </c>
      <c r="I105" s="14">
        <f t="shared" si="31"/>
        <v>38988</v>
      </c>
      <c r="J105" s="14"/>
      <c r="K105" s="135"/>
      <c r="N105" s="124"/>
      <c r="P105" s="8"/>
      <c r="S105" s="124"/>
    </row>
    <row r="106" spans="1:19" ht="23.25" customHeight="1">
      <c r="A106" s="26"/>
      <c r="B106" s="27" t="s">
        <v>171</v>
      </c>
      <c r="C106" s="15"/>
      <c r="D106" s="16"/>
      <c r="E106" s="14"/>
      <c r="F106" s="14"/>
      <c r="G106" s="87"/>
      <c r="H106" s="14"/>
      <c r="I106" s="14"/>
      <c r="J106" s="14"/>
      <c r="P106" s="8"/>
    </row>
    <row r="107" spans="1:19" ht="23.25" customHeight="1">
      <c r="A107" s="36"/>
      <c r="B107" s="37" t="s">
        <v>182</v>
      </c>
      <c r="C107" s="147">
        <v>13</v>
      </c>
      <c r="D107" s="141" t="s">
        <v>10</v>
      </c>
      <c r="E107" s="148">
        <v>78</v>
      </c>
      <c r="F107" s="34">
        <f>C107*E107</f>
        <v>1014</v>
      </c>
      <c r="G107" s="147">
        <v>82</v>
      </c>
      <c r="H107" s="34">
        <f>C107*G107</f>
        <v>1066</v>
      </c>
      <c r="I107" s="34">
        <f t="shared" si="31"/>
        <v>2080</v>
      </c>
      <c r="J107" s="34"/>
      <c r="K107" s="136">
        <f>SUM(I101:I107)</f>
        <v>106814</v>
      </c>
      <c r="N107" s="124"/>
      <c r="P107" s="8"/>
      <c r="Q107" s="124"/>
    </row>
    <row r="108" spans="1:19" ht="23.25" customHeight="1">
      <c r="A108" s="146">
        <v>4</v>
      </c>
      <c r="B108" s="53" t="s">
        <v>46</v>
      </c>
      <c r="C108" s="42"/>
      <c r="D108" s="40"/>
      <c r="E108" s="43"/>
      <c r="F108" s="43"/>
      <c r="G108" s="105"/>
      <c r="H108" s="43"/>
      <c r="I108" s="43"/>
      <c r="J108" s="43"/>
    </row>
    <row r="109" spans="1:19" ht="23.25" customHeight="1">
      <c r="A109" s="86"/>
      <c r="B109" s="27" t="s">
        <v>156</v>
      </c>
      <c r="C109" s="17">
        <v>190</v>
      </c>
      <c r="D109" s="18" t="s">
        <v>10</v>
      </c>
      <c r="E109" s="19">
        <f>290+250</f>
        <v>540</v>
      </c>
      <c r="F109" s="14">
        <f>C109*E109</f>
        <v>102600</v>
      </c>
      <c r="G109" s="19">
        <f>70+25</f>
        <v>95</v>
      </c>
      <c r="H109" s="14">
        <f t="shared" ref="H109:H110" si="41">C109*G109</f>
        <v>18050</v>
      </c>
      <c r="I109" s="14">
        <f t="shared" ref="I109:I114" si="42">F109+H109</f>
        <v>120650</v>
      </c>
      <c r="J109" s="14"/>
      <c r="P109" s="8"/>
      <c r="Q109" s="124"/>
      <c r="R109" s="135"/>
    </row>
    <row r="110" spans="1:19" ht="23.25" customHeight="1">
      <c r="A110" s="26"/>
      <c r="B110" s="27" t="s">
        <v>157</v>
      </c>
      <c r="C110" s="15"/>
      <c r="D110" s="16"/>
      <c r="E110" s="14">
        <v>0</v>
      </c>
      <c r="F110" s="14">
        <f t="shared" ref="F110" si="43">C110*E110</f>
        <v>0</v>
      </c>
      <c r="G110" s="87">
        <v>0</v>
      </c>
      <c r="H110" s="14">
        <f t="shared" si="41"/>
        <v>0</v>
      </c>
      <c r="I110" s="14">
        <f t="shared" si="42"/>
        <v>0</v>
      </c>
      <c r="J110" s="14"/>
      <c r="P110" s="8"/>
      <c r="Q110" s="124"/>
    </row>
    <row r="111" spans="1:19" ht="23.25" customHeight="1">
      <c r="A111" s="86"/>
      <c r="B111" s="27" t="s">
        <v>158</v>
      </c>
      <c r="C111" s="17">
        <v>36</v>
      </c>
      <c r="D111" s="18" t="s">
        <v>30</v>
      </c>
      <c r="E111" s="19">
        <v>260</v>
      </c>
      <c r="F111" s="14">
        <f>C111*E111</f>
        <v>9360</v>
      </c>
      <c r="G111" s="19">
        <v>50</v>
      </c>
      <c r="H111" s="14">
        <f>C111*G111</f>
        <v>1800</v>
      </c>
      <c r="I111" s="14">
        <f t="shared" si="42"/>
        <v>11160</v>
      </c>
      <c r="J111" s="14"/>
      <c r="M111" s="1"/>
      <c r="P111" s="8"/>
      <c r="Q111" s="124"/>
    </row>
    <row r="112" spans="1:19" ht="23.25" customHeight="1">
      <c r="A112" s="86"/>
      <c r="B112" s="27" t="s">
        <v>159</v>
      </c>
      <c r="C112" s="17">
        <v>55</v>
      </c>
      <c r="D112" s="18" t="s">
        <v>30</v>
      </c>
      <c r="E112" s="19">
        <v>120</v>
      </c>
      <c r="F112" s="14">
        <f>C112*E112</f>
        <v>6600</v>
      </c>
      <c r="G112" s="14">
        <v>73</v>
      </c>
      <c r="H112" s="14">
        <f>C112*G112</f>
        <v>4015</v>
      </c>
      <c r="I112" s="14">
        <f t="shared" si="42"/>
        <v>10615</v>
      </c>
      <c r="J112" s="14"/>
      <c r="M112" s="1"/>
      <c r="Q112" s="124"/>
    </row>
    <row r="113" spans="1:17" ht="23.25" customHeight="1">
      <c r="A113" s="86"/>
      <c r="B113" s="27" t="s">
        <v>180</v>
      </c>
      <c r="C113" s="17">
        <v>55</v>
      </c>
      <c r="D113" s="18" t="s">
        <v>30</v>
      </c>
      <c r="E113" s="14">
        <v>800</v>
      </c>
      <c r="F113" s="14">
        <f t="shared" ref="F113:F114" si="44">C113*E113</f>
        <v>44000</v>
      </c>
      <c r="G113" s="87">
        <v>25</v>
      </c>
      <c r="H113" s="14">
        <f t="shared" ref="H113:H114" si="45">C113*G113</f>
        <v>1375</v>
      </c>
      <c r="I113" s="14">
        <f t="shared" si="42"/>
        <v>45375</v>
      </c>
      <c r="J113" s="14"/>
      <c r="M113" s="1"/>
      <c r="Q113" s="124"/>
    </row>
    <row r="114" spans="1:17" ht="23.25" customHeight="1">
      <c r="A114" s="86"/>
      <c r="B114" s="27" t="s">
        <v>181</v>
      </c>
      <c r="C114" s="17">
        <v>45.5</v>
      </c>
      <c r="D114" s="18" t="s">
        <v>30</v>
      </c>
      <c r="E114" s="14">
        <v>500</v>
      </c>
      <c r="F114" s="14">
        <f t="shared" si="44"/>
        <v>22750</v>
      </c>
      <c r="G114" s="87">
        <v>25</v>
      </c>
      <c r="H114" s="14">
        <f t="shared" si="45"/>
        <v>1137.5</v>
      </c>
      <c r="I114" s="14">
        <f t="shared" si="42"/>
        <v>23887.5</v>
      </c>
      <c r="J114" s="14"/>
      <c r="K114" s="136">
        <f>SUM(I80:I86)+SUM(I109:I114)</f>
        <v>300810.33679999999</v>
      </c>
      <c r="M114" s="1"/>
      <c r="Q114" s="124"/>
    </row>
    <row r="115" spans="1:17" ht="23.25" customHeight="1">
      <c r="A115" s="86">
        <v>5</v>
      </c>
      <c r="B115" s="27" t="s">
        <v>108</v>
      </c>
      <c r="C115" s="15"/>
      <c r="D115" s="16"/>
      <c r="E115" s="14">
        <v>0</v>
      </c>
      <c r="F115" s="14">
        <f t="shared" ref="F115:F123" si="46">C115*E115</f>
        <v>0</v>
      </c>
      <c r="G115" s="87">
        <v>0</v>
      </c>
      <c r="H115" s="14">
        <f t="shared" ref="H115:H123" si="47">C115*G115</f>
        <v>0</v>
      </c>
      <c r="I115" s="14">
        <f t="shared" ref="I115:I123" si="48">F115+H115</f>
        <v>0</v>
      </c>
      <c r="J115" s="14"/>
    </row>
    <row r="116" spans="1:17" ht="23.25" customHeight="1">
      <c r="A116" s="26"/>
      <c r="B116" s="27" t="s">
        <v>113</v>
      </c>
      <c r="C116" s="17">
        <v>1</v>
      </c>
      <c r="D116" s="18" t="s">
        <v>9</v>
      </c>
      <c r="E116" s="14">
        <v>10378</v>
      </c>
      <c r="F116" s="14">
        <f t="shared" si="46"/>
        <v>10378</v>
      </c>
      <c r="G116" s="87">
        <v>173</v>
      </c>
      <c r="H116" s="14">
        <f t="shared" si="47"/>
        <v>173</v>
      </c>
      <c r="I116" s="14">
        <f t="shared" si="48"/>
        <v>10551</v>
      </c>
      <c r="J116" s="14"/>
      <c r="K116" s="8"/>
      <c r="L116" s="8"/>
      <c r="N116" s="124"/>
      <c r="O116" s="8"/>
    </row>
    <row r="117" spans="1:17" ht="23.25" customHeight="1">
      <c r="A117" s="26"/>
      <c r="B117" s="27" t="s">
        <v>114</v>
      </c>
      <c r="C117" s="17">
        <v>1</v>
      </c>
      <c r="D117" s="18" t="s">
        <v>9</v>
      </c>
      <c r="E117" s="14">
        <v>1000</v>
      </c>
      <c r="F117" s="14">
        <f t="shared" si="46"/>
        <v>1000</v>
      </c>
      <c r="G117" s="87">
        <v>173</v>
      </c>
      <c r="H117" s="14">
        <f t="shared" si="47"/>
        <v>173</v>
      </c>
      <c r="I117" s="14">
        <f t="shared" si="48"/>
        <v>1173</v>
      </c>
      <c r="J117" s="14"/>
    </row>
    <row r="118" spans="1:17" ht="23.25" customHeight="1">
      <c r="A118" s="45"/>
      <c r="B118" s="53" t="s">
        <v>115</v>
      </c>
      <c r="C118" s="54">
        <v>2</v>
      </c>
      <c r="D118" s="55" t="s">
        <v>9</v>
      </c>
      <c r="E118" s="14">
        <v>5189</v>
      </c>
      <c r="F118" s="14">
        <f t="shared" si="46"/>
        <v>10378</v>
      </c>
      <c r="G118" s="87">
        <v>173</v>
      </c>
      <c r="H118" s="14">
        <f t="shared" si="47"/>
        <v>346</v>
      </c>
      <c r="I118" s="14">
        <f t="shared" si="48"/>
        <v>10724</v>
      </c>
      <c r="J118" s="14"/>
      <c r="K118" s="8"/>
      <c r="L118" s="8"/>
      <c r="N118" s="124"/>
      <c r="O118" s="8"/>
    </row>
    <row r="119" spans="1:17" ht="23.25" customHeight="1">
      <c r="A119" s="26"/>
      <c r="B119" s="27" t="s">
        <v>116</v>
      </c>
      <c r="C119" s="17">
        <v>2</v>
      </c>
      <c r="D119" s="18" t="s">
        <v>9</v>
      </c>
      <c r="E119" s="14">
        <v>3600</v>
      </c>
      <c r="F119" s="14">
        <f t="shared" si="46"/>
        <v>7200</v>
      </c>
      <c r="G119" s="87">
        <v>0</v>
      </c>
      <c r="H119" s="14">
        <f t="shared" si="47"/>
        <v>0</v>
      </c>
      <c r="I119" s="14">
        <f t="shared" si="48"/>
        <v>7200</v>
      </c>
      <c r="J119" s="14"/>
    </row>
    <row r="120" spans="1:17" ht="23.25" customHeight="1">
      <c r="A120" s="26"/>
      <c r="B120" s="27" t="s">
        <v>117</v>
      </c>
      <c r="C120" s="17">
        <v>8</v>
      </c>
      <c r="D120" s="18" t="s">
        <v>9</v>
      </c>
      <c r="E120" s="14">
        <v>9051</v>
      </c>
      <c r="F120" s="14">
        <f t="shared" si="46"/>
        <v>72408</v>
      </c>
      <c r="G120" s="87">
        <v>0</v>
      </c>
      <c r="H120" s="14">
        <f t="shared" si="47"/>
        <v>0</v>
      </c>
      <c r="I120" s="14">
        <f t="shared" si="48"/>
        <v>72408</v>
      </c>
      <c r="J120" s="14"/>
    </row>
    <row r="121" spans="1:17" ht="23.25" customHeight="1">
      <c r="A121" s="26"/>
      <c r="B121" s="27" t="s">
        <v>118</v>
      </c>
      <c r="C121" s="17">
        <v>6</v>
      </c>
      <c r="D121" s="18" t="s">
        <v>9</v>
      </c>
      <c r="E121" s="14">
        <v>4525</v>
      </c>
      <c r="F121" s="14">
        <f t="shared" si="46"/>
        <v>27150</v>
      </c>
      <c r="G121" s="87">
        <v>0</v>
      </c>
      <c r="H121" s="14">
        <f t="shared" si="47"/>
        <v>0</v>
      </c>
      <c r="I121" s="14">
        <f t="shared" si="48"/>
        <v>27150</v>
      </c>
      <c r="J121" s="14"/>
    </row>
    <row r="122" spans="1:17" ht="23.25" customHeight="1">
      <c r="A122" s="26"/>
      <c r="B122" s="27" t="s">
        <v>119</v>
      </c>
      <c r="C122" s="17">
        <v>2</v>
      </c>
      <c r="D122" s="18" t="s">
        <v>9</v>
      </c>
      <c r="E122" s="14">
        <v>1800</v>
      </c>
      <c r="F122" s="14">
        <f t="shared" si="46"/>
        <v>3600</v>
      </c>
      <c r="G122" s="87">
        <v>0</v>
      </c>
      <c r="H122" s="14">
        <f t="shared" si="47"/>
        <v>0</v>
      </c>
      <c r="I122" s="14">
        <f t="shared" si="48"/>
        <v>3600</v>
      </c>
      <c r="J122" s="14"/>
    </row>
    <row r="123" spans="1:17" ht="23.25" customHeight="1">
      <c r="A123" s="36"/>
      <c r="B123" s="37" t="s">
        <v>120</v>
      </c>
      <c r="C123" s="147">
        <v>1</v>
      </c>
      <c r="D123" s="141" t="s">
        <v>9</v>
      </c>
      <c r="E123" s="34">
        <v>1950</v>
      </c>
      <c r="F123" s="34">
        <f t="shared" si="46"/>
        <v>1950</v>
      </c>
      <c r="G123" s="140">
        <v>0</v>
      </c>
      <c r="H123" s="34">
        <f t="shared" si="47"/>
        <v>0</v>
      </c>
      <c r="I123" s="34">
        <f t="shared" si="48"/>
        <v>1950</v>
      </c>
      <c r="J123" s="34"/>
    </row>
    <row r="124" spans="1:17" ht="23.25" customHeight="1">
      <c r="A124" s="45" t="s">
        <v>33</v>
      </c>
      <c r="B124" s="53" t="s">
        <v>109</v>
      </c>
      <c r="C124" s="42"/>
      <c r="D124" s="40"/>
      <c r="E124" s="43"/>
      <c r="F124" s="43"/>
      <c r="G124" s="105"/>
      <c r="H124" s="43"/>
      <c r="I124" s="43"/>
      <c r="J124" s="43"/>
    </row>
    <row r="125" spans="1:17" ht="23.25" customHeight="1">
      <c r="A125" s="86"/>
      <c r="B125" s="27" t="s">
        <v>110</v>
      </c>
      <c r="C125" s="15"/>
      <c r="D125" s="16"/>
      <c r="E125" s="14"/>
      <c r="F125" s="14"/>
      <c r="G125" s="87"/>
      <c r="H125" s="14"/>
      <c r="I125" s="14"/>
      <c r="J125" s="14"/>
      <c r="M125" s="1"/>
      <c r="N125" s="124"/>
    </row>
    <row r="126" spans="1:17" ht="23.25" customHeight="1">
      <c r="A126" s="26"/>
      <c r="B126" s="27" t="s">
        <v>111</v>
      </c>
      <c r="C126" s="17">
        <v>14</v>
      </c>
      <c r="D126" s="18" t="s">
        <v>30</v>
      </c>
      <c r="E126" s="21">
        <v>430</v>
      </c>
      <c r="F126" s="14">
        <f t="shared" ref="F126:F127" si="49">C126*E126</f>
        <v>6020</v>
      </c>
      <c r="G126" s="87">
        <v>0</v>
      </c>
      <c r="H126" s="14">
        <f t="shared" ref="H126:H127" si="50">C126*G126</f>
        <v>0</v>
      </c>
      <c r="I126" s="14">
        <f t="shared" ref="I126:I127" si="51">F126+H126</f>
        <v>6020</v>
      </c>
      <c r="J126" s="14"/>
      <c r="M126" s="1"/>
      <c r="N126" s="124"/>
      <c r="P126" s="124"/>
    </row>
    <row r="127" spans="1:17" ht="23.25" customHeight="1">
      <c r="A127" s="36"/>
      <c r="B127" s="37" t="s">
        <v>112</v>
      </c>
      <c r="C127" s="147">
        <v>20</v>
      </c>
      <c r="D127" s="141" t="s">
        <v>30</v>
      </c>
      <c r="E127" s="149">
        <v>210</v>
      </c>
      <c r="F127" s="34">
        <f t="shared" si="49"/>
        <v>4200</v>
      </c>
      <c r="G127" s="140">
        <v>0</v>
      </c>
      <c r="H127" s="34">
        <f t="shared" si="50"/>
        <v>0</v>
      </c>
      <c r="I127" s="34">
        <f t="shared" si="51"/>
        <v>4200</v>
      </c>
      <c r="J127" s="14"/>
      <c r="M127" s="1"/>
      <c r="N127" s="124"/>
      <c r="P127" s="124"/>
    </row>
    <row r="128" spans="1:17" ht="23.25" customHeight="1">
      <c r="A128" s="45"/>
      <c r="B128" s="53" t="s">
        <v>160</v>
      </c>
      <c r="C128" s="54"/>
      <c r="D128" s="55"/>
      <c r="E128" s="43">
        <v>0</v>
      </c>
      <c r="F128" s="43">
        <f t="shared" ref="F128:F141" si="52">C128*E128</f>
        <v>0</v>
      </c>
      <c r="G128" s="105">
        <v>0</v>
      </c>
      <c r="H128" s="104">
        <f t="shared" ref="H128:H143" si="53">C128*G128</f>
        <v>0</v>
      </c>
      <c r="I128" s="43">
        <f t="shared" ref="I128:I152" si="54">F128+H128</f>
        <v>0</v>
      </c>
      <c r="J128" s="14"/>
      <c r="N128" s="124"/>
    </row>
    <row r="129" spans="1:16" ht="23.25" customHeight="1">
      <c r="A129" s="26"/>
      <c r="B129" s="27" t="s">
        <v>111</v>
      </c>
      <c r="C129" s="17">
        <v>4.5</v>
      </c>
      <c r="D129" s="18" t="s">
        <v>30</v>
      </c>
      <c r="E129" s="21">
        <v>430</v>
      </c>
      <c r="F129" s="14">
        <f t="shared" si="52"/>
        <v>1935</v>
      </c>
      <c r="G129" s="87">
        <v>0</v>
      </c>
      <c r="H129" s="14">
        <f t="shared" si="53"/>
        <v>0</v>
      </c>
      <c r="I129" s="14">
        <f t="shared" si="54"/>
        <v>1935</v>
      </c>
      <c r="J129" s="14"/>
      <c r="M129" s="1"/>
      <c r="N129" s="124"/>
      <c r="P129" s="124"/>
    </row>
    <row r="130" spans="1:16" ht="23.25" customHeight="1">
      <c r="A130" s="26"/>
      <c r="B130" s="27" t="s">
        <v>112</v>
      </c>
      <c r="C130" s="17">
        <v>5</v>
      </c>
      <c r="D130" s="18" t="s">
        <v>30</v>
      </c>
      <c r="E130" s="21">
        <v>210</v>
      </c>
      <c r="F130" s="14">
        <f t="shared" si="52"/>
        <v>1050</v>
      </c>
      <c r="G130" s="87">
        <v>0</v>
      </c>
      <c r="H130" s="14">
        <f t="shared" si="53"/>
        <v>0</v>
      </c>
      <c r="I130" s="14">
        <f t="shared" si="54"/>
        <v>1050</v>
      </c>
      <c r="J130" s="14"/>
      <c r="M130" s="1"/>
      <c r="N130" s="124"/>
      <c r="P130" s="124"/>
    </row>
    <row r="131" spans="1:16" ht="23.25" customHeight="1">
      <c r="A131" s="26"/>
      <c r="B131" s="27" t="s">
        <v>173</v>
      </c>
      <c r="C131" s="17">
        <v>8.5</v>
      </c>
      <c r="D131" s="18" t="s">
        <v>10</v>
      </c>
      <c r="E131" s="21">
        <v>560</v>
      </c>
      <c r="F131" s="14">
        <f t="shared" si="52"/>
        <v>4760</v>
      </c>
      <c r="G131" s="87">
        <v>222</v>
      </c>
      <c r="H131" s="14">
        <f t="shared" si="53"/>
        <v>1887</v>
      </c>
      <c r="I131" s="14">
        <f t="shared" si="54"/>
        <v>6647</v>
      </c>
      <c r="J131" s="14"/>
      <c r="M131" s="1"/>
      <c r="N131" s="124"/>
      <c r="P131" s="124"/>
    </row>
    <row r="132" spans="1:16" ht="23.25" customHeight="1">
      <c r="A132" s="26"/>
      <c r="B132" s="27" t="s">
        <v>172</v>
      </c>
      <c r="C132" s="17">
        <v>10.5</v>
      </c>
      <c r="D132" s="18" t="s">
        <v>10</v>
      </c>
      <c r="E132" s="21">
        <v>560</v>
      </c>
      <c r="F132" s="14">
        <f t="shared" si="52"/>
        <v>5880</v>
      </c>
      <c r="G132" s="87">
        <v>222</v>
      </c>
      <c r="H132" s="14">
        <f t="shared" si="53"/>
        <v>2331</v>
      </c>
      <c r="I132" s="14">
        <f t="shared" si="54"/>
        <v>8211</v>
      </c>
      <c r="J132" s="14"/>
      <c r="M132" s="1"/>
      <c r="N132" s="124"/>
      <c r="P132" s="124"/>
    </row>
    <row r="133" spans="1:16" ht="23.25" customHeight="1">
      <c r="A133" s="26"/>
      <c r="B133" s="27" t="s">
        <v>174</v>
      </c>
      <c r="C133" s="17">
        <v>5</v>
      </c>
      <c r="D133" s="18" t="s">
        <v>10</v>
      </c>
      <c r="E133" s="21">
        <v>560</v>
      </c>
      <c r="F133" s="14">
        <f t="shared" si="52"/>
        <v>2800</v>
      </c>
      <c r="G133" s="87">
        <v>222</v>
      </c>
      <c r="H133" s="14">
        <f t="shared" si="53"/>
        <v>1110</v>
      </c>
      <c r="I133" s="14">
        <f t="shared" si="54"/>
        <v>3910</v>
      </c>
      <c r="J133" s="14"/>
      <c r="M133" s="1"/>
      <c r="N133" s="124"/>
      <c r="P133" s="124"/>
    </row>
    <row r="134" spans="1:16" ht="23.25" customHeight="1">
      <c r="A134" s="36"/>
      <c r="B134" s="37" t="s">
        <v>151</v>
      </c>
      <c r="C134" s="147">
        <v>30</v>
      </c>
      <c r="D134" s="141" t="s">
        <v>30</v>
      </c>
      <c r="E134" s="162">
        <v>200</v>
      </c>
      <c r="F134" s="34">
        <f>C134*E134</f>
        <v>6000</v>
      </c>
      <c r="G134" s="147">
        <v>40</v>
      </c>
      <c r="H134" s="34">
        <f>C134*G134</f>
        <v>1200</v>
      </c>
      <c r="I134" s="34">
        <f>F134+H134</f>
        <v>7200</v>
      </c>
      <c r="J134" s="14"/>
      <c r="K134" s="136">
        <f>SUM(I116:I134)</f>
        <v>173929</v>
      </c>
      <c r="N134" s="124"/>
    </row>
    <row r="135" spans="1:16" ht="23.25" customHeight="1">
      <c r="A135" s="45" t="s">
        <v>34</v>
      </c>
      <c r="B135" s="53" t="s">
        <v>163</v>
      </c>
      <c r="C135" s="54"/>
      <c r="D135" s="55"/>
      <c r="E135" s="161"/>
      <c r="F135" s="43"/>
      <c r="G135" s="105"/>
      <c r="H135" s="43"/>
      <c r="I135" s="43"/>
      <c r="J135" s="14"/>
      <c r="N135" s="124"/>
    </row>
    <row r="136" spans="1:16" ht="23.25" customHeight="1">
      <c r="A136" s="26"/>
      <c r="B136" s="27" t="s">
        <v>175</v>
      </c>
      <c r="C136" s="17">
        <v>322</v>
      </c>
      <c r="D136" s="18" t="s">
        <v>10</v>
      </c>
      <c r="E136" s="19">
        <v>44</v>
      </c>
      <c r="F136" s="14">
        <f t="shared" si="52"/>
        <v>14168</v>
      </c>
      <c r="G136" s="87">
        <v>34</v>
      </c>
      <c r="H136" s="14">
        <f t="shared" si="53"/>
        <v>10948</v>
      </c>
      <c r="I136" s="14">
        <f t="shared" si="54"/>
        <v>25116</v>
      </c>
      <c r="J136" s="14"/>
      <c r="N136" s="124"/>
    </row>
    <row r="137" spans="1:16" ht="23.25" customHeight="1">
      <c r="A137" s="26"/>
      <c r="B137" s="27" t="s">
        <v>176</v>
      </c>
      <c r="C137" s="17">
        <v>242</v>
      </c>
      <c r="D137" s="18" t="s">
        <v>10</v>
      </c>
      <c r="E137" s="19">
        <v>35</v>
      </c>
      <c r="F137" s="14">
        <f t="shared" si="52"/>
        <v>8470</v>
      </c>
      <c r="G137" s="87">
        <v>34</v>
      </c>
      <c r="H137" s="14">
        <f t="shared" si="53"/>
        <v>8228</v>
      </c>
      <c r="I137" s="14">
        <f t="shared" si="54"/>
        <v>16698</v>
      </c>
      <c r="J137" s="14"/>
      <c r="N137" s="124"/>
    </row>
    <row r="138" spans="1:16" ht="23.25" customHeight="1">
      <c r="A138" s="26"/>
      <c r="B138" s="27" t="s">
        <v>183</v>
      </c>
      <c r="C138" s="17">
        <v>114</v>
      </c>
      <c r="D138" s="18" t="s">
        <v>10</v>
      </c>
      <c r="E138" s="19">
        <v>36</v>
      </c>
      <c r="F138" s="14">
        <f t="shared" si="52"/>
        <v>4104</v>
      </c>
      <c r="G138" s="87">
        <v>34</v>
      </c>
      <c r="H138" s="14">
        <f t="shared" si="53"/>
        <v>3876</v>
      </c>
      <c r="I138" s="14">
        <f t="shared" si="54"/>
        <v>7980</v>
      </c>
      <c r="J138" s="14"/>
      <c r="N138" s="124"/>
    </row>
    <row r="139" spans="1:16" ht="23.25" customHeight="1">
      <c r="A139" s="26"/>
      <c r="B139" s="27" t="s">
        <v>177</v>
      </c>
      <c r="C139" s="17">
        <v>187</v>
      </c>
      <c r="D139" s="18" t="s">
        <v>10</v>
      </c>
      <c r="E139" s="19">
        <v>36</v>
      </c>
      <c r="F139" s="14">
        <f t="shared" si="52"/>
        <v>6732</v>
      </c>
      <c r="G139" s="87">
        <v>34</v>
      </c>
      <c r="H139" s="14">
        <f t="shared" si="53"/>
        <v>6358</v>
      </c>
      <c r="I139" s="14">
        <f t="shared" si="54"/>
        <v>13090</v>
      </c>
      <c r="J139" s="14"/>
      <c r="N139" s="124"/>
    </row>
    <row r="140" spans="1:16" ht="23.25" customHeight="1">
      <c r="A140" s="26"/>
      <c r="B140" s="27" t="s">
        <v>178</v>
      </c>
      <c r="C140" s="17">
        <v>10</v>
      </c>
      <c r="D140" s="18" t="s">
        <v>10</v>
      </c>
      <c r="E140" s="19">
        <v>44</v>
      </c>
      <c r="F140" s="14">
        <f t="shared" si="52"/>
        <v>440</v>
      </c>
      <c r="G140" s="87">
        <v>34</v>
      </c>
      <c r="H140" s="14">
        <f t="shared" si="53"/>
        <v>340</v>
      </c>
      <c r="I140" s="14">
        <f t="shared" si="54"/>
        <v>780</v>
      </c>
      <c r="J140" s="14"/>
      <c r="N140" s="124"/>
    </row>
    <row r="141" spans="1:16" ht="23.25" customHeight="1">
      <c r="A141" s="36"/>
      <c r="B141" s="37" t="s">
        <v>184</v>
      </c>
      <c r="C141" s="147">
        <v>15</v>
      </c>
      <c r="D141" s="141" t="s">
        <v>10</v>
      </c>
      <c r="E141" s="148">
        <v>44</v>
      </c>
      <c r="F141" s="34">
        <f t="shared" si="52"/>
        <v>660</v>
      </c>
      <c r="G141" s="140">
        <v>34</v>
      </c>
      <c r="H141" s="34">
        <f t="shared" si="53"/>
        <v>510</v>
      </c>
      <c r="I141" s="34">
        <f t="shared" si="54"/>
        <v>1170</v>
      </c>
      <c r="J141" s="34"/>
      <c r="K141" s="136">
        <f>SUM(I136:I141)</f>
        <v>64834</v>
      </c>
      <c r="L141" s="136">
        <f>K141+K99+K134</f>
        <v>588271.19999999995</v>
      </c>
      <c r="N141" s="124"/>
    </row>
    <row r="142" spans="1:16" ht="23.25" customHeight="1">
      <c r="A142" s="45" t="s">
        <v>191</v>
      </c>
      <c r="B142" s="53" t="s">
        <v>62</v>
      </c>
      <c r="C142" s="54"/>
      <c r="D142" s="55"/>
      <c r="E142" s="161"/>
      <c r="F142" s="43"/>
      <c r="G142" s="105"/>
      <c r="H142" s="104"/>
      <c r="I142" s="43"/>
      <c r="J142" s="43"/>
      <c r="N142" s="124"/>
    </row>
    <row r="143" spans="1:16" ht="23.25" customHeight="1">
      <c r="A143" s="26"/>
      <c r="B143" s="28" t="s">
        <v>228</v>
      </c>
      <c r="C143" s="13">
        <v>2</v>
      </c>
      <c r="D143" s="16" t="s">
        <v>9</v>
      </c>
      <c r="E143" s="19">
        <v>6500</v>
      </c>
      <c r="F143" s="20">
        <f t="shared" ref="F143" si="55">C143*E143</f>
        <v>13000</v>
      </c>
      <c r="G143" s="13">
        <v>450</v>
      </c>
      <c r="H143" s="20">
        <f t="shared" si="53"/>
        <v>900</v>
      </c>
      <c r="I143" s="14">
        <f t="shared" si="54"/>
        <v>13900</v>
      </c>
      <c r="J143" s="14"/>
      <c r="N143" s="124"/>
    </row>
    <row r="144" spans="1:16" ht="23.25" customHeight="1">
      <c r="A144" s="26"/>
      <c r="B144" s="28" t="s">
        <v>164</v>
      </c>
      <c r="C144" s="13">
        <v>2</v>
      </c>
      <c r="D144" s="16" t="s">
        <v>9</v>
      </c>
      <c r="E144" s="19">
        <v>2300</v>
      </c>
      <c r="F144" s="20">
        <f>C144*E144</f>
        <v>4600</v>
      </c>
      <c r="G144" s="13">
        <v>450</v>
      </c>
      <c r="H144" s="20">
        <f>C144*G144</f>
        <v>900</v>
      </c>
      <c r="I144" s="14">
        <f t="shared" si="54"/>
        <v>5500</v>
      </c>
      <c r="J144" s="14"/>
      <c r="N144" s="124"/>
    </row>
    <row r="145" spans="1:14" ht="23.25" customHeight="1">
      <c r="A145" s="26"/>
      <c r="B145" s="28" t="s">
        <v>165</v>
      </c>
      <c r="C145" s="13">
        <v>2</v>
      </c>
      <c r="D145" s="16" t="s">
        <v>9</v>
      </c>
      <c r="E145" s="19">
        <v>300</v>
      </c>
      <c r="F145" s="20">
        <f t="shared" ref="F145:F152" si="56">C145*E145</f>
        <v>600</v>
      </c>
      <c r="G145" s="13">
        <v>70</v>
      </c>
      <c r="H145" s="20">
        <f t="shared" ref="H145:H150" si="57">C145*G145</f>
        <v>140</v>
      </c>
      <c r="I145" s="14">
        <f t="shared" si="54"/>
        <v>740</v>
      </c>
      <c r="J145" s="14"/>
      <c r="N145" s="124"/>
    </row>
    <row r="146" spans="1:14" ht="23.25" customHeight="1">
      <c r="A146" s="26"/>
      <c r="B146" s="28" t="s">
        <v>166</v>
      </c>
      <c r="C146" s="13">
        <v>2</v>
      </c>
      <c r="D146" s="16" t="s">
        <v>9</v>
      </c>
      <c r="E146" s="19">
        <v>390</v>
      </c>
      <c r="F146" s="20">
        <f t="shared" si="56"/>
        <v>780</v>
      </c>
      <c r="G146" s="13">
        <v>120</v>
      </c>
      <c r="H146" s="20">
        <f t="shared" si="57"/>
        <v>240</v>
      </c>
      <c r="I146" s="14">
        <f t="shared" si="54"/>
        <v>1020</v>
      </c>
      <c r="J146" s="14"/>
      <c r="N146" s="124"/>
    </row>
    <row r="147" spans="1:14" ht="23.25" customHeight="1">
      <c r="A147" s="26"/>
      <c r="B147" s="28" t="s">
        <v>121</v>
      </c>
      <c r="C147" s="13">
        <v>1</v>
      </c>
      <c r="D147" s="16" t="s">
        <v>9</v>
      </c>
      <c r="E147" s="19">
        <v>2100</v>
      </c>
      <c r="F147" s="20">
        <f>C147*E147</f>
        <v>2100</v>
      </c>
      <c r="G147" s="13">
        <v>450</v>
      </c>
      <c r="H147" s="20">
        <f>C147*G147</f>
        <v>450</v>
      </c>
      <c r="I147" s="14">
        <f>F147+H147</f>
        <v>2550</v>
      </c>
      <c r="J147" s="14"/>
      <c r="N147" s="124"/>
    </row>
    <row r="148" spans="1:14" ht="23.25" customHeight="1">
      <c r="A148" s="26"/>
      <c r="B148" s="28" t="s">
        <v>189</v>
      </c>
      <c r="C148" s="13">
        <v>2</v>
      </c>
      <c r="D148" s="16" t="s">
        <v>9</v>
      </c>
      <c r="E148" s="14">
        <v>960</v>
      </c>
      <c r="F148" s="14">
        <f>C148*E148</f>
        <v>1920</v>
      </c>
      <c r="G148" s="87">
        <v>150</v>
      </c>
      <c r="H148" s="20">
        <f>C148*G148</f>
        <v>300</v>
      </c>
      <c r="I148" s="14">
        <f>F148+H148</f>
        <v>2220</v>
      </c>
      <c r="J148" s="14"/>
    </row>
    <row r="149" spans="1:14" ht="23.25" customHeight="1">
      <c r="A149" s="36"/>
      <c r="B149" s="150" t="s">
        <v>167</v>
      </c>
      <c r="C149" s="151">
        <v>2</v>
      </c>
      <c r="D149" s="33" t="s">
        <v>9</v>
      </c>
      <c r="E149" s="148">
        <v>120</v>
      </c>
      <c r="F149" s="138">
        <f>C149*E149</f>
        <v>240</v>
      </c>
      <c r="G149" s="151">
        <v>25</v>
      </c>
      <c r="H149" s="138">
        <f>C149*G149</f>
        <v>50</v>
      </c>
      <c r="I149" s="34">
        <f>F149+H149</f>
        <v>290</v>
      </c>
      <c r="J149" s="14"/>
      <c r="N149" s="124"/>
    </row>
    <row r="150" spans="1:14" ht="23.25" customHeight="1">
      <c r="A150" s="45"/>
      <c r="B150" s="41" t="s">
        <v>168</v>
      </c>
      <c r="C150" s="60">
        <v>2</v>
      </c>
      <c r="D150" s="40" t="s">
        <v>9</v>
      </c>
      <c r="E150" s="43">
        <v>180</v>
      </c>
      <c r="F150" s="104">
        <f t="shared" si="56"/>
        <v>360</v>
      </c>
      <c r="G150" s="60">
        <v>130</v>
      </c>
      <c r="H150" s="104">
        <f t="shared" si="57"/>
        <v>260</v>
      </c>
      <c r="I150" s="43">
        <f t="shared" si="54"/>
        <v>620</v>
      </c>
      <c r="J150" s="14"/>
      <c r="N150" s="124"/>
    </row>
    <row r="151" spans="1:14" ht="23.25" customHeight="1">
      <c r="A151" s="26"/>
      <c r="B151" s="28" t="s">
        <v>169</v>
      </c>
      <c r="C151" s="17">
        <v>2</v>
      </c>
      <c r="D151" s="16" t="s">
        <v>9</v>
      </c>
      <c r="E151" s="14">
        <v>150</v>
      </c>
      <c r="F151" s="14">
        <f t="shared" si="56"/>
        <v>300</v>
      </c>
      <c r="G151" s="87">
        <v>75</v>
      </c>
      <c r="H151" s="14">
        <f t="shared" ref="H151:H174" si="58">C151*G151</f>
        <v>150</v>
      </c>
      <c r="I151" s="14">
        <f t="shared" si="54"/>
        <v>450</v>
      </c>
      <c r="J151" s="14"/>
    </row>
    <row r="152" spans="1:14" ht="23.25" customHeight="1">
      <c r="A152" s="86">
        <v>9</v>
      </c>
      <c r="B152" s="28" t="s">
        <v>122</v>
      </c>
      <c r="C152" s="17"/>
      <c r="D152" s="16"/>
      <c r="E152" s="14">
        <v>0</v>
      </c>
      <c r="F152" s="14">
        <f t="shared" si="56"/>
        <v>0</v>
      </c>
      <c r="G152" s="87">
        <v>0</v>
      </c>
      <c r="H152" s="14">
        <f t="shared" si="58"/>
        <v>0</v>
      </c>
      <c r="I152" s="14">
        <f t="shared" si="54"/>
        <v>0</v>
      </c>
      <c r="J152" s="14"/>
    </row>
    <row r="153" spans="1:14" ht="23.25" customHeight="1">
      <c r="A153" s="26"/>
      <c r="B153" s="28" t="s">
        <v>194</v>
      </c>
      <c r="C153" s="17">
        <v>15</v>
      </c>
      <c r="D153" s="18" t="s">
        <v>64</v>
      </c>
      <c r="E153" s="14">
        <v>0</v>
      </c>
      <c r="F153" s="14">
        <f>C153*E153</f>
        <v>0</v>
      </c>
      <c r="G153" s="17">
        <v>500</v>
      </c>
      <c r="H153" s="14">
        <f t="shared" si="58"/>
        <v>7500</v>
      </c>
      <c r="I153" s="14">
        <f>F153+H153</f>
        <v>7500</v>
      </c>
      <c r="J153" s="14"/>
    </row>
    <row r="154" spans="1:14" ht="23.25" customHeight="1">
      <c r="A154" s="36"/>
      <c r="B154" s="150" t="s">
        <v>185</v>
      </c>
      <c r="C154" s="147">
        <v>3</v>
      </c>
      <c r="D154" s="141" t="s">
        <v>10</v>
      </c>
      <c r="E154" s="148">
        <v>302</v>
      </c>
      <c r="F154" s="34">
        <f>C154*E154</f>
        <v>906</v>
      </c>
      <c r="G154" s="147">
        <v>158</v>
      </c>
      <c r="H154" s="34">
        <f t="shared" si="58"/>
        <v>474</v>
      </c>
      <c r="I154" s="34">
        <f>F154+H154</f>
        <v>1380</v>
      </c>
      <c r="J154" s="34"/>
      <c r="K154" s="136">
        <f>SUM(I143:I154)</f>
        <v>36170</v>
      </c>
    </row>
    <row r="155" spans="1:14" ht="23.25" customHeight="1">
      <c r="A155" s="107">
        <v>10</v>
      </c>
      <c r="B155" s="214" t="s">
        <v>133</v>
      </c>
      <c r="C155" s="42"/>
      <c r="D155" s="40"/>
      <c r="E155" s="43"/>
      <c r="F155" s="43"/>
      <c r="G155" s="105"/>
      <c r="H155" s="43"/>
      <c r="I155" s="43"/>
      <c r="J155" s="43"/>
    </row>
    <row r="156" spans="1:14" ht="23.25" customHeight="1">
      <c r="A156" s="26"/>
      <c r="B156" s="27" t="s">
        <v>143</v>
      </c>
      <c r="C156" s="17">
        <v>34</v>
      </c>
      <c r="D156" s="18" t="s">
        <v>64</v>
      </c>
      <c r="E156" s="14">
        <v>900</v>
      </c>
      <c r="F156" s="14">
        <f t="shared" ref="F156:F174" si="59">C156*E156</f>
        <v>30600</v>
      </c>
      <c r="G156" s="87">
        <v>150</v>
      </c>
      <c r="H156" s="14">
        <f t="shared" si="58"/>
        <v>5100</v>
      </c>
      <c r="I156" s="14">
        <f t="shared" ref="I156:I174" si="60">F156+H156</f>
        <v>35700</v>
      </c>
      <c r="J156" s="14"/>
    </row>
    <row r="157" spans="1:14" ht="23.25" customHeight="1">
      <c r="A157" s="26"/>
      <c r="B157" s="27" t="s">
        <v>144</v>
      </c>
      <c r="C157" s="17"/>
      <c r="D157" s="18"/>
      <c r="E157" s="14">
        <v>0</v>
      </c>
      <c r="F157" s="14">
        <f t="shared" si="59"/>
        <v>0</v>
      </c>
      <c r="G157" s="87">
        <v>0</v>
      </c>
      <c r="H157" s="14">
        <f t="shared" si="58"/>
        <v>0</v>
      </c>
      <c r="I157" s="14">
        <f t="shared" si="60"/>
        <v>0</v>
      </c>
      <c r="J157" s="34"/>
    </row>
    <row r="158" spans="1:14" ht="23.25" customHeight="1">
      <c r="A158" s="26"/>
      <c r="B158" s="27" t="s">
        <v>134</v>
      </c>
      <c r="C158" s="17">
        <v>4</v>
      </c>
      <c r="D158" s="18" t="s">
        <v>64</v>
      </c>
      <c r="E158" s="14">
        <v>130</v>
      </c>
      <c r="F158" s="14">
        <f t="shared" si="59"/>
        <v>520</v>
      </c>
      <c r="G158" s="87">
        <v>115</v>
      </c>
      <c r="H158" s="14">
        <f t="shared" si="58"/>
        <v>460</v>
      </c>
      <c r="I158" s="14">
        <f t="shared" si="60"/>
        <v>980</v>
      </c>
      <c r="J158" s="43"/>
    </row>
    <row r="159" spans="1:14" ht="23.25" customHeight="1">
      <c r="A159" s="26"/>
      <c r="B159" s="27" t="s">
        <v>135</v>
      </c>
      <c r="C159" s="17">
        <v>2</v>
      </c>
      <c r="D159" s="18" t="s">
        <v>64</v>
      </c>
      <c r="E159" s="14">
        <v>450</v>
      </c>
      <c r="F159" s="14">
        <f t="shared" si="59"/>
        <v>900</v>
      </c>
      <c r="G159" s="87">
        <v>165</v>
      </c>
      <c r="H159" s="14">
        <f t="shared" si="58"/>
        <v>330</v>
      </c>
      <c r="I159" s="14">
        <f t="shared" si="60"/>
        <v>1230</v>
      </c>
      <c r="J159" s="14"/>
    </row>
    <row r="160" spans="1:14" ht="23.25" customHeight="1">
      <c r="A160" s="26"/>
      <c r="B160" s="27" t="s">
        <v>148</v>
      </c>
      <c r="C160" s="17">
        <v>14</v>
      </c>
      <c r="D160" s="18" t="s">
        <v>64</v>
      </c>
      <c r="E160" s="14">
        <v>48</v>
      </c>
      <c r="F160" s="14">
        <f t="shared" si="59"/>
        <v>672</v>
      </c>
      <c r="G160" s="87">
        <v>80</v>
      </c>
      <c r="H160" s="14">
        <f t="shared" si="58"/>
        <v>1120</v>
      </c>
      <c r="I160" s="14">
        <f t="shared" si="60"/>
        <v>1792</v>
      </c>
      <c r="J160" s="14"/>
    </row>
    <row r="161" spans="1:12" ht="23.25" customHeight="1">
      <c r="A161" s="26"/>
      <c r="B161" s="27" t="s">
        <v>170</v>
      </c>
      <c r="C161" s="17">
        <v>2</v>
      </c>
      <c r="D161" s="18" t="s">
        <v>64</v>
      </c>
      <c r="E161" s="14">
        <v>90</v>
      </c>
      <c r="F161" s="14">
        <f t="shared" si="59"/>
        <v>180</v>
      </c>
      <c r="G161" s="87">
        <v>85</v>
      </c>
      <c r="H161" s="14">
        <f t="shared" si="58"/>
        <v>170</v>
      </c>
      <c r="I161" s="14">
        <f t="shared" si="60"/>
        <v>350</v>
      </c>
      <c r="J161" s="14"/>
    </row>
    <row r="162" spans="1:12" ht="23.25" customHeight="1">
      <c r="A162" s="26"/>
      <c r="B162" s="27" t="s">
        <v>136</v>
      </c>
      <c r="C162" s="17">
        <v>1</v>
      </c>
      <c r="D162" s="18" t="s">
        <v>64</v>
      </c>
      <c r="E162" s="14">
        <v>1000</v>
      </c>
      <c r="F162" s="14">
        <f t="shared" si="59"/>
        <v>1000</v>
      </c>
      <c r="G162" s="87">
        <v>150</v>
      </c>
      <c r="H162" s="14">
        <f t="shared" si="58"/>
        <v>150</v>
      </c>
      <c r="I162" s="14">
        <f t="shared" si="60"/>
        <v>1150</v>
      </c>
      <c r="J162" s="14"/>
    </row>
    <row r="163" spans="1:12" ht="23.25" customHeight="1">
      <c r="A163" s="26"/>
      <c r="B163" s="27" t="s">
        <v>137</v>
      </c>
      <c r="C163" s="17">
        <v>1</v>
      </c>
      <c r="D163" s="18" t="s">
        <v>64</v>
      </c>
      <c r="E163" s="14">
        <v>1400</v>
      </c>
      <c r="F163" s="14">
        <f t="shared" si="59"/>
        <v>1400</v>
      </c>
      <c r="G163" s="87">
        <v>400</v>
      </c>
      <c r="H163" s="14">
        <f t="shared" si="58"/>
        <v>400</v>
      </c>
      <c r="I163" s="14">
        <f t="shared" si="60"/>
        <v>1800</v>
      </c>
      <c r="J163" s="14"/>
    </row>
    <row r="164" spans="1:12" ht="23.25" customHeight="1">
      <c r="A164" s="26"/>
      <c r="B164" s="27" t="s">
        <v>138</v>
      </c>
      <c r="C164" s="17">
        <v>22</v>
      </c>
      <c r="D164" s="18" t="s">
        <v>64</v>
      </c>
      <c r="E164" s="14">
        <v>115</v>
      </c>
      <c r="F164" s="14">
        <f t="shared" si="59"/>
        <v>2530</v>
      </c>
      <c r="G164" s="87">
        <v>90</v>
      </c>
      <c r="H164" s="14">
        <f t="shared" si="58"/>
        <v>1980</v>
      </c>
      <c r="I164" s="14">
        <f t="shared" si="60"/>
        <v>4510</v>
      </c>
      <c r="J164" s="14"/>
    </row>
    <row r="165" spans="1:12" ht="23.25" customHeight="1">
      <c r="A165" s="26"/>
      <c r="B165" s="152" t="s">
        <v>139</v>
      </c>
      <c r="C165" s="17">
        <v>2</v>
      </c>
      <c r="D165" s="18" t="s">
        <v>64</v>
      </c>
      <c r="E165" s="14">
        <v>135</v>
      </c>
      <c r="F165" s="14">
        <f t="shared" si="59"/>
        <v>270</v>
      </c>
      <c r="G165" s="87">
        <v>90</v>
      </c>
      <c r="H165" s="14">
        <f t="shared" si="58"/>
        <v>180</v>
      </c>
      <c r="I165" s="14">
        <f t="shared" si="60"/>
        <v>450</v>
      </c>
      <c r="J165" s="14"/>
    </row>
    <row r="166" spans="1:12" ht="23.25" customHeight="1">
      <c r="A166" s="26"/>
      <c r="B166" s="95" t="s">
        <v>140</v>
      </c>
      <c r="C166" s="17">
        <v>2</v>
      </c>
      <c r="D166" s="18" t="s">
        <v>64</v>
      </c>
      <c r="E166" s="14">
        <v>170</v>
      </c>
      <c r="F166" s="14">
        <f t="shared" si="59"/>
        <v>340</v>
      </c>
      <c r="G166" s="87">
        <v>90</v>
      </c>
      <c r="H166" s="14">
        <f t="shared" si="58"/>
        <v>180</v>
      </c>
      <c r="I166" s="14">
        <f t="shared" si="60"/>
        <v>520</v>
      </c>
      <c r="J166" s="14"/>
    </row>
    <row r="167" spans="1:12" ht="23.25" customHeight="1">
      <c r="A167" s="36"/>
      <c r="B167" s="152" t="s">
        <v>141</v>
      </c>
      <c r="C167" s="147">
        <v>2</v>
      </c>
      <c r="D167" s="141" t="s">
        <v>64</v>
      </c>
      <c r="E167" s="34">
        <v>100</v>
      </c>
      <c r="F167" s="34">
        <f t="shared" si="59"/>
        <v>200</v>
      </c>
      <c r="G167" s="140">
        <v>90</v>
      </c>
      <c r="H167" s="34">
        <f t="shared" si="58"/>
        <v>180</v>
      </c>
      <c r="I167" s="34">
        <f t="shared" si="60"/>
        <v>380</v>
      </c>
      <c r="J167" s="34"/>
    </row>
    <row r="168" spans="1:12" ht="23.25" customHeight="1">
      <c r="A168" s="215">
        <v>10</v>
      </c>
      <c r="B168" s="94" t="s">
        <v>133</v>
      </c>
      <c r="C168" s="158"/>
      <c r="D168" s="159"/>
      <c r="E168" s="22"/>
      <c r="F168" s="22"/>
      <c r="G168" s="160"/>
      <c r="H168" s="22"/>
      <c r="I168" s="22"/>
      <c r="J168" s="22"/>
    </row>
    <row r="169" spans="1:12" ht="23.25" customHeight="1">
      <c r="A169" s="45"/>
      <c r="B169" s="95" t="s">
        <v>145</v>
      </c>
      <c r="C169" s="54">
        <v>40</v>
      </c>
      <c r="D169" s="55" t="s">
        <v>64</v>
      </c>
      <c r="E169" s="43">
        <v>82</v>
      </c>
      <c r="F169" s="43">
        <f t="shared" si="59"/>
        <v>3280</v>
      </c>
      <c r="G169" s="105">
        <v>76</v>
      </c>
      <c r="H169" s="43">
        <f t="shared" si="58"/>
        <v>3040</v>
      </c>
      <c r="I169" s="43">
        <f t="shared" si="60"/>
        <v>6320</v>
      </c>
      <c r="J169" s="43"/>
    </row>
    <row r="170" spans="1:12" ht="23.25" customHeight="1">
      <c r="A170" s="26"/>
      <c r="B170" s="49" t="s">
        <v>146</v>
      </c>
      <c r="C170" s="17">
        <v>17</v>
      </c>
      <c r="D170" s="18" t="s">
        <v>64</v>
      </c>
      <c r="E170" s="14">
        <v>145</v>
      </c>
      <c r="F170" s="14">
        <f t="shared" si="59"/>
        <v>2465</v>
      </c>
      <c r="G170" s="87">
        <v>76</v>
      </c>
      <c r="H170" s="14">
        <f t="shared" si="58"/>
        <v>1292</v>
      </c>
      <c r="I170" s="14">
        <f t="shared" si="60"/>
        <v>3757</v>
      </c>
      <c r="J170" s="14"/>
    </row>
    <row r="171" spans="1:12" ht="23.25" customHeight="1">
      <c r="A171" s="26"/>
      <c r="B171" s="49" t="s">
        <v>147</v>
      </c>
      <c r="C171" s="17">
        <v>24</v>
      </c>
      <c r="D171" s="18" t="s">
        <v>64</v>
      </c>
      <c r="E171" s="14">
        <v>420</v>
      </c>
      <c r="F171" s="14">
        <f t="shared" si="59"/>
        <v>10080</v>
      </c>
      <c r="G171" s="87">
        <v>110</v>
      </c>
      <c r="H171" s="14">
        <f t="shared" si="58"/>
        <v>2640</v>
      </c>
      <c r="I171" s="14">
        <f t="shared" si="60"/>
        <v>12720</v>
      </c>
      <c r="J171" s="14"/>
    </row>
    <row r="172" spans="1:12" ht="23.25" customHeight="1">
      <c r="A172" s="26"/>
      <c r="B172" s="49" t="s">
        <v>179</v>
      </c>
      <c r="C172" s="17">
        <v>1</v>
      </c>
      <c r="D172" s="18" t="s">
        <v>64</v>
      </c>
      <c r="E172" s="14">
        <v>145</v>
      </c>
      <c r="F172" s="14">
        <f t="shared" si="59"/>
        <v>145</v>
      </c>
      <c r="G172" s="87">
        <v>76</v>
      </c>
      <c r="H172" s="14">
        <f t="shared" si="58"/>
        <v>76</v>
      </c>
      <c r="I172" s="14">
        <f t="shared" si="60"/>
        <v>221</v>
      </c>
      <c r="J172" s="14"/>
    </row>
    <row r="173" spans="1:12" ht="23.25" customHeight="1">
      <c r="A173" s="26"/>
      <c r="B173" s="49" t="s">
        <v>149</v>
      </c>
      <c r="C173" s="17">
        <v>2</v>
      </c>
      <c r="D173" s="18" t="s">
        <v>64</v>
      </c>
      <c r="E173" s="14">
        <v>145</v>
      </c>
      <c r="F173" s="14">
        <f t="shared" si="59"/>
        <v>290</v>
      </c>
      <c r="G173" s="87">
        <v>76</v>
      </c>
      <c r="H173" s="14">
        <f t="shared" si="58"/>
        <v>152</v>
      </c>
      <c r="I173" s="14">
        <f t="shared" si="60"/>
        <v>442</v>
      </c>
      <c r="J173" s="14"/>
    </row>
    <row r="174" spans="1:12" ht="23.25" customHeight="1">
      <c r="A174" s="36"/>
      <c r="B174" s="152" t="s">
        <v>150</v>
      </c>
      <c r="C174" s="147">
        <v>20</v>
      </c>
      <c r="D174" s="141" t="s">
        <v>30</v>
      </c>
      <c r="E174" s="34">
        <v>940</v>
      </c>
      <c r="F174" s="34">
        <f t="shared" si="59"/>
        <v>18800</v>
      </c>
      <c r="G174" s="140">
        <v>100</v>
      </c>
      <c r="H174" s="34">
        <f t="shared" si="58"/>
        <v>2000</v>
      </c>
      <c r="I174" s="34">
        <f t="shared" si="60"/>
        <v>20800</v>
      </c>
      <c r="J174" s="34"/>
      <c r="K174" s="136">
        <f>SUM(I156:I174)</f>
        <v>93122</v>
      </c>
      <c r="L174" s="136">
        <f>K174+K107</f>
        <v>199936</v>
      </c>
    </row>
    <row r="175" spans="1:12" ht="23.25" customHeight="1">
      <c r="A175" s="146">
        <v>11</v>
      </c>
      <c r="B175" s="53" t="s">
        <v>63</v>
      </c>
      <c r="C175" s="42"/>
      <c r="D175" s="40"/>
      <c r="E175" s="43"/>
      <c r="F175" s="43"/>
      <c r="G175" s="105"/>
      <c r="H175" s="43"/>
      <c r="I175" s="43"/>
      <c r="J175" s="43"/>
    </row>
    <row r="176" spans="1:12" ht="23.25" customHeight="1">
      <c r="A176" s="26"/>
      <c r="B176" s="27" t="s">
        <v>123</v>
      </c>
      <c r="C176" s="15">
        <v>2</v>
      </c>
      <c r="D176" s="16" t="s">
        <v>64</v>
      </c>
      <c r="E176" s="87">
        <v>1500</v>
      </c>
      <c r="F176" s="14">
        <f>C176*E176</f>
        <v>3000</v>
      </c>
      <c r="G176" s="87">
        <v>0</v>
      </c>
      <c r="H176" s="14">
        <f>C176*G176</f>
        <v>0</v>
      </c>
      <c r="I176" s="14">
        <f>F176+H176</f>
        <v>3000</v>
      </c>
      <c r="J176" s="14"/>
    </row>
    <row r="177" spans="1:12" ht="23.25" customHeight="1">
      <c r="A177" s="26"/>
      <c r="B177" s="27" t="s">
        <v>124</v>
      </c>
      <c r="C177" s="15">
        <v>2</v>
      </c>
      <c r="D177" s="16" t="s">
        <v>64</v>
      </c>
      <c r="E177" s="87">
        <v>900</v>
      </c>
      <c r="F177" s="14">
        <f t="shared" ref="F177:F186" si="61">C177*E177</f>
        <v>1800</v>
      </c>
      <c r="G177" s="87">
        <v>0</v>
      </c>
      <c r="H177" s="14">
        <f t="shared" ref="H177:H186" si="62">C177*G177</f>
        <v>0</v>
      </c>
      <c r="I177" s="14">
        <f t="shared" ref="I177:I186" si="63">F177+H177</f>
        <v>1800</v>
      </c>
      <c r="J177" s="14"/>
    </row>
    <row r="178" spans="1:12" ht="23.25" customHeight="1">
      <c r="A178" s="26"/>
      <c r="B178" s="27" t="s">
        <v>125</v>
      </c>
      <c r="C178" s="15">
        <v>2</v>
      </c>
      <c r="D178" s="16" t="s">
        <v>64</v>
      </c>
      <c r="E178" s="87">
        <v>600</v>
      </c>
      <c r="F178" s="14">
        <f t="shared" si="61"/>
        <v>1200</v>
      </c>
      <c r="G178" s="87">
        <v>0</v>
      </c>
      <c r="H178" s="14">
        <f t="shared" si="62"/>
        <v>0</v>
      </c>
      <c r="I178" s="14">
        <f t="shared" si="63"/>
        <v>1200</v>
      </c>
      <c r="J178" s="14"/>
    </row>
    <row r="179" spans="1:12" ht="23.25" customHeight="1">
      <c r="A179" s="26"/>
      <c r="B179" s="27" t="s">
        <v>126</v>
      </c>
      <c r="C179" s="15">
        <v>1</v>
      </c>
      <c r="D179" s="16" t="s">
        <v>64</v>
      </c>
      <c r="E179" s="87">
        <v>600</v>
      </c>
      <c r="F179" s="14">
        <f t="shared" si="61"/>
        <v>600</v>
      </c>
      <c r="G179" s="87">
        <v>0</v>
      </c>
      <c r="H179" s="14">
        <f t="shared" si="62"/>
        <v>0</v>
      </c>
      <c r="I179" s="14">
        <f t="shared" si="63"/>
        <v>600</v>
      </c>
      <c r="J179" s="14"/>
    </row>
    <row r="180" spans="1:12" ht="23.25" customHeight="1">
      <c r="A180" s="26"/>
      <c r="B180" s="27" t="s">
        <v>127</v>
      </c>
      <c r="C180" s="15">
        <v>2</v>
      </c>
      <c r="D180" s="16" t="s">
        <v>64</v>
      </c>
      <c r="E180" s="87">
        <v>600</v>
      </c>
      <c r="F180" s="14">
        <f t="shared" si="61"/>
        <v>1200</v>
      </c>
      <c r="G180" s="87">
        <v>0</v>
      </c>
      <c r="H180" s="14">
        <f t="shared" si="62"/>
        <v>0</v>
      </c>
      <c r="I180" s="14">
        <f t="shared" si="63"/>
        <v>1200</v>
      </c>
      <c r="J180" s="14"/>
    </row>
    <row r="181" spans="1:12" ht="23.25" customHeight="1">
      <c r="A181" s="26"/>
      <c r="B181" s="27" t="s">
        <v>128</v>
      </c>
      <c r="C181" s="15">
        <v>2</v>
      </c>
      <c r="D181" s="16" t="s">
        <v>64</v>
      </c>
      <c r="E181" s="87">
        <v>600</v>
      </c>
      <c r="F181" s="14">
        <f t="shared" si="61"/>
        <v>1200</v>
      </c>
      <c r="G181" s="87">
        <v>0</v>
      </c>
      <c r="H181" s="14">
        <f t="shared" si="62"/>
        <v>0</v>
      </c>
      <c r="I181" s="14">
        <f t="shared" si="63"/>
        <v>1200</v>
      </c>
      <c r="J181" s="14"/>
    </row>
    <row r="182" spans="1:12" ht="23.25" customHeight="1">
      <c r="A182" s="26"/>
      <c r="B182" s="27" t="s">
        <v>129</v>
      </c>
      <c r="C182" s="15">
        <v>2</v>
      </c>
      <c r="D182" s="16" t="s">
        <v>64</v>
      </c>
      <c r="E182" s="87">
        <v>600</v>
      </c>
      <c r="F182" s="14">
        <f t="shared" si="61"/>
        <v>1200</v>
      </c>
      <c r="G182" s="87">
        <v>0</v>
      </c>
      <c r="H182" s="14">
        <f t="shared" si="62"/>
        <v>0</v>
      </c>
      <c r="I182" s="14">
        <f t="shared" si="63"/>
        <v>1200</v>
      </c>
      <c r="J182" s="14"/>
    </row>
    <row r="183" spans="1:12" ht="23.25" customHeight="1">
      <c r="A183" s="26"/>
      <c r="B183" s="27" t="s">
        <v>130</v>
      </c>
      <c r="C183" s="15">
        <v>2</v>
      </c>
      <c r="D183" s="16" t="s">
        <v>64</v>
      </c>
      <c r="E183" s="87">
        <v>600</v>
      </c>
      <c r="F183" s="14">
        <f t="shared" si="61"/>
        <v>1200</v>
      </c>
      <c r="G183" s="87">
        <v>0</v>
      </c>
      <c r="H183" s="14">
        <f t="shared" si="62"/>
        <v>0</v>
      </c>
      <c r="I183" s="14">
        <f t="shared" si="63"/>
        <v>1200</v>
      </c>
      <c r="J183" s="14"/>
    </row>
    <row r="184" spans="1:12" ht="23.25" customHeight="1">
      <c r="A184" s="26"/>
      <c r="B184" s="27" t="s">
        <v>131</v>
      </c>
      <c r="C184" s="15">
        <v>20</v>
      </c>
      <c r="D184" s="16" t="s">
        <v>30</v>
      </c>
      <c r="E184" s="87">
        <v>30</v>
      </c>
      <c r="F184" s="14">
        <f t="shared" si="61"/>
        <v>600</v>
      </c>
      <c r="G184" s="87">
        <v>0</v>
      </c>
      <c r="H184" s="14">
        <f t="shared" si="62"/>
        <v>0</v>
      </c>
      <c r="I184" s="34">
        <f t="shared" si="63"/>
        <v>600</v>
      </c>
      <c r="J184" s="14"/>
    </row>
    <row r="185" spans="1:12" ht="23.25" customHeight="1">
      <c r="A185" s="26"/>
      <c r="B185" s="27" t="s">
        <v>190</v>
      </c>
      <c r="C185" s="15">
        <v>1</v>
      </c>
      <c r="D185" s="16" t="s">
        <v>142</v>
      </c>
      <c r="E185" s="87">
        <v>12000</v>
      </c>
      <c r="F185" s="14">
        <f t="shared" si="61"/>
        <v>12000</v>
      </c>
      <c r="G185" s="87">
        <v>0</v>
      </c>
      <c r="H185" s="14">
        <f t="shared" si="62"/>
        <v>0</v>
      </c>
      <c r="I185" s="43">
        <f t="shared" si="63"/>
        <v>12000</v>
      </c>
      <c r="J185" s="14"/>
    </row>
    <row r="186" spans="1:12" ht="23.25" customHeight="1">
      <c r="A186" s="26"/>
      <c r="B186" s="27" t="s">
        <v>132</v>
      </c>
      <c r="C186" s="15">
        <v>1</v>
      </c>
      <c r="D186" s="16" t="s">
        <v>58</v>
      </c>
      <c r="E186" s="87">
        <v>1500</v>
      </c>
      <c r="F186" s="14">
        <f t="shared" si="61"/>
        <v>1500</v>
      </c>
      <c r="G186" s="87">
        <v>0</v>
      </c>
      <c r="H186" s="14">
        <f t="shared" si="62"/>
        <v>0</v>
      </c>
      <c r="I186" s="14">
        <f t="shared" si="63"/>
        <v>1500</v>
      </c>
      <c r="J186" s="14"/>
      <c r="K186" s="136">
        <f>SUM(I176:I186)</f>
        <v>25500</v>
      </c>
      <c r="L186" s="136">
        <f>K186+K154</f>
        <v>61670</v>
      </c>
    </row>
    <row r="187" spans="1:12" ht="23.25" customHeight="1">
      <c r="A187" s="26"/>
      <c r="B187" s="27"/>
      <c r="C187" s="15"/>
      <c r="D187" s="16"/>
      <c r="E187" s="14"/>
      <c r="F187" s="14"/>
      <c r="G187" s="14"/>
      <c r="H187" s="14"/>
      <c r="I187" s="14"/>
      <c r="J187" s="14"/>
    </row>
    <row r="188" spans="1:12" ht="23.25" customHeight="1">
      <c r="A188" s="6"/>
      <c r="B188" s="32" t="s">
        <v>28</v>
      </c>
      <c r="C188" s="7"/>
      <c r="D188" s="4"/>
      <c r="E188" s="4"/>
      <c r="F188" s="50"/>
      <c r="G188" s="50"/>
      <c r="H188" s="5"/>
      <c r="I188" s="5">
        <f>SUM(I9:I187)</f>
        <v>2423130.5147000002</v>
      </c>
      <c r="J188" s="34"/>
      <c r="K188" s="1">
        <v>2460080.5099999998</v>
      </c>
    </row>
    <row r="189" spans="1:12" ht="23.25" customHeight="1">
      <c r="A189" s="31"/>
      <c r="B189" s="44" t="s">
        <v>53</v>
      </c>
      <c r="C189" s="39"/>
      <c r="D189" s="35"/>
      <c r="E189" s="91"/>
      <c r="F189" s="22"/>
      <c r="G189" s="58"/>
      <c r="H189" s="22"/>
      <c r="I189" s="22"/>
      <c r="J189" s="43"/>
      <c r="K189" s="136"/>
    </row>
    <row r="190" spans="1:12" ht="23.25" customHeight="1">
      <c r="A190" s="86"/>
      <c r="B190" s="27" t="s">
        <v>100</v>
      </c>
      <c r="C190" s="15">
        <v>4</v>
      </c>
      <c r="D190" s="16" t="s">
        <v>9</v>
      </c>
      <c r="E190" s="21">
        <v>41500</v>
      </c>
      <c r="F190" s="14">
        <f t="shared" ref="F190" si="64">C190*E190</f>
        <v>166000</v>
      </c>
      <c r="G190" s="87">
        <v>0</v>
      </c>
      <c r="H190" s="14">
        <f t="shared" ref="H190" si="65">C190*G190</f>
        <v>0</v>
      </c>
      <c r="I190" s="14">
        <f t="shared" ref="I190" si="66">F190+H190</f>
        <v>166000</v>
      </c>
      <c r="J190" s="14"/>
      <c r="K190" s="11"/>
    </row>
    <row r="191" spans="1:12" ht="23.25" customHeight="1">
      <c r="A191" s="26"/>
      <c r="B191" s="27" t="s">
        <v>101</v>
      </c>
      <c r="C191" s="15"/>
      <c r="D191" s="16"/>
      <c r="E191" s="84"/>
      <c r="F191" s="14"/>
      <c r="G191" s="52"/>
      <c r="H191" s="14"/>
      <c r="I191" s="14"/>
      <c r="J191" s="14"/>
      <c r="K191" s="136"/>
    </row>
    <row r="192" spans="1:12" ht="23.25" customHeight="1">
      <c r="A192" s="36"/>
      <c r="B192" s="37"/>
      <c r="C192" s="38"/>
      <c r="D192" s="33"/>
      <c r="E192" s="92"/>
      <c r="F192" s="34"/>
      <c r="G192" s="57"/>
      <c r="H192" s="34"/>
      <c r="I192" s="34"/>
      <c r="J192" s="14"/>
    </row>
    <row r="193" spans="1:10" ht="23.25" customHeight="1">
      <c r="A193" s="4"/>
      <c r="B193" s="32" t="s">
        <v>54</v>
      </c>
      <c r="C193" s="12"/>
      <c r="D193" s="4"/>
      <c r="E193" s="4"/>
      <c r="F193" s="50"/>
      <c r="G193" s="50"/>
      <c r="H193" s="5"/>
      <c r="I193" s="5">
        <f>SUM(I190:I192)</f>
        <v>166000</v>
      </c>
      <c r="J193" s="34"/>
    </row>
  </sheetData>
  <mergeCells count="13">
    <mergeCell ref="K2:S2"/>
    <mergeCell ref="A2:J2"/>
    <mergeCell ref="A3:J3"/>
    <mergeCell ref="A4:J4"/>
    <mergeCell ref="A7:A8"/>
    <mergeCell ref="B7:B8"/>
    <mergeCell ref="A5:J5"/>
    <mergeCell ref="A1:I1"/>
    <mergeCell ref="C7:C8"/>
    <mergeCell ref="D7:D8"/>
    <mergeCell ref="E7:F7"/>
    <mergeCell ref="G7:H7"/>
    <mergeCell ref="I7:I8"/>
  </mergeCells>
  <phoneticPr fontId="4" type="noConversion"/>
  <printOptions horizontalCentered="1"/>
  <pageMargins left="0.74803149606299213" right="0.74803149606299213" top="0.98425196850393704" bottom="0.6692913385826772" header="0.51181102362204722" footer="0.51181102362204722"/>
  <pageSetup paperSize="9" scale="85" orientation="landscape" r:id="rId1"/>
  <headerFooter alignWithMargins="0">
    <oddHeader>&amp;Rปร.4 &amp;P/&amp;N</oddHeader>
  </headerFooter>
  <rowBreaks count="15" manualBreakCount="15">
    <brk id="21" max="9" man="1"/>
    <brk id="37" max="9" man="1"/>
    <brk id="53" max="9" man="1"/>
    <brk id="67" max="9" man="1"/>
    <brk id="77" max="9" man="1"/>
    <brk id="86" max="9" man="1"/>
    <brk id="99" max="9" man="1"/>
    <brk id="107" max="9" man="1"/>
    <brk id="123" max="9" man="1"/>
    <brk id="134" max="9" man="1"/>
    <brk id="141" max="9" man="1"/>
    <brk id="154" max="9" man="1"/>
    <brk id="167" max="9" man="1"/>
    <brk id="174" max="9" man="1"/>
    <brk id="18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5"/>
  <sheetViews>
    <sheetView topLeftCell="A10" workbookViewId="0">
      <selection activeCell="B26" sqref="B26"/>
    </sheetView>
  </sheetViews>
  <sheetFormatPr defaultRowHeight="23.4"/>
  <cols>
    <col min="1" max="1" width="13.5546875" style="62" customWidth="1"/>
    <col min="2" max="2" width="11" style="62" customWidth="1"/>
    <col min="3" max="3" width="3.33203125" style="62" customWidth="1"/>
    <col min="4" max="4" width="9.109375" style="62"/>
    <col min="5" max="5" width="2.44140625" style="62" customWidth="1"/>
    <col min="6" max="6" width="3.33203125" style="62" customWidth="1"/>
    <col min="7" max="7" width="5" style="62" customWidth="1"/>
    <col min="8" max="8" width="3.33203125" style="62" customWidth="1"/>
    <col min="9" max="9" width="5" style="62" customWidth="1"/>
    <col min="10" max="12" width="3.33203125" style="62" customWidth="1"/>
    <col min="13" max="13" width="5" style="62" customWidth="1"/>
    <col min="14" max="14" width="3.33203125" style="62" customWidth="1"/>
    <col min="15" max="15" width="5" style="62" customWidth="1"/>
    <col min="16" max="17" width="3.33203125" style="62" customWidth="1"/>
    <col min="18" max="18" width="2.44140625" style="62" customWidth="1"/>
    <col min="19" max="19" width="7.5546875" style="62" customWidth="1"/>
    <col min="20" max="21" width="9.109375" style="62"/>
    <col min="22" max="22" width="21.6640625" style="62" customWidth="1"/>
    <col min="23" max="256" width="9.109375" style="62"/>
    <col min="257" max="257" width="13.5546875" style="62" customWidth="1"/>
    <col min="258" max="258" width="11" style="62" customWidth="1"/>
    <col min="259" max="259" width="3.33203125" style="62" customWidth="1"/>
    <col min="260" max="260" width="9.109375" style="62"/>
    <col min="261" max="261" width="2.44140625" style="62" customWidth="1"/>
    <col min="262" max="262" width="3.33203125" style="62" customWidth="1"/>
    <col min="263" max="263" width="5" style="62" customWidth="1"/>
    <col min="264" max="264" width="3.33203125" style="62" customWidth="1"/>
    <col min="265" max="265" width="5" style="62" customWidth="1"/>
    <col min="266" max="268" width="3.33203125" style="62" customWidth="1"/>
    <col min="269" max="269" width="5" style="62" customWidth="1"/>
    <col min="270" max="270" width="3.33203125" style="62" customWidth="1"/>
    <col min="271" max="271" width="5" style="62" customWidth="1"/>
    <col min="272" max="273" width="3.33203125" style="62" customWidth="1"/>
    <col min="274" max="274" width="2.44140625" style="62" customWidth="1"/>
    <col min="275" max="275" width="7.5546875" style="62" customWidth="1"/>
    <col min="276" max="277" width="9.109375" style="62"/>
    <col min="278" max="278" width="21.6640625" style="62" customWidth="1"/>
    <col min="279" max="512" width="9.109375" style="62"/>
    <col min="513" max="513" width="13.5546875" style="62" customWidth="1"/>
    <col min="514" max="514" width="11" style="62" customWidth="1"/>
    <col min="515" max="515" width="3.33203125" style="62" customWidth="1"/>
    <col min="516" max="516" width="9.109375" style="62"/>
    <col min="517" max="517" width="2.44140625" style="62" customWidth="1"/>
    <col min="518" max="518" width="3.33203125" style="62" customWidth="1"/>
    <col min="519" max="519" width="5" style="62" customWidth="1"/>
    <col min="520" max="520" width="3.33203125" style="62" customWidth="1"/>
    <col min="521" max="521" width="5" style="62" customWidth="1"/>
    <col min="522" max="524" width="3.33203125" style="62" customWidth="1"/>
    <col min="525" max="525" width="5" style="62" customWidth="1"/>
    <col min="526" max="526" width="3.33203125" style="62" customWidth="1"/>
    <col min="527" max="527" width="5" style="62" customWidth="1"/>
    <col min="528" max="529" width="3.33203125" style="62" customWidth="1"/>
    <col min="530" max="530" width="2.44140625" style="62" customWidth="1"/>
    <col min="531" max="531" width="7.5546875" style="62" customWidth="1"/>
    <col min="532" max="533" width="9.109375" style="62"/>
    <col min="534" max="534" width="21.6640625" style="62" customWidth="1"/>
    <col min="535" max="768" width="9.109375" style="62"/>
    <col min="769" max="769" width="13.5546875" style="62" customWidth="1"/>
    <col min="770" max="770" width="11" style="62" customWidth="1"/>
    <col min="771" max="771" width="3.33203125" style="62" customWidth="1"/>
    <col min="772" max="772" width="9.109375" style="62"/>
    <col min="773" max="773" width="2.44140625" style="62" customWidth="1"/>
    <col min="774" max="774" width="3.33203125" style="62" customWidth="1"/>
    <col min="775" max="775" width="5" style="62" customWidth="1"/>
    <col min="776" max="776" width="3.33203125" style="62" customWidth="1"/>
    <col min="777" max="777" width="5" style="62" customWidth="1"/>
    <col min="778" max="780" width="3.33203125" style="62" customWidth="1"/>
    <col min="781" max="781" width="5" style="62" customWidth="1"/>
    <col min="782" max="782" width="3.33203125" style="62" customWidth="1"/>
    <col min="783" max="783" width="5" style="62" customWidth="1"/>
    <col min="784" max="785" width="3.33203125" style="62" customWidth="1"/>
    <col min="786" max="786" width="2.44140625" style="62" customWidth="1"/>
    <col min="787" max="787" width="7.5546875" style="62" customWidth="1"/>
    <col min="788" max="789" width="9.109375" style="62"/>
    <col min="790" max="790" width="21.6640625" style="62" customWidth="1"/>
    <col min="791" max="1024" width="9.109375" style="62"/>
    <col min="1025" max="1025" width="13.5546875" style="62" customWidth="1"/>
    <col min="1026" max="1026" width="11" style="62" customWidth="1"/>
    <col min="1027" max="1027" width="3.33203125" style="62" customWidth="1"/>
    <col min="1028" max="1028" width="9.109375" style="62"/>
    <col min="1029" max="1029" width="2.44140625" style="62" customWidth="1"/>
    <col min="1030" max="1030" width="3.33203125" style="62" customWidth="1"/>
    <col min="1031" max="1031" width="5" style="62" customWidth="1"/>
    <col min="1032" max="1032" width="3.33203125" style="62" customWidth="1"/>
    <col min="1033" max="1033" width="5" style="62" customWidth="1"/>
    <col min="1034" max="1036" width="3.33203125" style="62" customWidth="1"/>
    <col min="1037" max="1037" width="5" style="62" customWidth="1"/>
    <col min="1038" max="1038" width="3.33203125" style="62" customWidth="1"/>
    <col min="1039" max="1039" width="5" style="62" customWidth="1"/>
    <col min="1040" max="1041" width="3.33203125" style="62" customWidth="1"/>
    <col min="1042" max="1042" width="2.44140625" style="62" customWidth="1"/>
    <col min="1043" max="1043" width="7.5546875" style="62" customWidth="1"/>
    <col min="1044" max="1045" width="9.109375" style="62"/>
    <col min="1046" max="1046" width="21.6640625" style="62" customWidth="1"/>
    <col min="1047" max="1280" width="9.109375" style="62"/>
    <col min="1281" max="1281" width="13.5546875" style="62" customWidth="1"/>
    <col min="1282" max="1282" width="11" style="62" customWidth="1"/>
    <col min="1283" max="1283" width="3.33203125" style="62" customWidth="1"/>
    <col min="1284" max="1284" width="9.109375" style="62"/>
    <col min="1285" max="1285" width="2.44140625" style="62" customWidth="1"/>
    <col min="1286" max="1286" width="3.33203125" style="62" customWidth="1"/>
    <col min="1287" max="1287" width="5" style="62" customWidth="1"/>
    <col min="1288" max="1288" width="3.33203125" style="62" customWidth="1"/>
    <col min="1289" max="1289" width="5" style="62" customWidth="1"/>
    <col min="1290" max="1292" width="3.33203125" style="62" customWidth="1"/>
    <col min="1293" max="1293" width="5" style="62" customWidth="1"/>
    <col min="1294" max="1294" width="3.33203125" style="62" customWidth="1"/>
    <col min="1295" max="1295" width="5" style="62" customWidth="1"/>
    <col min="1296" max="1297" width="3.33203125" style="62" customWidth="1"/>
    <col min="1298" max="1298" width="2.44140625" style="62" customWidth="1"/>
    <col min="1299" max="1299" width="7.5546875" style="62" customWidth="1"/>
    <col min="1300" max="1301" width="9.109375" style="62"/>
    <col min="1302" max="1302" width="21.6640625" style="62" customWidth="1"/>
    <col min="1303" max="1536" width="9.109375" style="62"/>
    <col min="1537" max="1537" width="13.5546875" style="62" customWidth="1"/>
    <col min="1538" max="1538" width="11" style="62" customWidth="1"/>
    <col min="1539" max="1539" width="3.33203125" style="62" customWidth="1"/>
    <col min="1540" max="1540" width="9.109375" style="62"/>
    <col min="1541" max="1541" width="2.44140625" style="62" customWidth="1"/>
    <col min="1542" max="1542" width="3.33203125" style="62" customWidth="1"/>
    <col min="1543" max="1543" width="5" style="62" customWidth="1"/>
    <col min="1544" max="1544" width="3.33203125" style="62" customWidth="1"/>
    <col min="1545" max="1545" width="5" style="62" customWidth="1"/>
    <col min="1546" max="1548" width="3.33203125" style="62" customWidth="1"/>
    <col min="1549" max="1549" width="5" style="62" customWidth="1"/>
    <col min="1550" max="1550" width="3.33203125" style="62" customWidth="1"/>
    <col min="1551" max="1551" width="5" style="62" customWidth="1"/>
    <col min="1552" max="1553" width="3.33203125" style="62" customWidth="1"/>
    <col min="1554" max="1554" width="2.44140625" style="62" customWidth="1"/>
    <col min="1555" max="1555" width="7.5546875" style="62" customWidth="1"/>
    <col min="1556" max="1557" width="9.109375" style="62"/>
    <col min="1558" max="1558" width="21.6640625" style="62" customWidth="1"/>
    <col min="1559" max="1792" width="9.109375" style="62"/>
    <col min="1793" max="1793" width="13.5546875" style="62" customWidth="1"/>
    <col min="1794" max="1794" width="11" style="62" customWidth="1"/>
    <col min="1795" max="1795" width="3.33203125" style="62" customWidth="1"/>
    <col min="1796" max="1796" width="9.109375" style="62"/>
    <col min="1797" max="1797" width="2.44140625" style="62" customWidth="1"/>
    <col min="1798" max="1798" width="3.33203125" style="62" customWidth="1"/>
    <col min="1799" max="1799" width="5" style="62" customWidth="1"/>
    <col min="1800" max="1800" width="3.33203125" style="62" customWidth="1"/>
    <col min="1801" max="1801" width="5" style="62" customWidth="1"/>
    <col min="1802" max="1804" width="3.33203125" style="62" customWidth="1"/>
    <col min="1805" max="1805" width="5" style="62" customWidth="1"/>
    <col min="1806" max="1806" width="3.33203125" style="62" customWidth="1"/>
    <col min="1807" max="1807" width="5" style="62" customWidth="1"/>
    <col min="1808" max="1809" width="3.33203125" style="62" customWidth="1"/>
    <col min="1810" max="1810" width="2.44140625" style="62" customWidth="1"/>
    <col min="1811" max="1811" width="7.5546875" style="62" customWidth="1"/>
    <col min="1812" max="1813" width="9.109375" style="62"/>
    <col min="1814" max="1814" width="21.6640625" style="62" customWidth="1"/>
    <col min="1815" max="2048" width="9.109375" style="62"/>
    <col min="2049" max="2049" width="13.5546875" style="62" customWidth="1"/>
    <col min="2050" max="2050" width="11" style="62" customWidth="1"/>
    <col min="2051" max="2051" width="3.33203125" style="62" customWidth="1"/>
    <col min="2052" max="2052" width="9.109375" style="62"/>
    <col min="2053" max="2053" width="2.44140625" style="62" customWidth="1"/>
    <col min="2054" max="2054" width="3.33203125" style="62" customWidth="1"/>
    <col min="2055" max="2055" width="5" style="62" customWidth="1"/>
    <col min="2056" max="2056" width="3.33203125" style="62" customWidth="1"/>
    <col min="2057" max="2057" width="5" style="62" customWidth="1"/>
    <col min="2058" max="2060" width="3.33203125" style="62" customWidth="1"/>
    <col min="2061" max="2061" width="5" style="62" customWidth="1"/>
    <col min="2062" max="2062" width="3.33203125" style="62" customWidth="1"/>
    <col min="2063" max="2063" width="5" style="62" customWidth="1"/>
    <col min="2064" max="2065" width="3.33203125" style="62" customWidth="1"/>
    <col min="2066" max="2066" width="2.44140625" style="62" customWidth="1"/>
    <col min="2067" max="2067" width="7.5546875" style="62" customWidth="1"/>
    <col min="2068" max="2069" width="9.109375" style="62"/>
    <col min="2070" max="2070" width="21.6640625" style="62" customWidth="1"/>
    <col min="2071" max="2304" width="9.109375" style="62"/>
    <col min="2305" max="2305" width="13.5546875" style="62" customWidth="1"/>
    <col min="2306" max="2306" width="11" style="62" customWidth="1"/>
    <col min="2307" max="2307" width="3.33203125" style="62" customWidth="1"/>
    <col min="2308" max="2308" width="9.109375" style="62"/>
    <col min="2309" max="2309" width="2.44140625" style="62" customWidth="1"/>
    <col min="2310" max="2310" width="3.33203125" style="62" customWidth="1"/>
    <col min="2311" max="2311" width="5" style="62" customWidth="1"/>
    <col min="2312" max="2312" width="3.33203125" style="62" customWidth="1"/>
    <col min="2313" max="2313" width="5" style="62" customWidth="1"/>
    <col min="2314" max="2316" width="3.33203125" style="62" customWidth="1"/>
    <col min="2317" max="2317" width="5" style="62" customWidth="1"/>
    <col min="2318" max="2318" width="3.33203125" style="62" customWidth="1"/>
    <col min="2319" max="2319" width="5" style="62" customWidth="1"/>
    <col min="2320" max="2321" width="3.33203125" style="62" customWidth="1"/>
    <col min="2322" max="2322" width="2.44140625" style="62" customWidth="1"/>
    <col min="2323" max="2323" width="7.5546875" style="62" customWidth="1"/>
    <col min="2324" max="2325" width="9.109375" style="62"/>
    <col min="2326" max="2326" width="21.6640625" style="62" customWidth="1"/>
    <col min="2327" max="2560" width="9.109375" style="62"/>
    <col min="2561" max="2561" width="13.5546875" style="62" customWidth="1"/>
    <col min="2562" max="2562" width="11" style="62" customWidth="1"/>
    <col min="2563" max="2563" width="3.33203125" style="62" customWidth="1"/>
    <col min="2564" max="2564" width="9.109375" style="62"/>
    <col min="2565" max="2565" width="2.44140625" style="62" customWidth="1"/>
    <col min="2566" max="2566" width="3.33203125" style="62" customWidth="1"/>
    <col min="2567" max="2567" width="5" style="62" customWidth="1"/>
    <col min="2568" max="2568" width="3.33203125" style="62" customWidth="1"/>
    <col min="2569" max="2569" width="5" style="62" customWidth="1"/>
    <col min="2570" max="2572" width="3.33203125" style="62" customWidth="1"/>
    <col min="2573" max="2573" width="5" style="62" customWidth="1"/>
    <col min="2574" max="2574" width="3.33203125" style="62" customWidth="1"/>
    <col min="2575" max="2575" width="5" style="62" customWidth="1"/>
    <col min="2576" max="2577" width="3.33203125" style="62" customWidth="1"/>
    <col min="2578" max="2578" width="2.44140625" style="62" customWidth="1"/>
    <col min="2579" max="2579" width="7.5546875" style="62" customWidth="1"/>
    <col min="2580" max="2581" width="9.109375" style="62"/>
    <col min="2582" max="2582" width="21.6640625" style="62" customWidth="1"/>
    <col min="2583" max="2816" width="9.109375" style="62"/>
    <col min="2817" max="2817" width="13.5546875" style="62" customWidth="1"/>
    <col min="2818" max="2818" width="11" style="62" customWidth="1"/>
    <col min="2819" max="2819" width="3.33203125" style="62" customWidth="1"/>
    <col min="2820" max="2820" width="9.109375" style="62"/>
    <col min="2821" max="2821" width="2.44140625" style="62" customWidth="1"/>
    <col min="2822" max="2822" width="3.33203125" style="62" customWidth="1"/>
    <col min="2823" max="2823" width="5" style="62" customWidth="1"/>
    <col min="2824" max="2824" width="3.33203125" style="62" customWidth="1"/>
    <col min="2825" max="2825" width="5" style="62" customWidth="1"/>
    <col min="2826" max="2828" width="3.33203125" style="62" customWidth="1"/>
    <col min="2829" max="2829" width="5" style="62" customWidth="1"/>
    <col min="2830" max="2830" width="3.33203125" style="62" customWidth="1"/>
    <col min="2831" max="2831" width="5" style="62" customWidth="1"/>
    <col min="2832" max="2833" width="3.33203125" style="62" customWidth="1"/>
    <col min="2834" max="2834" width="2.44140625" style="62" customWidth="1"/>
    <col min="2835" max="2835" width="7.5546875" style="62" customWidth="1"/>
    <col min="2836" max="2837" width="9.109375" style="62"/>
    <col min="2838" max="2838" width="21.6640625" style="62" customWidth="1"/>
    <col min="2839" max="3072" width="9.109375" style="62"/>
    <col min="3073" max="3073" width="13.5546875" style="62" customWidth="1"/>
    <col min="3074" max="3074" width="11" style="62" customWidth="1"/>
    <col min="3075" max="3075" width="3.33203125" style="62" customWidth="1"/>
    <col min="3076" max="3076" width="9.109375" style="62"/>
    <col min="3077" max="3077" width="2.44140625" style="62" customWidth="1"/>
    <col min="3078" max="3078" width="3.33203125" style="62" customWidth="1"/>
    <col min="3079" max="3079" width="5" style="62" customWidth="1"/>
    <col min="3080" max="3080" width="3.33203125" style="62" customWidth="1"/>
    <col min="3081" max="3081" width="5" style="62" customWidth="1"/>
    <col min="3082" max="3084" width="3.33203125" style="62" customWidth="1"/>
    <col min="3085" max="3085" width="5" style="62" customWidth="1"/>
    <col min="3086" max="3086" width="3.33203125" style="62" customWidth="1"/>
    <col min="3087" max="3087" width="5" style="62" customWidth="1"/>
    <col min="3088" max="3089" width="3.33203125" style="62" customWidth="1"/>
    <col min="3090" max="3090" width="2.44140625" style="62" customWidth="1"/>
    <col min="3091" max="3091" width="7.5546875" style="62" customWidth="1"/>
    <col min="3092" max="3093" width="9.109375" style="62"/>
    <col min="3094" max="3094" width="21.6640625" style="62" customWidth="1"/>
    <col min="3095" max="3328" width="9.109375" style="62"/>
    <col min="3329" max="3329" width="13.5546875" style="62" customWidth="1"/>
    <col min="3330" max="3330" width="11" style="62" customWidth="1"/>
    <col min="3331" max="3331" width="3.33203125" style="62" customWidth="1"/>
    <col min="3332" max="3332" width="9.109375" style="62"/>
    <col min="3333" max="3333" width="2.44140625" style="62" customWidth="1"/>
    <col min="3334" max="3334" width="3.33203125" style="62" customWidth="1"/>
    <col min="3335" max="3335" width="5" style="62" customWidth="1"/>
    <col min="3336" max="3336" width="3.33203125" style="62" customWidth="1"/>
    <col min="3337" max="3337" width="5" style="62" customWidth="1"/>
    <col min="3338" max="3340" width="3.33203125" style="62" customWidth="1"/>
    <col min="3341" max="3341" width="5" style="62" customWidth="1"/>
    <col min="3342" max="3342" width="3.33203125" style="62" customWidth="1"/>
    <col min="3343" max="3343" width="5" style="62" customWidth="1"/>
    <col min="3344" max="3345" width="3.33203125" style="62" customWidth="1"/>
    <col min="3346" max="3346" width="2.44140625" style="62" customWidth="1"/>
    <col min="3347" max="3347" width="7.5546875" style="62" customWidth="1"/>
    <col min="3348" max="3349" width="9.109375" style="62"/>
    <col min="3350" max="3350" width="21.6640625" style="62" customWidth="1"/>
    <col min="3351" max="3584" width="9.109375" style="62"/>
    <col min="3585" max="3585" width="13.5546875" style="62" customWidth="1"/>
    <col min="3586" max="3586" width="11" style="62" customWidth="1"/>
    <col min="3587" max="3587" width="3.33203125" style="62" customWidth="1"/>
    <col min="3588" max="3588" width="9.109375" style="62"/>
    <col min="3589" max="3589" width="2.44140625" style="62" customWidth="1"/>
    <col min="3590" max="3590" width="3.33203125" style="62" customWidth="1"/>
    <col min="3591" max="3591" width="5" style="62" customWidth="1"/>
    <col min="3592" max="3592" width="3.33203125" style="62" customWidth="1"/>
    <col min="3593" max="3593" width="5" style="62" customWidth="1"/>
    <col min="3594" max="3596" width="3.33203125" style="62" customWidth="1"/>
    <col min="3597" max="3597" width="5" style="62" customWidth="1"/>
    <col min="3598" max="3598" width="3.33203125" style="62" customWidth="1"/>
    <col min="3599" max="3599" width="5" style="62" customWidth="1"/>
    <col min="3600" max="3601" width="3.33203125" style="62" customWidth="1"/>
    <col min="3602" max="3602" width="2.44140625" style="62" customWidth="1"/>
    <col min="3603" max="3603" width="7.5546875" style="62" customWidth="1"/>
    <col min="3604" max="3605" width="9.109375" style="62"/>
    <col min="3606" max="3606" width="21.6640625" style="62" customWidth="1"/>
    <col min="3607" max="3840" width="9.109375" style="62"/>
    <col min="3841" max="3841" width="13.5546875" style="62" customWidth="1"/>
    <col min="3842" max="3842" width="11" style="62" customWidth="1"/>
    <col min="3843" max="3843" width="3.33203125" style="62" customWidth="1"/>
    <col min="3844" max="3844" width="9.109375" style="62"/>
    <col min="3845" max="3845" width="2.44140625" style="62" customWidth="1"/>
    <col min="3846" max="3846" width="3.33203125" style="62" customWidth="1"/>
    <col min="3847" max="3847" width="5" style="62" customWidth="1"/>
    <col min="3848" max="3848" width="3.33203125" style="62" customWidth="1"/>
    <col min="3849" max="3849" width="5" style="62" customWidth="1"/>
    <col min="3850" max="3852" width="3.33203125" style="62" customWidth="1"/>
    <col min="3853" max="3853" width="5" style="62" customWidth="1"/>
    <col min="3854" max="3854" width="3.33203125" style="62" customWidth="1"/>
    <col min="3855" max="3855" width="5" style="62" customWidth="1"/>
    <col min="3856" max="3857" width="3.33203125" style="62" customWidth="1"/>
    <col min="3858" max="3858" width="2.44140625" style="62" customWidth="1"/>
    <col min="3859" max="3859" width="7.5546875" style="62" customWidth="1"/>
    <col min="3860" max="3861" width="9.109375" style="62"/>
    <col min="3862" max="3862" width="21.6640625" style="62" customWidth="1"/>
    <col min="3863" max="4096" width="9.109375" style="62"/>
    <col min="4097" max="4097" width="13.5546875" style="62" customWidth="1"/>
    <col min="4098" max="4098" width="11" style="62" customWidth="1"/>
    <col min="4099" max="4099" width="3.33203125" style="62" customWidth="1"/>
    <col min="4100" max="4100" width="9.109375" style="62"/>
    <col min="4101" max="4101" width="2.44140625" style="62" customWidth="1"/>
    <col min="4102" max="4102" width="3.33203125" style="62" customWidth="1"/>
    <col min="4103" max="4103" width="5" style="62" customWidth="1"/>
    <col min="4104" max="4104" width="3.33203125" style="62" customWidth="1"/>
    <col min="4105" max="4105" width="5" style="62" customWidth="1"/>
    <col min="4106" max="4108" width="3.33203125" style="62" customWidth="1"/>
    <col min="4109" max="4109" width="5" style="62" customWidth="1"/>
    <col min="4110" max="4110" width="3.33203125" style="62" customWidth="1"/>
    <col min="4111" max="4111" width="5" style="62" customWidth="1"/>
    <col min="4112" max="4113" width="3.33203125" style="62" customWidth="1"/>
    <col min="4114" max="4114" width="2.44140625" style="62" customWidth="1"/>
    <col min="4115" max="4115" width="7.5546875" style="62" customWidth="1"/>
    <col min="4116" max="4117" width="9.109375" style="62"/>
    <col min="4118" max="4118" width="21.6640625" style="62" customWidth="1"/>
    <col min="4119" max="4352" width="9.109375" style="62"/>
    <col min="4353" max="4353" width="13.5546875" style="62" customWidth="1"/>
    <col min="4354" max="4354" width="11" style="62" customWidth="1"/>
    <col min="4355" max="4355" width="3.33203125" style="62" customWidth="1"/>
    <col min="4356" max="4356" width="9.109375" style="62"/>
    <col min="4357" max="4357" width="2.44140625" style="62" customWidth="1"/>
    <col min="4358" max="4358" width="3.33203125" style="62" customWidth="1"/>
    <col min="4359" max="4359" width="5" style="62" customWidth="1"/>
    <col min="4360" max="4360" width="3.33203125" style="62" customWidth="1"/>
    <col min="4361" max="4361" width="5" style="62" customWidth="1"/>
    <col min="4362" max="4364" width="3.33203125" style="62" customWidth="1"/>
    <col min="4365" max="4365" width="5" style="62" customWidth="1"/>
    <col min="4366" max="4366" width="3.33203125" style="62" customWidth="1"/>
    <col min="4367" max="4367" width="5" style="62" customWidth="1"/>
    <col min="4368" max="4369" width="3.33203125" style="62" customWidth="1"/>
    <col min="4370" max="4370" width="2.44140625" style="62" customWidth="1"/>
    <col min="4371" max="4371" width="7.5546875" style="62" customWidth="1"/>
    <col min="4372" max="4373" width="9.109375" style="62"/>
    <col min="4374" max="4374" width="21.6640625" style="62" customWidth="1"/>
    <col min="4375" max="4608" width="9.109375" style="62"/>
    <col min="4609" max="4609" width="13.5546875" style="62" customWidth="1"/>
    <col min="4610" max="4610" width="11" style="62" customWidth="1"/>
    <col min="4611" max="4611" width="3.33203125" style="62" customWidth="1"/>
    <col min="4612" max="4612" width="9.109375" style="62"/>
    <col min="4613" max="4613" width="2.44140625" style="62" customWidth="1"/>
    <col min="4614" max="4614" width="3.33203125" style="62" customWidth="1"/>
    <col min="4615" max="4615" width="5" style="62" customWidth="1"/>
    <col min="4616" max="4616" width="3.33203125" style="62" customWidth="1"/>
    <col min="4617" max="4617" width="5" style="62" customWidth="1"/>
    <col min="4618" max="4620" width="3.33203125" style="62" customWidth="1"/>
    <col min="4621" max="4621" width="5" style="62" customWidth="1"/>
    <col min="4622" max="4622" width="3.33203125" style="62" customWidth="1"/>
    <col min="4623" max="4623" width="5" style="62" customWidth="1"/>
    <col min="4624" max="4625" width="3.33203125" style="62" customWidth="1"/>
    <col min="4626" max="4626" width="2.44140625" style="62" customWidth="1"/>
    <col min="4627" max="4627" width="7.5546875" style="62" customWidth="1"/>
    <col min="4628" max="4629" width="9.109375" style="62"/>
    <col min="4630" max="4630" width="21.6640625" style="62" customWidth="1"/>
    <col min="4631" max="4864" width="9.109375" style="62"/>
    <col min="4865" max="4865" width="13.5546875" style="62" customWidth="1"/>
    <col min="4866" max="4866" width="11" style="62" customWidth="1"/>
    <col min="4867" max="4867" width="3.33203125" style="62" customWidth="1"/>
    <col min="4868" max="4868" width="9.109375" style="62"/>
    <col min="4869" max="4869" width="2.44140625" style="62" customWidth="1"/>
    <col min="4870" max="4870" width="3.33203125" style="62" customWidth="1"/>
    <col min="4871" max="4871" width="5" style="62" customWidth="1"/>
    <col min="4872" max="4872" width="3.33203125" style="62" customWidth="1"/>
    <col min="4873" max="4873" width="5" style="62" customWidth="1"/>
    <col min="4874" max="4876" width="3.33203125" style="62" customWidth="1"/>
    <col min="4877" max="4877" width="5" style="62" customWidth="1"/>
    <col min="4878" max="4878" width="3.33203125" style="62" customWidth="1"/>
    <col min="4879" max="4879" width="5" style="62" customWidth="1"/>
    <col min="4880" max="4881" width="3.33203125" style="62" customWidth="1"/>
    <col min="4882" max="4882" width="2.44140625" style="62" customWidth="1"/>
    <col min="4883" max="4883" width="7.5546875" style="62" customWidth="1"/>
    <col min="4884" max="4885" width="9.109375" style="62"/>
    <col min="4886" max="4886" width="21.6640625" style="62" customWidth="1"/>
    <col min="4887" max="5120" width="9.109375" style="62"/>
    <col min="5121" max="5121" width="13.5546875" style="62" customWidth="1"/>
    <col min="5122" max="5122" width="11" style="62" customWidth="1"/>
    <col min="5123" max="5123" width="3.33203125" style="62" customWidth="1"/>
    <col min="5124" max="5124" width="9.109375" style="62"/>
    <col min="5125" max="5125" width="2.44140625" style="62" customWidth="1"/>
    <col min="5126" max="5126" width="3.33203125" style="62" customWidth="1"/>
    <col min="5127" max="5127" width="5" style="62" customWidth="1"/>
    <col min="5128" max="5128" width="3.33203125" style="62" customWidth="1"/>
    <col min="5129" max="5129" width="5" style="62" customWidth="1"/>
    <col min="5130" max="5132" width="3.33203125" style="62" customWidth="1"/>
    <col min="5133" max="5133" width="5" style="62" customWidth="1"/>
    <col min="5134" max="5134" width="3.33203125" style="62" customWidth="1"/>
    <col min="5135" max="5135" width="5" style="62" customWidth="1"/>
    <col min="5136" max="5137" width="3.33203125" style="62" customWidth="1"/>
    <col min="5138" max="5138" width="2.44140625" style="62" customWidth="1"/>
    <col min="5139" max="5139" width="7.5546875" style="62" customWidth="1"/>
    <col min="5140" max="5141" width="9.109375" style="62"/>
    <col min="5142" max="5142" width="21.6640625" style="62" customWidth="1"/>
    <col min="5143" max="5376" width="9.109375" style="62"/>
    <col min="5377" max="5377" width="13.5546875" style="62" customWidth="1"/>
    <col min="5378" max="5378" width="11" style="62" customWidth="1"/>
    <col min="5379" max="5379" width="3.33203125" style="62" customWidth="1"/>
    <col min="5380" max="5380" width="9.109375" style="62"/>
    <col min="5381" max="5381" width="2.44140625" style="62" customWidth="1"/>
    <col min="5382" max="5382" width="3.33203125" style="62" customWidth="1"/>
    <col min="5383" max="5383" width="5" style="62" customWidth="1"/>
    <col min="5384" max="5384" width="3.33203125" style="62" customWidth="1"/>
    <col min="5385" max="5385" width="5" style="62" customWidth="1"/>
    <col min="5386" max="5388" width="3.33203125" style="62" customWidth="1"/>
    <col min="5389" max="5389" width="5" style="62" customWidth="1"/>
    <col min="5390" max="5390" width="3.33203125" style="62" customWidth="1"/>
    <col min="5391" max="5391" width="5" style="62" customWidth="1"/>
    <col min="5392" max="5393" width="3.33203125" style="62" customWidth="1"/>
    <col min="5394" max="5394" width="2.44140625" style="62" customWidth="1"/>
    <col min="5395" max="5395" width="7.5546875" style="62" customWidth="1"/>
    <col min="5396" max="5397" width="9.109375" style="62"/>
    <col min="5398" max="5398" width="21.6640625" style="62" customWidth="1"/>
    <col min="5399" max="5632" width="9.109375" style="62"/>
    <col min="5633" max="5633" width="13.5546875" style="62" customWidth="1"/>
    <col min="5634" max="5634" width="11" style="62" customWidth="1"/>
    <col min="5635" max="5635" width="3.33203125" style="62" customWidth="1"/>
    <col min="5636" max="5636" width="9.109375" style="62"/>
    <col min="5637" max="5637" width="2.44140625" style="62" customWidth="1"/>
    <col min="5638" max="5638" width="3.33203125" style="62" customWidth="1"/>
    <col min="5639" max="5639" width="5" style="62" customWidth="1"/>
    <col min="5640" max="5640" width="3.33203125" style="62" customWidth="1"/>
    <col min="5641" max="5641" width="5" style="62" customWidth="1"/>
    <col min="5642" max="5644" width="3.33203125" style="62" customWidth="1"/>
    <col min="5645" max="5645" width="5" style="62" customWidth="1"/>
    <col min="5646" max="5646" width="3.33203125" style="62" customWidth="1"/>
    <col min="5647" max="5647" width="5" style="62" customWidth="1"/>
    <col min="5648" max="5649" width="3.33203125" style="62" customWidth="1"/>
    <col min="5650" max="5650" width="2.44140625" style="62" customWidth="1"/>
    <col min="5651" max="5651" width="7.5546875" style="62" customWidth="1"/>
    <col min="5652" max="5653" width="9.109375" style="62"/>
    <col min="5654" max="5654" width="21.6640625" style="62" customWidth="1"/>
    <col min="5655" max="5888" width="9.109375" style="62"/>
    <col min="5889" max="5889" width="13.5546875" style="62" customWidth="1"/>
    <col min="5890" max="5890" width="11" style="62" customWidth="1"/>
    <col min="5891" max="5891" width="3.33203125" style="62" customWidth="1"/>
    <col min="5892" max="5892" width="9.109375" style="62"/>
    <col min="5893" max="5893" width="2.44140625" style="62" customWidth="1"/>
    <col min="5894" max="5894" width="3.33203125" style="62" customWidth="1"/>
    <col min="5895" max="5895" width="5" style="62" customWidth="1"/>
    <col min="5896" max="5896" width="3.33203125" style="62" customWidth="1"/>
    <col min="5897" max="5897" width="5" style="62" customWidth="1"/>
    <col min="5898" max="5900" width="3.33203125" style="62" customWidth="1"/>
    <col min="5901" max="5901" width="5" style="62" customWidth="1"/>
    <col min="5902" max="5902" width="3.33203125" style="62" customWidth="1"/>
    <col min="5903" max="5903" width="5" style="62" customWidth="1"/>
    <col min="5904" max="5905" width="3.33203125" style="62" customWidth="1"/>
    <col min="5906" max="5906" width="2.44140625" style="62" customWidth="1"/>
    <col min="5907" max="5907" width="7.5546875" style="62" customWidth="1"/>
    <col min="5908" max="5909" width="9.109375" style="62"/>
    <col min="5910" max="5910" width="21.6640625" style="62" customWidth="1"/>
    <col min="5911" max="6144" width="9.109375" style="62"/>
    <col min="6145" max="6145" width="13.5546875" style="62" customWidth="1"/>
    <col min="6146" max="6146" width="11" style="62" customWidth="1"/>
    <col min="6147" max="6147" width="3.33203125" style="62" customWidth="1"/>
    <col min="6148" max="6148" width="9.109375" style="62"/>
    <col min="6149" max="6149" width="2.44140625" style="62" customWidth="1"/>
    <col min="6150" max="6150" width="3.33203125" style="62" customWidth="1"/>
    <col min="6151" max="6151" width="5" style="62" customWidth="1"/>
    <col min="6152" max="6152" width="3.33203125" style="62" customWidth="1"/>
    <col min="6153" max="6153" width="5" style="62" customWidth="1"/>
    <col min="6154" max="6156" width="3.33203125" style="62" customWidth="1"/>
    <col min="6157" max="6157" width="5" style="62" customWidth="1"/>
    <col min="6158" max="6158" width="3.33203125" style="62" customWidth="1"/>
    <col min="6159" max="6159" width="5" style="62" customWidth="1"/>
    <col min="6160" max="6161" width="3.33203125" style="62" customWidth="1"/>
    <col min="6162" max="6162" width="2.44140625" style="62" customWidth="1"/>
    <col min="6163" max="6163" width="7.5546875" style="62" customWidth="1"/>
    <col min="6164" max="6165" width="9.109375" style="62"/>
    <col min="6166" max="6166" width="21.6640625" style="62" customWidth="1"/>
    <col min="6167" max="6400" width="9.109375" style="62"/>
    <col min="6401" max="6401" width="13.5546875" style="62" customWidth="1"/>
    <col min="6402" max="6402" width="11" style="62" customWidth="1"/>
    <col min="6403" max="6403" width="3.33203125" style="62" customWidth="1"/>
    <col min="6404" max="6404" width="9.109375" style="62"/>
    <col min="6405" max="6405" width="2.44140625" style="62" customWidth="1"/>
    <col min="6406" max="6406" width="3.33203125" style="62" customWidth="1"/>
    <col min="6407" max="6407" width="5" style="62" customWidth="1"/>
    <col min="6408" max="6408" width="3.33203125" style="62" customWidth="1"/>
    <col min="6409" max="6409" width="5" style="62" customWidth="1"/>
    <col min="6410" max="6412" width="3.33203125" style="62" customWidth="1"/>
    <col min="6413" max="6413" width="5" style="62" customWidth="1"/>
    <col min="6414" max="6414" width="3.33203125" style="62" customWidth="1"/>
    <col min="6415" max="6415" width="5" style="62" customWidth="1"/>
    <col min="6416" max="6417" width="3.33203125" style="62" customWidth="1"/>
    <col min="6418" max="6418" width="2.44140625" style="62" customWidth="1"/>
    <col min="6419" max="6419" width="7.5546875" style="62" customWidth="1"/>
    <col min="6420" max="6421" width="9.109375" style="62"/>
    <col min="6422" max="6422" width="21.6640625" style="62" customWidth="1"/>
    <col min="6423" max="6656" width="9.109375" style="62"/>
    <col min="6657" max="6657" width="13.5546875" style="62" customWidth="1"/>
    <col min="6658" max="6658" width="11" style="62" customWidth="1"/>
    <col min="6659" max="6659" width="3.33203125" style="62" customWidth="1"/>
    <col min="6660" max="6660" width="9.109375" style="62"/>
    <col min="6661" max="6661" width="2.44140625" style="62" customWidth="1"/>
    <col min="6662" max="6662" width="3.33203125" style="62" customWidth="1"/>
    <col min="6663" max="6663" width="5" style="62" customWidth="1"/>
    <col min="6664" max="6664" width="3.33203125" style="62" customWidth="1"/>
    <col min="6665" max="6665" width="5" style="62" customWidth="1"/>
    <col min="6666" max="6668" width="3.33203125" style="62" customWidth="1"/>
    <col min="6669" max="6669" width="5" style="62" customWidth="1"/>
    <col min="6670" max="6670" width="3.33203125" style="62" customWidth="1"/>
    <col min="6671" max="6671" width="5" style="62" customWidth="1"/>
    <col min="6672" max="6673" width="3.33203125" style="62" customWidth="1"/>
    <col min="6674" max="6674" width="2.44140625" style="62" customWidth="1"/>
    <col min="6675" max="6675" width="7.5546875" style="62" customWidth="1"/>
    <col min="6676" max="6677" width="9.109375" style="62"/>
    <col min="6678" max="6678" width="21.6640625" style="62" customWidth="1"/>
    <col min="6679" max="6912" width="9.109375" style="62"/>
    <col min="6913" max="6913" width="13.5546875" style="62" customWidth="1"/>
    <col min="6914" max="6914" width="11" style="62" customWidth="1"/>
    <col min="6915" max="6915" width="3.33203125" style="62" customWidth="1"/>
    <col min="6916" max="6916" width="9.109375" style="62"/>
    <col min="6917" max="6917" width="2.44140625" style="62" customWidth="1"/>
    <col min="6918" max="6918" width="3.33203125" style="62" customWidth="1"/>
    <col min="6919" max="6919" width="5" style="62" customWidth="1"/>
    <col min="6920" max="6920" width="3.33203125" style="62" customWidth="1"/>
    <col min="6921" max="6921" width="5" style="62" customWidth="1"/>
    <col min="6922" max="6924" width="3.33203125" style="62" customWidth="1"/>
    <col min="6925" max="6925" width="5" style="62" customWidth="1"/>
    <col min="6926" max="6926" width="3.33203125" style="62" customWidth="1"/>
    <col min="6927" max="6927" width="5" style="62" customWidth="1"/>
    <col min="6928" max="6929" width="3.33203125" style="62" customWidth="1"/>
    <col min="6930" max="6930" width="2.44140625" style="62" customWidth="1"/>
    <col min="6931" max="6931" width="7.5546875" style="62" customWidth="1"/>
    <col min="6932" max="6933" width="9.109375" style="62"/>
    <col min="6934" max="6934" width="21.6640625" style="62" customWidth="1"/>
    <col min="6935" max="7168" width="9.109375" style="62"/>
    <col min="7169" max="7169" width="13.5546875" style="62" customWidth="1"/>
    <col min="7170" max="7170" width="11" style="62" customWidth="1"/>
    <col min="7171" max="7171" width="3.33203125" style="62" customWidth="1"/>
    <col min="7172" max="7172" width="9.109375" style="62"/>
    <col min="7173" max="7173" width="2.44140625" style="62" customWidth="1"/>
    <col min="7174" max="7174" width="3.33203125" style="62" customWidth="1"/>
    <col min="7175" max="7175" width="5" style="62" customWidth="1"/>
    <col min="7176" max="7176" width="3.33203125" style="62" customWidth="1"/>
    <col min="7177" max="7177" width="5" style="62" customWidth="1"/>
    <col min="7178" max="7180" width="3.33203125" style="62" customWidth="1"/>
    <col min="7181" max="7181" width="5" style="62" customWidth="1"/>
    <col min="7182" max="7182" width="3.33203125" style="62" customWidth="1"/>
    <col min="7183" max="7183" width="5" style="62" customWidth="1"/>
    <col min="7184" max="7185" width="3.33203125" style="62" customWidth="1"/>
    <col min="7186" max="7186" width="2.44140625" style="62" customWidth="1"/>
    <col min="7187" max="7187" width="7.5546875" style="62" customWidth="1"/>
    <col min="7188" max="7189" width="9.109375" style="62"/>
    <col min="7190" max="7190" width="21.6640625" style="62" customWidth="1"/>
    <col min="7191" max="7424" width="9.109375" style="62"/>
    <col min="7425" max="7425" width="13.5546875" style="62" customWidth="1"/>
    <col min="7426" max="7426" width="11" style="62" customWidth="1"/>
    <col min="7427" max="7427" width="3.33203125" style="62" customWidth="1"/>
    <col min="7428" max="7428" width="9.109375" style="62"/>
    <col min="7429" max="7429" width="2.44140625" style="62" customWidth="1"/>
    <col min="7430" max="7430" width="3.33203125" style="62" customWidth="1"/>
    <col min="7431" max="7431" width="5" style="62" customWidth="1"/>
    <col min="7432" max="7432" width="3.33203125" style="62" customWidth="1"/>
    <col min="7433" max="7433" width="5" style="62" customWidth="1"/>
    <col min="7434" max="7436" width="3.33203125" style="62" customWidth="1"/>
    <col min="7437" max="7437" width="5" style="62" customWidth="1"/>
    <col min="7438" max="7438" width="3.33203125" style="62" customWidth="1"/>
    <col min="7439" max="7439" width="5" style="62" customWidth="1"/>
    <col min="7440" max="7441" width="3.33203125" style="62" customWidth="1"/>
    <col min="7442" max="7442" width="2.44140625" style="62" customWidth="1"/>
    <col min="7443" max="7443" width="7.5546875" style="62" customWidth="1"/>
    <col min="7444" max="7445" width="9.109375" style="62"/>
    <col min="7446" max="7446" width="21.6640625" style="62" customWidth="1"/>
    <col min="7447" max="7680" width="9.109375" style="62"/>
    <col min="7681" max="7681" width="13.5546875" style="62" customWidth="1"/>
    <col min="7682" max="7682" width="11" style="62" customWidth="1"/>
    <col min="7683" max="7683" width="3.33203125" style="62" customWidth="1"/>
    <col min="7684" max="7684" width="9.109375" style="62"/>
    <col min="7685" max="7685" width="2.44140625" style="62" customWidth="1"/>
    <col min="7686" max="7686" width="3.33203125" style="62" customWidth="1"/>
    <col min="7687" max="7687" width="5" style="62" customWidth="1"/>
    <col min="7688" max="7688" width="3.33203125" style="62" customWidth="1"/>
    <col min="7689" max="7689" width="5" style="62" customWidth="1"/>
    <col min="7690" max="7692" width="3.33203125" style="62" customWidth="1"/>
    <col min="7693" max="7693" width="5" style="62" customWidth="1"/>
    <col min="7694" max="7694" width="3.33203125" style="62" customWidth="1"/>
    <col min="7695" max="7695" width="5" style="62" customWidth="1"/>
    <col min="7696" max="7697" width="3.33203125" style="62" customWidth="1"/>
    <col min="7698" max="7698" width="2.44140625" style="62" customWidth="1"/>
    <col min="7699" max="7699" width="7.5546875" style="62" customWidth="1"/>
    <col min="7700" max="7701" width="9.109375" style="62"/>
    <col min="7702" max="7702" width="21.6640625" style="62" customWidth="1"/>
    <col min="7703" max="7936" width="9.109375" style="62"/>
    <col min="7937" max="7937" width="13.5546875" style="62" customWidth="1"/>
    <col min="7938" max="7938" width="11" style="62" customWidth="1"/>
    <col min="7939" max="7939" width="3.33203125" style="62" customWidth="1"/>
    <col min="7940" max="7940" width="9.109375" style="62"/>
    <col min="7941" max="7941" width="2.44140625" style="62" customWidth="1"/>
    <col min="7942" max="7942" width="3.33203125" style="62" customWidth="1"/>
    <col min="7943" max="7943" width="5" style="62" customWidth="1"/>
    <col min="7944" max="7944" width="3.33203125" style="62" customWidth="1"/>
    <col min="7945" max="7945" width="5" style="62" customWidth="1"/>
    <col min="7946" max="7948" width="3.33203125" style="62" customWidth="1"/>
    <col min="7949" max="7949" width="5" style="62" customWidth="1"/>
    <col min="7950" max="7950" width="3.33203125" style="62" customWidth="1"/>
    <col min="7951" max="7951" width="5" style="62" customWidth="1"/>
    <col min="7952" max="7953" width="3.33203125" style="62" customWidth="1"/>
    <col min="7954" max="7954" width="2.44140625" style="62" customWidth="1"/>
    <col min="7955" max="7955" width="7.5546875" style="62" customWidth="1"/>
    <col min="7956" max="7957" width="9.109375" style="62"/>
    <col min="7958" max="7958" width="21.6640625" style="62" customWidth="1"/>
    <col min="7959" max="8192" width="9.109375" style="62"/>
    <col min="8193" max="8193" width="13.5546875" style="62" customWidth="1"/>
    <col min="8194" max="8194" width="11" style="62" customWidth="1"/>
    <col min="8195" max="8195" width="3.33203125" style="62" customWidth="1"/>
    <col min="8196" max="8196" width="9.109375" style="62"/>
    <col min="8197" max="8197" width="2.44140625" style="62" customWidth="1"/>
    <col min="8198" max="8198" width="3.33203125" style="62" customWidth="1"/>
    <col min="8199" max="8199" width="5" style="62" customWidth="1"/>
    <col min="8200" max="8200" width="3.33203125" style="62" customWidth="1"/>
    <col min="8201" max="8201" width="5" style="62" customWidth="1"/>
    <col min="8202" max="8204" width="3.33203125" style="62" customWidth="1"/>
    <col min="8205" max="8205" width="5" style="62" customWidth="1"/>
    <col min="8206" max="8206" width="3.33203125" style="62" customWidth="1"/>
    <col min="8207" max="8207" width="5" style="62" customWidth="1"/>
    <col min="8208" max="8209" width="3.33203125" style="62" customWidth="1"/>
    <col min="8210" max="8210" width="2.44140625" style="62" customWidth="1"/>
    <col min="8211" max="8211" width="7.5546875" style="62" customWidth="1"/>
    <col min="8212" max="8213" width="9.109375" style="62"/>
    <col min="8214" max="8214" width="21.6640625" style="62" customWidth="1"/>
    <col min="8215" max="8448" width="9.109375" style="62"/>
    <col min="8449" max="8449" width="13.5546875" style="62" customWidth="1"/>
    <col min="8450" max="8450" width="11" style="62" customWidth="1"/>
    <col min="8451" max="8451" width="3.33203125" style="62" customWidth="1"/>
    <col min="8452" max="8452" width="9.109375" style="62"/>
    <col min="8453" max="8453" width="2.44140625" style="62" customWidth="1"/>
    <col min="8454" max="8454" width="3.33203125" style="62" customWidth="1"/>
    <col min="8455" max="8455" width="5" style="62" customWidth="1"/>
    <col min="8456" max="8456" width="3.33203125" style="62" customWidth="1"/>
    <col min="8457" max="8457" width="5" style="62" customWidth="1"/>
    <col min="8458" max="8460" width="3.33203125" style="62" customWidth="1"/>
    <col min="8461" max="8461" width="5" style="62" customWidth="1"/>
    <col min="8462" max="8462" width="3.33203125" style="62" customWidth="1"/>
    <col min="8463" max="8463" width="5" style="62" customWidth="1"/>
    <col min="8464" max="8465" width="3.33203125" style="62" customWidth="1"/>
    <col min="8466" max="8466" width="2.44140625" style="62" customWidth="1"/>
    <col min="8467" max="8467" width="7.5546875" style="62" customWidth="1"/>
    <col min="8468" max="8469" width="9.109375" style="62"/>
    <col min="8470" max="8470" width="21.6640625" style="62" customWidth="1"/>
    <col min="8471" max="8704" width="9.109375" style="62"/>
    <col min="8705" max="8705" width="13.5546875" style="62" customWidth="1"/>
    <col min="8706" max="8706" width="11" style="62" customWidth="1"/>
    <col min="8707" max="8707" width="3.33203125" style="62" customWidth="1"/>
    <col min="8708" max="8708" width="9.109375" style="62"/>
    <col min="8709" max="8709" width="2.44140625" style="62" customWidth="1"/>
    <col min="8710" max="8710" width="3.33203125" style="62" customWidth="1"/>
    <col min="8711" max="8711" width="5" style="62" customWidth="1"/>
    <col min="8712" max="8712" width="3.33203125" style="62" customWidth="1"/>
    <col min="8713" max="8713" width="5" style="62" customWidth="1"/>
    <col min="8714" max="8716" width="3.33203125" style="62" customWidth="1"/>
    <col min="8717" max="8717" width="5" style="62" customWidth="1"/>
    <col min="8718" max="8718" width="3.33203125" style="62" customWidth="1"/>
    <col min="8719" max="8719" width="5" style="62" customWidth="1"/>
    <col min="8720" max="8721" width="3.33203125" style="62" customWidth="1"/>
    <col min="8722" max="8722" width="2.44140625" style="62" customWidth="1"/>
    <col min="8723" max="8723" width="7.5546875" style="62" customWidth="1"/>
    <col min="8724" max="8725" width="9.109375" style="62"/>
    <col min="8726" max="8726" width="21.6640625" style="62" customWidth="1"/>
    <col min="8727" max="8960" width="9.109375" style="62"/>
    <col min="8961" max="8961" width="13.5546875" style="62" customWidth="1"/>
    <col min="8962" max="8962" width="11" style="62" customWidth="1"/>
    <col min="8963" max="8963" width="3.33203125" style="62" customWidth="1"/>
    <col min="8964" max="8964" width="9.109375" style="62"/>
    <col min="8965" max="8965" width="2.44140625" style="62" customWidth="1"/>
    <col min="8966" max="8966" width="3.33203125" style="62" customWidth="1"/>
    <col min="8967" max="8967" width="5" style="62" customWidth="1"/>
    <col min="8968" max="8968" width="3.33203125" style="62" customWidth="1"/>
    <col min="8969" max="8969" width="5" style="62" customWidth="1"/>
    <col min="8970" max="8972" width="3.33203125" style="62" customWidth="1"/>
    <col min="8973" max="8973" width="5" style="62" customWidth="1"/>
    <col min="8974" max="8974" width="3.33203125" style="62" customWidth="1"/>
    <col min="8975" max="8975" width="5" style="62" customWidth="1"/>
    <col min="8976" max="8977" width="3.33203125" style="62" customWidth="1"/>
    <col min="8978" max="8978" width="2.44140625" style="62" customWidth="1"/>
    <col min="8979" max="8979" width="7.5546875" style="62" customWidth="1"/>
    <col min="8980" max="8981" width="9.109375" style="62"/>
    <col min="8982" max="8982" width="21.6640625" style="62" customWidth="1"/>
    <col min="8983" max="9216" width="9.109375" style="62"/>
    <col min="9217" max="9217" width="13.5546875" style="62" customWidth="1"/>
    <col min="9218" max="9218" width="11" style="62" customWidth="1"/>
    <col min="9219" max="9219" width="3.33203125" style="62" customWidth="1"/>
    <col min="9220" max="9220" width="9.109375" style="62"/>
    <col min="9221" max="9221" width="2.44140625" style="62" customWidth="1"/>
    <col min="9222" max="9222" width="3.33203125" style="62" customWidth="1"/>
    <col min="9223" max="9223" width="5" style="62" customWidth="1"/>
    <col min="9224" max="9224" width="3.33203125" style="62" customWidth="1"/>
    <col min="9225" max="9225" width="5" style="62" customWidth="1"/>
    <col min="9226" max="9228" width="3.33203125" style="62" customWidth="1"/>
    <col min="9229" max="9229" width="5" style="62" customWidth="1"/>
    <col min="9230" max="9230" width="3.33203125" style="62" customWidth="1"/>
    <col min="9231" max="9231" width="5" style="62" customWidth="1"/>
    <col min="9232" max="9233" width="3.33203125" style="62" customWidth="1"/>
    <col min="9234" max="9234" width="2.44140625" style="62" customWidth="1"/>
    <col min="9235" max="9235" width="7.5546875" style="62" customWidth="1"/>
    <col min="9236" max="9237" width="9.109375" style="62"/>
    <col min="9238" max="9238" width="21.6640625" style="62" customWidth="1"/>
    <col min="9239" max="9472" width="9.109375" style="62"/>
    <col min="9473" max="9473" width="13.5546875" style="62" customWidth="1"/>
    <col min="9474" max="9474" width="11" style="62" customWidth="1"/>
    <col min="9475" max="9475" width="3.33203125" style="62" customWidth="1"/>
    <col min="9476" max="9476" width="9.109375" style="62"/>
    <col min="9477" max="9477" width="2.44140625" style="62" customWidth="1"/>
    <col min="9478" max="9478" width="3.33203125" style="62" customWidth="1"/>
    <col min="9479" max="9479" width="5" style="62" customWidth="1"/>
    <col min="9480" max="9480" width="3.33203125" style="62" customWidth="1"/>
    <col min="9481" max="9481" width="5" style="62" customWidth="1"/>
    <col min="9482" max="9484" width="3.33203125" style="62" customWidth="1"/>
    <col min="9485" max="9485" width="5" style="62" customWidth="1"/>
    <col min="9486" max="9486" width="3.33203125" style="62" customWidth="1"/>
    <col min="9487" max="9487" width="5" style="62" customWidth="1"/>
    <col min="9488" max="9489" width="3.33203125" style="62" customWidth="1"/>
    <col min="9490" max="9490" width="2.44140625" style="62" customWidth="1"/>
    <col min="9491" max="9491" width="7.5546875" style="62" customWidth="1"/>
    <col min="9492" max="9493" width="9.109375" style="62"/>
    <col min="9494" max="9494" width="21.6640625" style="62" customWidth="1"/>
    <col min="9495" max="9728" width="9.109375" style="62"/>
    <col min="9729" max="9729" width="13.5546875" style="62" customWidth="1"/>
    <col min="9730" max="9730" width="11" style="62" customWidth="1"/>
    <col min="9731" max="9731" width="3.33203125" style="62" customWidth="1"/>
    <col min="9732" max="9732" width="9.109375" style="62"/>
    <col min="9733" max="9733" width="2.44140625" style="62" customWidth="1"/>
    <col min="9734" max="9734" width="3.33203125" style="62" customWidth="1"/>
    <col min="9735" max="9735" width="5" style="62" customWidth="1"/>
    <col min="9736" max="9736" width="3.33203125" style="62" customWidth="1"/>
    <col min="9737" max="9737" width="5" style="62" customWidth="1"/>
    <col min="9738" max="9740" width="3.33203125" style="62" customWidth="1"/>
    <col min="9741" max="9741" width="5" style="62" customWidth="1"/>
    <col min="9742" max="9742" width="3.33203125" style="62" customWidth="1"/>
    <col min="9743" max="9743" width="5" style="62" customWidth="1"/>
    <col min="9744" max="9745" width="3.33203125" style="62" customWidth="1"/>
    <col min="9746" max="9746" width="2.44140625" style="62" customWidth="1"/>
    <col min="9747" max="9747" width="7.5546875" style="62" customWidth="1"/>
    <col min="9748" max="9749" width="9.109375" style="62"/>
    <col min="9750" max="9750" width="21.6640625" style="62" customWidth="1"/>
    <col min="9751" max="9984" width="9.109375" style="62"/>
    <col min="9985" max="9985" width="13.5546875" style="62" customWidth="1"/>
    <col min="9986" max="9986" width="11" style="62" customWidth="1"/>
    <col min="9987" max="9987" width="3.33203125" style="62" customWidth="1"/>
    <col min="9988" max="9988" width="9.109375" style="62"/>
    <col min="9989" max="9989" width="2.44140625" style="62" customWidth="1"/>
    <col min="9990" max="9990" width="3.33203125" style="62" customWidth="1"/>
    <col min="9991" max="9991" width="5" style="62" customWidth="1"/>
    <col min="9992" max="9992" width="3.33203125" style="62" customWidth="1"/>
    <col min="9993" max="9993" width="5" style="62" customWidth="1"/>
    <col min="9994" max="9996" width="3.33203125" style="62" customWidth="1"/>
    <col min="9997" max="9997" width="5" style="62" customWidth="1"/>
    <col min="9998" max="9998" width="3.33203125" style="62" customWidth="1"/>
    <col min="9999" max="9999" width="5" style="62" customWidth="1"/>
    <col min="10000" max="10001" width="3.33203125" style="62" customWidth="1"/>
    <col min="10002" max="10002" width="2.44140625" style="62" customWidth="1"/>
    <col min="10003" max="10003" width="7.5546875" style="62" customWidth="1"/>
    <col min="10004" max="10005" width="9.109375" style="62"/>
    <col min="10006" max="10006" width="21.6640625" style="62" customWidth="1"/>
    <col min="10007" max="10240" width="9.109375" style="62"/>
    <col min="10241" max="10241" width="13.5546875" style="62" customWidth="1"/>
    <col min="10242" max="10242" width="11" style="62" customWidth="1"/>
    <col min="10243" max="10243" width="3.33203125" style="62" customWidth="1"/>
    <col min="10244" max="10244" width="9.109375" style="62"/>
    <col min="10245" max="10245" width="2.44140625" style="62" customWidth="1"/>
    <col min="10246" max="10246" width="3.33203125" style="62" customWidth="1"/>
    <col min="10247" max="10247" width="5" style="62" customWidth="1"/>
    <col min="10248" max="10248" width="3.33203125" style="62" customWidth="1"/>
    <col min="10249" max="10249" width="5" style="62" customWidth="1"/>
    <col min="10250" max="10252" width="3.33203125" style="62" customWidth="1"/>
    <col min="10253" max="10253" width="5" style="62" customWidth="1"/>
    <col min="10254" max="10254" width="3.33203125" style="62" customWidth="1"/>
    <col min="10255" max="10255" width="5" style="62" customWidth="1"/>
    <col min="10256" max="10257" width="3.33203125" style="62" customWidth="1"/>
    <col min="10258" max="10258" width="2.44140625" style="62" customWidth="1"/>
    <col min="10259" max="10259" width="7.5546875" style="62" customWidth="1"/>
    <col min="10260" max="10261" width="9.109375" style="62"/>
    <col min="10262" max="10262" width="21.6640625" style="62" customWidth="1"/>
    <col min="10263" max="10496" width="9.109375" style="62"/>
    <col min="10497" max="10497" width="13.5546875" style="62" customWidth="1"/>
    <col min="10498" max="10498" width="11" style="62" customWidth="1"/>
    <col min="10499" max="10499" width="3.33203125" style="62" customWidth="1"/>
    <col min="10500" max="10500" width="9.109375" style="62"/>
    <col min="10501" max="10501" width="2.44140625" style="62" customWidth="1"/>
    <col min="10502" max="10502" width="3.33203125" style="62" customWidth="1"/>
    <col min="10503" max="10503" width="5" style="62" customWidth="1"/>
    <col min="10504" max="10504" width="3.33203125" style="62" customWidth="1"/>
    <col min="10505" max="10505" width="5" style="62" customWidth="1"/>
    <col min="10506" max="10508" width="3.33203125" style="62" customWidth="1"/>
    <col min="10509" max="10509" width="5" style="62" customWidth="1"/>
    <col min="10510" max="10510" width="3.33203125" style="62" customWidth="1"/>
    <col min="10511" max="10511" width="5" style="62" customWidth="1"/>
    <col min="10512" max="10513" width="3.33203125" style="62" customWidth="1"/>
    <col min="10514" max="10514" width="2.44140625" style="62" customWidth="1"/>
    <col min="10515" max="10515" width="7.5546875" style="62" customWidth="1"/>
    <col min="10516" max="10517" width="9.109375" style="62"/>
    <col min="10518" max="10518" width="21.6640625" style="62" customWidth="1"/>
    <col min="10519" max="10752" width="9.109375" style="62"/>
    <col min="10753" max="10753" width="13.5546875" style="62" customWidth="1"/>
    <col min="10754" max="10754" width="11" style="62" customWidth="1"/>
    <col min="10755" max="10755" width="3.33203125" style="62" customWidth="1"/>
    <col min="10756" max="10756" width="9.109375" style="62"/>
    <col min="10757" max="10757" width="2.44140625" style="62" customWidth="1"/>
    <col min="10758" max="10758" width="3.33203125" style="62" customWidth="1"/>
    <col min="10759" max="10759" width="5" style="62" customWidth="1"/>
    <col min="10760" max="10760" width="3.33203125" style="62" customWidth="1"/>
    <col min="10761" max="10761" width="5" style="62" customWidth="1"/>
    <col min="10762" max="10764" width="3.33203125" style="62" customWidth="1"/>
    <col min="10765" max="10765" width="5" style="62" customWidth="1"/>
    <col min="10766" max="10766" width="3.33203125" style="62" customWidth="1"/>
    <col min="10767" max="10767" width="5" style="62" customWidth="1"/>
    <col min="10768" max="10769" width="3.33203125" style="62" customWidth="1"/>
    <col min="10770" max="10770" width="2.44140625" style="62" customWidth="1"/>
    <col min="10771" max="10771" width="7.5546875" style="62" customWidth="1"/>
    <col min="10772" max="10773" width="9.109375" style="62"/>
    <col min="10774" max="10774" width="21.6640625" style="62" customWidth="1"/>
    <col min="10775" max="11008" width="9.109375" style="62"/>
    <col min="11009" max="11009" width="13.5546875" style="62" customWidth="1"/>
    <col min="11010" max="11010" width="11" style="62" customWidth="1"/>
    <col min="11011" max="11011" width="3.33203125" style="62" customWidth="1"/>
    <col min="11012" max="11012" width="9.109375" style="62"/>
    <col min="11013" max="11013" width="2.44140625" style="62" customWidth="1"/>
    <col min="11014" max="11014" width="3.33203125" style="62" customWidth="1"/>
    <col min="11015" max="11015" width="5" style="62" customWidth="1"/>
    <col min="11016" max="11016" width="3.33203125" style="62" customWidth="1"/>
    <col min="11017" max="11017" width="5" style="62" customWidth="1"/>
    <col min="11018" max="11020" width="3.33203125" style="62" customWidth="1"/>
    <col min="11021" max="11021" width="5" style="62" customWidth="1"/>
    <col min="11022" max="11022" width="3.33203125" style="62" customWidth="1"/>
    <col min="11023" max="11023" width="5" style="62" customWidth="1"/>
    <col min="11024" max="11025" width="3.33203125" style="62" customWidth="1"/>
    <col min="11026" max="11026" width="2.44140625" style="62" customWidth="1"/>
    <col min="11027" max="11027" width="7.5546875" style="62" customWidth="1"/>
    <col min="11028" max="11029" width="9.109375" style="62"/>
    <col min="11030" max="11030" width="21.6640625" style="62" customWidth="1"/>
    <col min="11031" max="11264" width="9.109375" style="62"/>
    <col min="11265" max="11265" width="13.5546875" style="62" customWidth="1"/>
    <col min="11266" max="11266" width="11" style="62" customWidth="1"/>
    <col min="11267" max="11267" width="3.33203125" style="62" customWidth="1"/>
    <col min="11268" max="11268" width="9.109375" style="62"/>
    <col min="11269" max="11269" width="2.44140625" style="62" customWidth="1"/>
    <col min="11270" max="11270" width="3.33203125" style="62" customWidth="1"/>
    <col min="11271" max="11271" width="5" style="62" customWidth="1"/>
    <col min="11272" max="11272" width="3.33203125" style="62" customWidth="1"/>
    <col min="11273" max="11273" width="5" style="62" customWidth="1"/>
    <col min="11274" max="11276" width="3.33203125" style="62" customWidth="1"/>
    <col min="11277" max="11277" width="5" style="62" customWidth="1"/>
    <col min="11278" max="11278" width="3.33203125" style="62" customWidth="1"/>
    <col min="11279" max="11279" width="5" style="62" customWidth="1"/>
    <col min="11280" max="11281" width="3.33203125" style="62" customWidth="1"/>
    <col min="11282" max="11282" width="2.44140625" style="62" customWidth="1"/>
    <col min="11283" max="11283" width="7.5546875" style="62" customWidth="1"/>
    <col min="11284" max="11285" width="9.109375" style="62"/>
    <col min="11286" max="11286" width="21.6640625" style="62" customWidth="1"/>
    <col min="11287" max="11520" width="9.109375" style="62"/>
    <col min="11521" max="11521" width="13.5546875" style="62" customWidth="1"/>
    <col min="11522" max="11522" width="11" style="62" customWidth="1"/>
    <col min="11523" max="11523" width="3.33203125" style="62" customWidth="1"/>
    <col min="11524" max="11524" width="9.109375" style="62"/>
    <col min="11525" max="11525" width="2.44140625" style="62" customWidth="1"/>
    <col min="11526" max="11526" width="3.33203125" style="62" customWidth="1"/>
    <col min="11527" max="11527" width="5" style="62" customWidth="1"/>
    <col min="11528" max="11528" width="3.33203125" style="62" customWidth="1"/>
    <col min="11529" max="11529" width="5" style="62" customWidth="1"/>
    <col min="11530" max="11532" width="3.33203125" style="62" customWidth="1"/>
    <col min="11533" max="11533" width="5" style="62" customWidth="1"/>
    <col min="11534" max="11534" width="3.33203125" style="62" customWidth="1"/>
    <col min="11535" max="11535" width="5" style="62" customWidth="1"/>
    <col min="11536" max="11537" width="3.33203125" style="62" customWidth="1"/>
    <col min="11538" max="11538" width="2.44140625" style="62" customWidth="1"/>
    <col min="11539" max="11539" width="7.5546875" style="62" customWidth="1"/>
    <col min="11540" max="11541" width="9.109375" style="62"/>
    <col min="11542" max="11542" width="21.6640625" style="62" customWidth="1"/>
    <col min="11543" max="11776" width="9.109375" style="62"/>
    <col min="11777" max="11777" width="13.5546875" style="62" customWidth="1"/>
    <col min="11778" max="11778" width="11" style="62" customWidth="1"/>
    <col min="11779" max="11779" width="3.33203125" style="62" customWidth="1"/>
    <col min="11780" max="11780" width="9.109375" style="62"/>
    <col min="11781" max="11781" width="2.44140625" style="62" customWidth="1"/>
    <col min="11782" max="11782" width="3.33203125" style="62" customWidth="1"/>
    <col min="11783" max="11783" width="5" style="62" customWidth="1"/>
    <col min="11784" max="11784" width="3.33203125" style="62" customWidth="1"/>
    <col min="11785" max="11785" width="5" style="62" customWidth="1"/>
    <col min="11786" max="11788" width="3.33203125" style="62" customWidth="1"/>
    <col min="11789" max="11789" width="5" style="62" customWidth="1"/>
    <col min="11790" max="11790" width="3.33203125" style="62" customWidth="1"/>
    <col min="11791" max="11791" width="5" style="62" customWidth="1"/>
    <col min="11792" max="11793" width="3.33203125" style="62" customWidth="1"/>
    <col min="11794" max="11794" width="2.44140625" style="62" customWidth="1"/>
    <col min="11795" max="11795" width="7.5546875" style="62" customWidth="1"/>
    <col min="11796" max="11797" width="9.109375" style="62"/>
    <col min="11798" max="11798" width="21.6640625" style="62" customWidth="1"/>
    <col min="11799" max="12032" width="9.109375" style="62"/>
    <col min="12033" max="12033" width="13.5546875" style="62" customWidth="1"/>
    <col min="12034" max="12034" width="11" style="62" customWidth="1"/>
    <col min="12035" max="12035" width="3.33203125" style="62" customWidth="1"/>
    <col min="12036" max="12036" width="9.109375" style="62"/>
    <col min="12037" max="12037" width="2.44140625" style="62" customWidth="1"/>
    <col min="12038" max="12038" width="3.33203125" style="62" customWidth="1"/>
    <col min="12039" max="12039" width="5" style="62" customWidth="1"/>
    <col min="12040" max="12040" width="3.33203125" style="62" customWidth="1"/>
    <col min="12041" max="12041" width="5" style="62" customWidth="1"/>
    <col min="12042" max="12044" width="3.33203125" style="62" customWidth="1"/>
    <col min="12045" max="12045" width="5" style="62" customWidth="1"/>
    <col min="12046" max="12046" width="3.33203125" style="62" customWidth="1"/>
    <col min="12047" max="12047" width="5" style="62" customWidth="1"/>
    <col min="12048" max="12049" width="3.33203125" style="62" customWidth="1"/>
    <col min="12050" max="12050" width="2.44140625" style="62" customWidth="1"/>
    <col min="12051" max="12051" width="7.5546875" style="62" customWidth="1"/>
    <col min="12052" max="12053" width="9.109375" style="62"/>
    <col min="12054" max="12054" width="21.6640625" style="62" customWidth="1"/>
    <col min="12055" max="12288" width="9.109375" style="62"/>
    <col min="12289" max="12289" width="13.5546875" style="62" customWidth="1"/>
    <col min="12290" max="12290" width="11" style="62" customWidth="1"/>
    <col min="12291" max="12291" width="3.33203125" style="62" customWidth="1"/>
    <col min="12292" max="12292" width="9.109375" style="62"/>
    <col min="12293" max="12293" width="2.44140625" style="62" customWidth="1"/>
    <col min="12294" max="12294" width="3.33203125" style="62" customWidth="1"/>
    <col min="12295" max="12295" width="5" style="62" customWidth="1"/>
    <col min="12296" max="12296" width="3.33203125" style="62" customWidth="1"/>
    <col min="12297" max="12297" width="5" style="62" customWidth="1"/>
    <col min="12298" max="12300" width="3.33203125" style="62" customWidth="1"/>
    <col min="12301" max="12301" width="5" style="62" customWidth="1"/>
    <col min="12302" max="12302" width="3.33203125" style="62" customWidth="1"/>
    <col min="12303" max="12303" width="5" style="62" customWidth="1"/>
    <col min="12304" max="12305" width="3.33203125" style="62" customWidth="1"/>
    <col min="12306" max="12306" width="2.44140625" style="62" customWidth="1"/>
    <col min="12307" max="12307" width="7.5546875" style="62" customWidth="1"/>
    <col min="12308" max="12309" width="9.109375" style="62"/>
    <col min="12310" max="12310" width="21.6640625" style="62" customWidth="1"/>
    <col min="12311" max="12544" width="9.109375" style="62"/>
    <col min="12545" max="12545" width="13.5546875" style="62" customWidth="1"/>
    <col min="12546" max="12546" width="11" style="62" customWidth="1"/>
    <col min="12547" max="12547" width="3.33203125" style="62" customWidth="1"/>
    <col min="12548" max="12548" width="9.109375" style="62"/>
    <col min="12549" max="12549" width="2.44140625" style="62" customWidth="1"/>
    <col min="12550" max="12550" width="3.33203125" style="62" customWidth="1"/>
    <col min="12551" max="12551" width="5" style="62" customWidth="1"/>
    <col min="12552" max="12552" width="3.33203125" style="62" customWidth="1"/>
    <col min="12553" max="12553" width="5" style="62" customWidth="1"/>
    <col min="12554" max="12556" width="3.33203125" style="62" customWidth="1"/>
    <col min="12557" max="12557" width="5" style="62" customWidth="1"/>
    <col min="12558" max="12558" width="3.33203125" style="62" customWidth="1"/>
    <col min="12559" max="12559" width="5" style="62" customWidth="1"/>
    <col min="12560" max="12561" width="3.33203125" style="62" customWidth="1"/>
    <col min="12562" max="12562" width="2.44140625" style="62" customWidth="1"/>
    <col min="12563" max="12563" width="7.5546875" style="62" customWidth="1"/>
    <col min="12564" max="12565" width="9.109375" style="62"/>
    <col min="12566" max="12566" width="21.6640625" style="62" customWidth="1"/>
    <col min="12567" max="12800" width="9.109375" style="62"/>
    <col min="12801" max="12801" width="13.5546875" style="62" customWidth="1"/>
    <col min="12802" max="12802" width="11" style="62" customWidth="1"/>
    <col min="12803" max="12803" width="3.33203125" style="62" customWidth="1"/>
    <col min="12804" max="12804" width="9.109375" style="62"/>
    <col min="12805" max="12805" width="2.44140625" style="62" customWidth="1"/>
    <col min="12806" max="12806" width="3.33203125" style="62" customWidth="1"/>
    <col min="12807" max="12807" width="5" style="62" customWidth="1"/>
    <col min="12808" max="12808" width="3.33203125" style="62" customWidth="1"/>
    <col min="12809" max="12809" width="5" style="62" customWidth="1"/>
    <col min="12810" max="12812" width="3.33203125" style="62" customWidth="1"/>
    <col min="12813" max="12813" width="5" style="62" customWidth="1"/>
    <col min="12814" max="12814" width="3.33203125" style="62" customWidth="1"/>
    <col min="12815" max="12815" width="5" style="62" customWidth="1"/>
    <col min="12816" max="12817" width="3.33203125" style="62" customWidth="1"/>
    <col min="12818" max="12818" width="2.44140625" style="62" customWidth="1"/>
    <col min="12819" max="12819" width="7.5546875" style="62" customWidth="1"/>
    <col min="12820" max="12821" width="9.109375" style="62"/>
    <col min="12822" max="12822" width="21.6640625" style="62" customWidth="1"/>
    <col min="12823" max="13056" width="9.109375" style="62"/>
    <col min="13057" max="13057" width="13.5546875" style="62" customWidth="1"/>
    <col min="13058" max="13058" width="11" style="62" customWidth="1"/>
    <col min="13059" max="13059" width="3.33203125" style="62" customWidth="1"/>
    <col min="13060" max="13060" width="9.109375" style="62"/>
    <col min="13061" max="13061" width="2.44140625" style="62" customWidth="1"/>
    <col min="13062" max="13062" width="3.33203125" style="62" customWidth="1"/>
    <col min="13063" max="13063" width="5" style="62" customWidth="1"/>
    <col min="13064" max="13064" width="3.33203125" style="62" customWidth="1"/>
    <col min="13065" max="13065" width="5" style="62" customWidth="1"/>
    <col min="13066" max="13068" width="3.33203125" style="62" customWidth="1"/>
    <col min="13069" max="13069" width="5" style="62" customWidth="1"/>
    <col min="13070" max="13070" width="3.33203125" style="62" customWidth="1"/>
    <col min="13071" max="13071" width="5" style="62" customWidth="1"/>
    <col min="13072" max="13073" width="3.33203125" style="62" customWidth="1"/>
    <col min="13074" max="13074" width="2.44140625" style="62" customWidth="1"/>
    <col min="13075" max="13075" width="7.5546875" style="62" customWidth="1"/>
    <col min="13076" max="13077" width="9.109375" style="62"/>
    <col min="13078" max="13078" width="21.6640625" style="62" customWidth="1"/>
    <col min="13079" max="13312" width="9.109375" style="62"/>
    <col min="13313" max="13313" width="13.5546875" style="62" customWidth="1"/>
    <col min="13314" max="13314" width="11" style="62" customWidth="1"/>
    <col min="13315" max="13315" width="3.33203125" style="62" customWidth="1"/>
    <col min="13316" max="13316" width="9.109375" style="62"/>
    <col min="13317" max="13317" width="2.44140625" style="62" customWidth="1"/>
    <col min="13318" max="13318" width="3.33203125" style="62" customWidth="1"/>
    <col min="13319" max="13319" width="5" style="62" customWidth="1"/>
    <col min="13320" max="13320" width="3.33203125" style="62" customWidth="1"/>
    <col min="13321" max="13321" width="5" style="62" customWidth="1"/>
    <col min="13322" max="13324" width="3.33203125" style="62" customWidth="1"/>
    <col min="13325" max="13325" width="5" style="62" customWidth="1"/>
    <col min="13326" max="13326" width="3.33203125" style="62" customWidth="1"/>
    <col min="13327" max="13327" width="5" style="62" customWidth="1"/>
    <col min="13328" max="13329" width="3.33203125" style="62" customWidth="1"/>
    <col min="13330" max="13330" width="2.44140625" style="62" customWidth="1"/>
    <col min="13331" max="13331" width="7.5546875" style="62" customWidth="1"/>
    <col min="13332" max="13333" width="9.109375" style="62"/>
    <col min="13334" max="13334" width="21.6640625" style="62" customWidth="1"/>
    <col min="13335" max="13568" width="9.109375" style="62"/>
    <col min="13569" max="13569" width="13.5546875" style="62" customWidth="1"/>
    <col min="13570" max="13570" width="11" style="62" customWidth="1"/>
    <col min="13571" max="13571" width="3.33203125" style="62" customWidth="1"/>
    <col min="13572" max="13572" width="9.109375" style="62"/>
    <col min="13573" max="13573" width="2.44140625" style="62" customWidth="1"/>
    <col min="13574" max="13574" width="3.33203125" style="62" customWidth="1"/>
    <col min="13575" max="13575" width="5" style="62" customWidth="1"/>
    <col min="13576" max="13576" width="3.33203125" style="62" customWidth="1"/>
    <col min="13577" max="13577" width="5" style="62" customWidth="1"/>
    <col min="13578" max="13580" width="3.33203125" style="62" customWidth="1"/>
    <col min="13581" max="13581" width="5" style="62" customWidth="1"/>
    <col min="13582" max="13582" width="3.33203125" style="62" customWidth="1"/>
    <col min="13583" max="13583" width="5" style="62" customWidth="1"/>
    <col min="13584" max="13585" width="3.33203125" style="62" customWidth="1"/>
    <col min="13586" max="13586" width="2.44140625" style="62" customWidth="1"/>
    <col min="13587" max="13587" width="7.5546875" style="62" customWidth="1"/>
    <col min="13588" max="13589" width="9.109375" style="62"/>
    <col min="13590" max="13590" width="21.6640625" style="62" customWidth="1"/>
    <col min="13591" max="13824" width="9.109375" style="62"/>
    <col min="13825" max="13825" width="13.5546875" style="62" customWidth="1"/>
    <col min="13826" max="13826" width="11" style="62" customWidth="1"/>
    <col min="13827" max="13827" width="3.33203125" style="62" customWidth="1"/>
    <col min="13828" max="13828" width="9.109375" style="62"/>
    <col min="13829" max="13829" width="2.44140625" style="62" customWidth="1"/>
    <col min="13830" max="13830" width="3.33203125" style="62" customWidth="1"/>
    <col min="13831" max="13831" width="5" style="62" customWidth="1"/>
    <col min="13832" max="13832" width="3.33203125" style="62" customWidth="1"/>
    <col min="13833" max="13833" width="5" style="62" customWidth="1"/>
    <col min="13834" max="13836" width="3.33203125" style="62" customWidth="1"/>
    <col min="13837" max="13837" width="5" style="62" customWidth="1"/>
    <col min="13838" max="13838" width="3.33203125" style="62" customWidth="1"/>
    <col min="13839" max="13839" width="5" style="62" customWidth="1"/>
    <col min="13840" max="13841" width="3.33203125" style="62" customWidth="1"/>
    <col min="13842" max="13842" width="2.44140625" style="62" customWidth="1"/>
    <col min="13843" max="13843" width="7.5546875" style="62" customWidth="1"/>
    <col min="13844" max="13845" width="9.109375" style="62"/>
    <col min="13846" max="13846" width="21.6640625" style="62" customWidth="1"/>
    <col min="13847" max="14080" width="9.109375" style="62"/>
    <col min="14081" max="14081" width="13.5546875" style="62" customWidth="1"/>
    <col min="14082" max="14082" width="11" style="62" customWidth="1"/>
    <col min="14083" max="14083" width="3.33203125" style="62" customWidth="1"/>
    <col min="14084" max="14084" width="9.109375" style="62"/>
    <col min="14085" max="14085" width="2.44140625" style="62" customWidth="1"/>
    <col min="14086" max="14086" width="3.33203125" style="62" customWidth="1"/>
    <col min="14087" max="14087" width="5" style="62" customWidth="1"/>
    <col min="14088" max="14088" width="3.33203125" style="62" customWidth="1"/>
    <col min="14089" max="14089" width="5" style="62" customWidth="1"/>
    <col min="14090" max="14092" width="3.33203125" style="62" customWidth="1"/>
    <col min="14093" max="14093" width="5" style="62" customWidth="1"/>
    <col min="14094" max="14094" width="3.33203125" style="62" customWidth="1"/>
    <col min="14095" max="14095" width="5" style="62" customWidth="1"/>
    <col min="14096" max="14097" width="3.33203125" style="62" customWidth="1"/>
    <col min="14098" max="14098" width="2.44140625" style="62" customWidth="1"/>
    <col min="14099" max="14099" width="7.5546875" style="62" customWidth="1"/>
    <col min="14100" max="14101" width="9.109375" style="62"/>
    <col min="14102" max="14102" width="21.6640625" style="62" customWidth="1"/>
    <col min="14103" max="14336" width="9.109375" style="62"/>
    <col min="14337" max="14337" width="13.5546875" style="62" customWidth="1"/>
    <col min="14338" max="14338" width="11" style="62" customWidth="1"/>
    <col min="14339" max="14339" width="3.33203125" style="62" customWidth="1"/>
    <col min="14340" max="14340" width="9.109375" style="62"/>
    <col min="14341" max="14341" width="2.44140625" style="62" customWidth="1"/>
    <col min="14342" max="14342" width="3.33203125" style="62" customWidth="1"/>
    <col min="14343" max="14343" width="5" style="62" customWidth="1"/>
    <col min="14344" max="14344" width="3.33203125" style="62" customWidth="1"/>
    <col min="14345" max="14345" width="5" style="62" customWidth="1"/>
    <col min="14346" max="14348" width="3.33203125" style="62" customWidth="1"/>
    <col min="14349" max="14349" width="5" style="62" customWidth="1"/>
    <col min="14350" max="14350" width="3.33203125" style="62" customWidth="1"/>
    <col min="14351" max="14351" width="5" style="62" customWidth="1"/>
    <col min="14352" max="14353" width="3.33203125" style="62" customWidth="1"/>
    <col min="14354" max="14354" width="2.44140625" style="62" customWidth="1"/>
    <col min="14355" max="14355" width="7.5546875" style="62" customWidth="1"/>
    <col min="14356" max="14357" width="9.109375" style="62"/>
    <col min="14358" max="14358" width="21.6640625" style="62" customWidth="1"/>
    <col min="14359" max="14592" width="9.109375" style="62"/>
    <col min="14593" max="14593" width="13.5546875" style="62" customWidth="1"/>
    <col min="14594" max="14594" width="11" style="62" customWidth="1"/>
    <col min="14595" max="14595" width="3.33203125" style="62" customWidth="1"/>
    <col min="14596" max="14596" width="9.109375" style="62"/>
    <col min="14597" max="14597" width="2.44140625" style="62" customWidth="1"/>
    <col min="14598" max="14598" width="3.33203125" style="62" customWidth="1"/>
    <col min="14599" max="14599" width="5" style="62" customWidth="1"/>
    <col min="14600" max="14600" width="3.33203125" style="62" customWidth="1"/>
    <col min="14601" max="14601" width="5" style="62" customWidth="1"/>
    <col min="14602" max="14604" width="3.33203125" style="62" customWidth="1"/>
    <col min="14605" max="14605" width="5" style="62" customWidth="1"/>
    <col min="14606" max="14606" width="3.33203125" style="62" customWidth="1"/>
    <col min="14607" max="14607" width="5" style="62" customWidth="1"/>
    <col min="14608" max="14609" width="3.33203125" style="62" customWidth="1"/>
    <col min="14610" max="14610" width="2.44140625" style="62" customWidth="1"/>
    <col min="14611" max="14611" width="7.5546875" style="62" customWidth="1"/>
    <col min="14612" max="14613" width="9.109375" style="62"/>
    <col min="14614" max="14614" width="21.6640625" style="62" customWidth="1"/>
    <col min="14615" max="14848" width="9.109375" style="62"/>
    <col min="14849" max="14849" width="13.5546875" style="62" customWidth="1"/>
    <col min="14850" max="14850" width="11" style="62" customWidth="1"/>
    <col min="14851" max="14851" width="3.33203125" style="62" customWidth="1"/>
    <col min="14852" max="14852" width="9.109375" style="62"/>
    <col min="14853" max="14853" width="2.44140625" style="62" customWidth="1"/>
    <col min="14854" max="14854" width="3.33203125" style="62" customWidth="1"/>
    <col min="14855" max="14855" width="5" style="62" customWidth="1"/>
    <col min="14856" max="14856" width="3.33203125" style="62" customWidth="1"/>
    <col min="14857" max="14857" width="5" style="62" customWidth="1"/>
    <col min="14858" max="14860" width="3.33203125" style="62" customWidth="1"/>
    <col min="14861" max="14861" width="5" style="62" customWidth="1"/>
    <col min="14862" max="14862" width="3.33203125" style="62" customWidth="1"/>
    <col min="14863" max="14863" width="5" style="62" customWidth="1"/>
    <col min="14864" max="14865" width="3.33203125" style="62" customWidth="1"/>
    <col min="14866" max="14866" width="2.44140625" style="62" customWidth="1"/>
    <col min="14867" max="14867" width="7.5546875" style="62" customWidth="1"/>
    <col min="14868" max="14869" width="9.109375" style="62"/>
    <col min="14870" max="14870" width="21.6640625" style="62" customWidth="1"/>
    <col min="14871" max="15104" width="9.109375" style="62"/>
    <col min="15105" max="15105" width="13.5546875" style="62" customWidth="1"/>
    <col min="15106" max="15106" width="11" style="62" customWidth="1"/>
    <col min="15107" max="15107" width="3.33203125" style="62" customWidth="1"/>
    <col min="15108" max="15108" width="9.109375" style="62"/>
    <col min="15109" max="15109" width="2.44140625" style="62" customWidth="1"/>
    <col min="15110" max="15110" width="3.33203125" style="62" customWidth="1"/>
    <col min="15111" max="15111" width="5" style="62" customWidth="1"/>
    <col min="15112" max="15112" width="3.33203125" style="62" customWidth="1"/>
    <col min="15113" max="15113" width="5" style="62" customWidth="1"/>
    <col min="15114" max="15116" width="3.33203125" style="62" customWidth="1"/>
    <col min="15117" max="15117" width="5" style="62" customWidth="1"/>
    <col min="15118" max="15118" width="3.33203125" style="62" customWidth="1"/>
    <col min="15119" max="15119" width="5" style="62" customWidth="1"/>
    <col min="15120" max="15121" width="3.33203125" style="62" customWidth="1"/>
    <col min="15122" max="15122" width="2.44140625" style="62" customWidth="1"/>
    <col min="15123" max="15123" width="7.5546875" style="62" customWidth="1"/>
    <col min="15124" max="15125" width="9.109375" style="62"/>
    <col min="15126" max="15126" width="21.6640625" style="62" customWidth="1"/>
    <col min="15127" max="15360" width="9.109375" style="62"/>
    <col min="15361" max="15361" width="13.5546875" style="62" customWidth="1"/>
    <col min="15362" max="15362" width="11" style="62" customWidth="1"/>
    <col min="15363" max="15363" width="3.33203125" style="62" customWidth="1"/>
    <col min="15364" max="15364" width="9.109375" style="62"/>
    <col min="15365" max="15365" width="2.44140625" style="62" customWidth="1"/>
    <col min="15366" max="15366" width="3.33203125" style="62" customWidth="1"/>
    <col min="15367" max="15367" width="5" style="62" customWidth="1"/>
    <col min="15368" max="15368" width="3.33203125" style="62" customWidth="1"/>
    <col min="15369" max="15369" width="5" style="62" customWidth="1"/>
    <col min="15370" max="15372" width="3.33203125" style="62" customWidth="1"/>
    <col min="15373" max="15373" width="5" style="62" customWidth="1"/>
    <col min="15374" max="15374" width="3.33203125" style="62" customWidth="1"/>
    <col min="15375" max="15375" width="5" style="62" customWidth="1"/>
    <col min="15376" max="15377" width="3.33203125" style="62" customWidth="1"/>
    <col min="15378" max="15378" width="2.44140625" style="62" customWidth="1"/>
    <col min="15379" max="15379" width="7.5546875" style="62" customWidth="1"/>
    <col min="15380" max="15381" width="9.109375" style="62"/>
    <col min="15382" max="15382" width="21.6640625" style="62" customWidth="1"/>
    <col min="15383" max="15616" width="9.109375" style="62"/>
    <col min="15617" max="15617" width="13.5546875" style="62" customWidth="1"/>
    <col min="15618" max="15618" width="11" style="62" customWidth="1"/>
    <col min="15619" max="15619" width="3.33203125" style="62" customWidth="1"/>
    <col min="15620" max="15620" width="9.109375" style="62"/>
    <col min="15621" max="15621" width="2.44140625" style="62" customWidth="1"/>
    <col min="15622" max="15622" width="3.33203125" style="62" customWidth="1"/>
    <col min="15623" max="15623" width="5" style="62" customWidth="1"/>
    <col min="15624" max="15624" width="3.33203125" style="62" customWidth="1"/>
    <col min="15625" max="15625" width="5" style="62" customWidth="1"/>
    <col min="15626" max="15628" width="3.33203125" style="62" customWidth="1"/>
    <col min="15629" max="15629" width="5" style="62" customWidth="1"/>
    <col min="15630" max="15630" width="3.33203125" style="62" customWidth="1"/>
    <col min="15631" max="15631" width="5" style="62" customWidth="1"/>
    <col min="15632" max="15633" width="3.33203125" style="62" customWidth="1"/>
    <col min="15634" max="15634" width="2.44140625" style="62" customWidth="1"/>
    <col min="15635" max="15635" width="7.5546875" style="62" customWidth="1"/>
    <col min="15636" max="15637" width="9.109375" style="62"/>
    <col min="15638" max="15638" width="21.6640625" style="62" customWidth="1"/>
    <col min="15639" max="15872" width="9.109375" style="62"/>
    <col min="15873" max="15873" width="13.5546875" style="62" customWidth="1"/>
    <col min="15874" max="15874" width="11" style="62" customWidth="1"/>
    <col min="15875" max="15875" width="3.33203125" style="62" customWidth="1"/>
    <col min="15876" max="15876" width="9.109375" style="62"/>
    <col min="15877" max="15877" width="2.44140625" style="62" customWidth="1"/>
    <col min="15878" max="15878" width="3.33203125" style="62" customWidth="1"/>
    <col min="15879" max="15879" width="5" style="62" customWidth="1"/>
    <col min="15880" max="15880" width="3.33203125" style="62" customWidth="1"/>
    <col min="15881" max="15881" width="5" style="62" customWidth="1"/>
    <col min="15882" max="15884" width="3.33203125" style="62" customWidth="1"/>
    <col min="15885" max="15885" width="5" style="62" customWidth="1"/>
    <col min="15886" max="15886" width="3.33203125" style="62" customWidth="1"/>
    <col min="15887" max="15887" width="5" style="62" customWidth="1"/>
    <col min="15888" max="15889" width="3.33203125" style="62" customWidth="1"/>
    <col min="15890" max="15890" width="2.44140625" style="62" customWidth="1"/>
    <col min="15891" max="15891" width="7.5546875" style="62" customWidth="1"/>
    <col min="15892" max="15893" width="9.109375" style="62"/>
    <col min="15894" max="15894" width="21.6640625" style="62" customWidth="1"/>
    <col min="15895" max="16128" width="9.109375" style="62"/>
    <col min="16129" max="16129" width="13.5546875" style="62" customWidth="1"/>
    <col min="16130" max="16130" width="11" style="62" customWidth="1"/>
    <col min="16131" max="16131" width="3.33203125" style="62" customWidth="1"/>
    <col min="16132" max="16132" width="9.109375" style="62"/>
    <col min="16133" max="16133" width="2.44140625" style="62" customWidth="1"/>
    <col min="16134" max="16134" width="3.33203125" style="62" customWidth="1"/>
    <col min="16135" max="16135" width="5" style="62" customWidth="1"/>
    <col min="16136" max="16136" width="3.33203125" style="62" customWidth="1"/>
    <col min="16137" max="16137" width="5" style="62" customWidth="1"/>
    <col min="16138" max="16140" width="3.33203125" style="62" customWidth="1"/>
    <col min="16141" max="16141" width="5" style="62" customWidth="1"/>
    <col min="16142" max="16142" width="3.33203125" style="62" customWidth="1"/>
    <col min="16143" max="16143" width="5" style="62" customWidth="1"/>
    <col min="16144" max="16145" width="3.33203125" style="62" customWidth="1"/>
    <col min="16146" max="16146" width="2.44140625" style="62" customWidth="1"/>
    <col min="16147" max="16147" width="7.5546875" style="62" customWidth="1"/>
    <col min="16148" max="16149" width="9.109375" style="62"/>
    <col min="16150" max="16150" width="21.6640625" style="62" customWidth="1"/>
    <col min="16151" max="16384" width="9.109375" style="62"/>
  </cols>
  <sheetData>
    <row r="1" spans="1:22" ht="28.8">
      <c r="A1" s="304" t="s">
        <v>66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61"/>
    </row>
    <row r="2" spans="1:22" ht="28.8">
      <c r="A2" s="305" t="str">
        <f>แบบชนิดตอกเข็ม!A1</f>
        <v>แบบแสดงรายการ ปริมาณงานและราคา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</row>
    <row r="4" spans="1:22" ht="21.75" customHeight="1">
      <c r="A4" s="62" t="s">
        <v>67</v>
      </c>
    </row>
    <row r="5" spans="1:22" hidden="1">
      <c r="A5" s="63" t="s">
        <v>68</v>
      </c>
      <c r="B5" s="62" t="s">
        <v>69</v>
      </c>
      <c r="K5" s="64" t="s">
        <v>70</v>
      </c>
      <c r="O5" s="64" t="s">
        <v>71</v>
      </c>
      <c r="R5" s="62" t="s">
        <v>72</v>
      </c>
    </row>
    <row r="6" spans="1:22">
      <c r="A6" s="63" t="s">
        <v>68</v>
      </c>
      <c r="B6" s="306" t="s">
        <v>73</v>
      </c>
      <c r="C6" s="307" t="s">
        <v>70</v>
      </c>
      <c r="D6" s="307" t="s">
        <v>74</v>
      </c>
      <c r="F6" s="65" t="s">
        <v>75</v>
      </c>
      <c r="G6" s="66" t="s">
        <v>76</v>
      </c>
      <c r="H6" s="66" t="s">
        <v>65</v>
      </c>
      <c r="I6" s="66" t="s">
        <v>77</v>
      </c>
      <c r="J6" s="67" t="s">
        <v>78</v>
      </c>
      <c r="K6" s="68"/>
      <c r="L6" s="65" t="s">
        <v>75</v>
      </c>
      <c r="M6" s="66" t="s">
        <v>71</v>
      </c>
      <c r="N6" s="66" t="s">
        <v>65</v>
      </c>
      <c r="O6" s="66" t="s">
        <v>79</v>
      </c>
      <c r="P6" s="67" t="s">
        <v>78</v>
      </c>
    </row>
    <row r="7" spans="1:22">
      <c r="A7" s="63"/>
      <c r="B7" s="306"/>
      <c r="C7" s="307"/>
      <c r="D7" s="307"/>
      <c r="F7" s="69"/>
      <c r="G7" s="69"/>
      <c r="H7" s="69" t="s">
        <v>75</v>
      </c>
      <c r="I7" s="70" t="s">
        <v>80</v>
      </c>
      <c r="J7" s="69"/>
      <c r="K7" s="70" t="s">
        <v>65</v>
      </c>
      <c r="L7" s="69"/>
      <c r="M7" s="70" t="s">
        <v>79</v>
      </c>
      <c r="N7" s="71" t="s">
        <v>78</v>
      </c>
      <c r="O7" s="69"/>
      <c r="P7" s="69"/>
      <c r="Q7" s="69"/>
    </row>
    <row r="8" spans="1:22">
      <c r="A8" s="63"/>
      <c r="B8" s="72"/>
      <c r="C8" s="73"/>
      <c r="D8" s="73"/>
      <c r="F8" s="69"/>
      <c r="G8" s="69"/>
      <c r="H8" s="69"/>
      <c r="I8" s="70"/>
      <c r="J8" s="69"/>
      <c r="K8" s="70"/>
      <c r="L8" s="69"/>
      <c r="M8" s="70"/>
      <c r="N8" s="71"/>
      <c r="O8" s="69"/>
      <c r="P8" s="69"/>
      <c r="Q8" s="69"/>
    </row>
    <row r="9" spans="1:22">
      <c r="A9" s="63" t="s">
        <v>81</v>
      </c>
      <c r="B9" s="62" t="s">
        <v>82</v>
      </c>
      <c r="K9" s="64" t="s">
        <v>70</v>
      </c>
      <c r="N9" s="308" t="e">
        <f>#REF!</f>
        <v>#REF!</v>
      </c>
      <c r="O9" s="308"/>
      <c r="P9" s="308"/>
      <c r="Q9" s="308"/>
      <c r="R9" s="62" t="s">
        <v>72</v>
      </c>
    </row>
    <row r="10" spans="1:22">
      <c r="K10" s="64"/>
      <c r="N10" s="303"/>
      <c r="O10" s="303"/>
      <c r="P10" s="303"/>
      <c r="Q10" s="303"/>
    </row>
    <row r="11" spans="1:22">
      <c r="K11" s="64"/>
      <c r="P11" s="64"/>
    </row>
    <row r="12" spans="1:22">
      <c r="B12" s="309" t="s">
        <v>83</v>
      </c>
      <c r="C12" s="309"/>
      <c r="D12" s="309"/>
      <c r="E12" s="309"/>
      <c r="F12" s="309"/>
      <c r="G12" s="309"/>
      <c r="H12" s="309"/>
      <c r="K12" s="70" t="s">
        <v>70</v>
      </c>
      <c r="N12" s="303" t="e">
        <f>#REF!</f>
        <v>#REF!</v>
      </c>
      <c r="O12" s="303"/>
      <c r="P12" s="303"/>
      <c r="Q12" s="303"/>
      <c r="R12" s="69" t="s">
        <v>72</v>
      </c>
    </row>
    <row r="14" spans="1:22">
      <c r="A14" s="69" t="s">
        <v>84</v>
      </c>
      <c r="B14" s="62" t="s">
        <v>85</v>
      </c>
      <c r="E14" s="310">
        <v>0</v>
      </c>
      <c r="F14" s="310"/>
      <c r="I14" s="62" t="s">
        <v>86</v>
      </c>
      <c r="O14" s="74">
        <v>0.06</v>
      </c>
      <c r="P14" s="62" t="s">
        <v>87</v>
      </c>
    </row>
    <row r="15" spans="1:22">
      <c r="B15" s="62" t="s">
        <v>88</v>
      </c>
      <c r="E15" s="310">
        <v>0</v>
      </c>
      <c r="F15" s="310"/>
      <c r="I15" s="62" t="s">
        <v>89</v>
      </c>
      <c r="O15" s="74">
        <v>7.0000000000000007E-2</v>
      </c>
    </row>
    <row r="16" spans="1:22">
      <c r="V16" s="75"/>
    </row>
    <row r="17" spans="1:30">
      <c r="A17" s="69" t="s">
        <v>90</v>
      </c>
      <c r="B17" s="62" t="s">
        <v>69</v>
      </c>
      <c r="H17" s="64" t="s">
        <v>70</v>
      </c>
      <c r="I17" s="64" t="s">
        <v>71</v>
      </c>
      <c r="L17" s="64" t="s">
        <v>70</v>
      </c>
      <c r="N17" s="303" t="e">
        <f>N9</f>
        <v>#REF!</v>
      </c>
      <c r="O17" s="303"/>
      <c r="P17" s="303"/>
      <c r="Q17" s="303"/>
      <c r="R17" s="62" t="s">
        <v>72</v>
      </c>
    </row>
    <row r="18" spans="1:30">
      <c r="B18" s="62" t="s">
        <v>91</v>
      </c>
      <c r="H18" s="64" t="s">
        <v>70</v>
      </c>
      <c r="I18" s="64" t="s">
        <v>79</v>
      </c>
      <c r="L18" s="64" t="s">
        <v>70</v>
      </c>
      <c r="N18" s="308">
        <v>2000000</v>
      </c>
      <c r="O18" s="308"/>
      <c r="P18" s="308"/>
      <c r="Q18" s="308"/>
      <c r="R18" s="62" t="s">
        <v>72</v>
      </c>
    </row>
    <row r="19" spans="1:30">
      <c r="B19" s="62" t="s">
        <v>92</v>
      </c>
      <c r="H19" s="64" t="s">
        <v>70</v>
      </c>
      <c r="I19" s="64" t="s">
        <v>80</v>
      </c>
      <c r="L19" s="64" t="s">
        <v>70</v>
      </c>
      <c r="N19" s="308">
        <v>5000000</v>
      </c>
      <c r="O19" s="308"/>
      <c r="P19" s="308"/>
      <c r="Q19" s="308"/>
      <c r="R19" s="62" t="s">
        <v>72</v>
      </c>
    </row>
    <row r="20" spans="1:30">
      <c r="B20" s="62" t="s">
        <v>93</v>
      </c>
      <c r="H20" s="64" t="s">
        <v>70</v>
      </c>
      <c r="I20" s="64" t="s">
        <v>76</v>
      </c>
      <c r="L20" s="64" t="s">
        <v>70</v>
      </c>
      <c r="N20" s="319">
        <v>1.3017000000000001</v>
      </c>
      <c r="O20" s="319"/>
      <c r="P20" s="319"/>
      <c r="Q20" s="319"/>
    </row>
    <row r="21" spans="1:30">
      <c r="B21" s="62" t="s">
        <v>94</v>
      </c>
      <c r="H21" s="64" t="s">
        <v>70</v>
      </c>
      <c r="I21" s="64" t="s">
        <v>77</v>
      </c>
      <c r="L21" s="64" t="s">
        <v>70</v>
      </c>
      <c r="N21" s="319">
        <v>1.2985</v>
      </c>
      <c r="O21" s="319"/>
      <c r="P21" s="319"/>
      <c r="Q21" s="319"/>
    </row>
    <row r="23" spans="1:30">
      <c r="A23" s="311" t="s">
        <v>95</v>
      </c>
      <c r="B23" s="306" t="s">
        <v>73</v>
      </c>
      <c r="C23" s="307" t="s">
        <v>70</v>
      </c>
      <c r="D23" s="312" t="str">
        <f>N20&amp;"-"</f>
        <v>1.3017-</v>
      </c>
      <c r="F23" s="313" t="str">
        <f>"("&amp;N20&amp;"-"&amp;N21&amp;")"</f>
        <v>(1.3017-1.2985)</v>
      </c>
      <c r="G23" s="313"/>
      <c r="H23" s="313"/>
      <c r="I23" s="313"/>
      <c r="J23" s="66" t="s">
        <v>96</v>
      </c>
      <c r="K23" s="320" t="e">
        <f>"("&amp;TEXT(N17,"#,##0.00")&amp;"-"&amp;TEXT(N18,"#,##0.00")&amp;")"</f>
        <v>#REF!</v>
      </c>
      <c r="L23" s="320"/>
      <c r="M23" s="320"/>
      <c r="N23" s="320"/>
      <c r="O23" s="320"/>
      <c r="P23" s="320"/>
      <c r="Q23" s="320"/>
    </row>
    <row r="24" spans="1:30">
      <c r="A24" s="311"/>
      <c r="B24" s="306"/>
      <c r="C24" s="307"/>
      <c r="D24" s="307"/>
      <c r="F24" s="69"/>
      <c r="G24" s="69"/>
      <c r="H24" s="314" t="str">
        <f>"("&amp;TEXT(N19,"#,##0.00")&amp;"-"&amp;TEXT(N18,"#,##0.00")&amp;")"</f>
        <v>(5,000,000.00-2,000,000.00)</v>
      </c>
      <c r="I24" s="314"/>
      <c r="J24" s="314"/>
      <c r="K24" s="314"/>
      <c r="L24" s="314"/>
      <c r="M24" s="314"/>
      <c r="N24" s="314"/>
      <c r="O24" s="69"/>
      <c r="P24" s="69"/>
      <c r="Q24" s="69"/>
    </row>
    <row r="25" spans="1:30" ht="24" thickBot="1">
      <c r="C25" s="76"/>
    </row>
    <row r="26" spans="1:30" ht="24" thickBot="1">
      <c r="B26" s="69" t="s">
        <v>97</v>
      </c>
      <c r="C26" s="77" t="s">
        <v>70</v>
      </c>
      <c r="D26" s="78" t="str">
        <f>D23</f>
        <v>1.3017-</v>
      </c>
      <c r="E26" s="315" t="e">
        <f>(((N20-N21)*(N17-N18))/(N19-N18))</f>
        <v>#REF!</v>
      </c>
      <c r="F26" s="315"/>
      <c r="G26" s="315"/>
      <c r="H26" s="315"/>
      <c r="I26" s="79"/>
      <c r="J26" s="79"/>
      <c r="K26" s="79"/>
      <c r="N26" s="316" t="e">
        <f>FLOOR(V26,0.0001)</f>
        <v>#REF!</v>
      </c>
      <c r="O26" s="317"/>
      <c r="P26" s="317"/>
      <c r="Q26" s="318"/>
      <c r="V26" s="80" t="e">
        <f>N20-E26</f>
        <v>#REF!</v>
      </c>
    </row>
    <row r="28" spans="1:30">
      <c r="M28" s="309"/>
      <c r="N28" s="309"/>
      <c r="O28" s="309"/>
      <c r="P28" s="309"/>
      <c r="Q28" s="309"/>
      <c r="R28" s="309"/>
      <c r="S28" s="309"/>
    </row>
    <row r="29" spans="1:30">
      <c r="B29" s="81"/>
      <c r="C29" s="81"/>
      <c r="D29" s="81"/>
      <c r="E29" s="81"/>
      <c r="F29" s="81"/>
      <c r="G29" s="81"/>
      <c r="H29" s="81"/>
      <c r="L29" s="81"/>
      <c r="M29" s="81"/>
      <c r="N29" s="81"/>
      <c r="O29" s="81"/>
      <c r="P29" s="81"/>
      <c r="Q29" s="81"/>
      <c r="R29" s="81"/>
      <c r="S29" s="70"/>
      <c r="T29" s="69"/>
      <c r="AC29" s="81"/>
      <c r="AD29" s="70"/>
    </row>
    <row r="31" spans="1:30">
      <c r="B31" s="82"/>
      <c r="C31" s="82"/>
      <c r="L31" s="82"/>
      <c r="M31" s="82"/>
    </row>
    <row r="33" spans="2:19">
      <c r="B33" s="81"/>
      <c r="C33" s="81"/>
      <c r="D33" s="81"/>
      <c r="E33" s="81"/>
      <c r="F33" s="81"/>
      <c r="G33" s="81"/>
      <c r="H33" s="81"/>
      <c r="L33" s="81"/>
      <c r="M33" s="81"/>
      <c r="N33" s="81"/>
      <c r="O33" s="81"/>
      <c r="P33" s="81"/>
      <c r="Q33" s="81"/>
    </row>
    <row r="34" spans="2:19">
      <c r="S34" s="62" t="s">
        <v>40</v>
      </c>
    </row>
    <row r="35" spans="2:19">
      <c r="B35" s="83"/>
      <c r="C35" s="82"/>
      <c r="L35" s="82"/>
      <c r="M35" s="82"/>
    </row>
  </sheetData>
  <mergeCells count="26">
    <mergeCell ref="E26:H26"/>
    <mergeCell ref="N26:Q26"/>
    <mergeCell ref="M28:S28"/>
    <mergeCell ref="N18:Q18"/>
    <mergeCell ref="N19:Q19"/>
    <mergeCell ref="N20:Q20"/>
    <mergeCell ref="N21:Q21"/>
    <mergeCell ref="K23:Q23"/>
    <mergeCell ref="A23:A24"/>
    <mergeCell ref="B23:B24"/>
    <mergeCell ref="C23:C24"/>
    <mergeCell ref="D23:D24"/>
    <mergeCell ref="F23:I23"/>
    <mergeCell ref="H24:N24"/>
    <mergeCell ref="N17:Q17"/>
    <mergeCell ref="A1:R1"/>
    <mergeCell ref="A2:R2"/>
    <mergeCell ref="B6:B7"/>
    <mergeCell ref="C6:C7"/>
    <mergeCell ref="D6:D7"/>
    <mergeCell ref="N9:Q9"/>
    <mergeCell ref="N10:Q10"/>
    <mergeCell ref="B12:H12"/>
    <mergeCell ref="N12:Q12"/>
    <mergeCell ref="E14:F14"/>
    <mergeCell ref="E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ปร.5</vt:lpstr>
      <vt:lpstr>แบบชนิดตอกเข็ม</vt:lpstr>
      <vt:lpstr>Factor F</vt:lpstr>
      <vt:lpstr>แบบชนิดตอกเข็ม!Print_Area</vt:lpstr>
      <vt:lpstr>แบบชนิดตอกเข็ม!Print_Titles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Used Only</dc:creator>
  <cp:lastModifiedBy>Acer Spk</cp:lastModifiedBy>
  <cp:lastPrinted>2024-05-27T07:34:50Z</cp:lastPrinted>
  <dcterms:created xsi:type="dcterms:W3CDTF">2010-03-02T03:34:53Z</dcterms:created>
  <dcterms:modified xsi:type="dcterms:W3CDTF">2024-06-04T08:14:34Z</dcterms:modified>
</cp:coreProperties>
</file>